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2F78532B-2215-493B-B079-9D645F99C2AC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ЭУИ" sheetId="46" r:id="rId2"/>
    <sheet name="Радиаторы" sheetId="54" r:id="rId3"/>
    <sheet name="Стекл двери в алюм. (2)" sheetId="56" r:id="rId4"/>
    <sheet name="Проектирование до 100" sheetId="70" r:id="rId5"/>
    <sheet name="Проектирование 100-450" sheetId="71" r:id="rId6"/>
    <sheet name="Список и контакты поставщиков" sheetId="75" r:id="rId7"/>
    <sheet name="АПС, СОУЭ, ППА" sheetId="72" r:id="rId8"/>
    <sheet name="Освещение Рефлекта" sheetId="74" state="hidden" r:id="rId9"/>
    <sheet name=" Кондиционеры бытовые" sheetId="18" r:id="rId10"/>
    <sheet name="Сантехника" sheetId="55" r:id="rId11"/>
    <sheet name="Тепловые завесы" sheetId="34" r:id="rId12"/>
    <sheet name="Светильники ЭТМ" sheetId="52" r:id="rId13"/>
    <sheet name="Светильники Профдед н" sheetId="32" r:id="rId14"/>
    <sheet name="Двери Kapelli" sheetId="29" r:id="rId15"/>
    <sheet name="Броня" sheetId="53" r:id="rId16"/>
    <sheet name="Плитка СУ" sheetId="43" r:id="rId17"/>
    <sheet name="Бескаркасные двери и перегородк" sheetId="57" r:id="rId18"/>
    <sheet name="Kerama Marazzi" sheetId="20" r:id="rId19"/>
    <sheet name="Трансформируемая перегородка" sheetId="23" r:id="rId20"/>
    <sheet name="Щиты в сборе" sheetId="37" r:id="rId21"/>
    <sheet name="Кондиционеры Haier VRF" sheetId="26" r:id="rId22"/>
    <sheet name="Кондиционеры MDV VRF" sheetId="81" r:id="rId23"/>
    <sheet name="Вентмашины" sheetId="22" r:id="rId24"/>
    <sheet name="Для калькулятора" sheetId="17" state="hidden" r:id="rId25"/>
    <sheet name="ККО" sheetId="14" state="hidden" r:id="rId26"/>
    <sheet name="Ковролин кальк" sheetId="42" state="hidden" r:id="rId27"/>
    <sheet name="Лючек напольный." sheetId="79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Стеклянная ПП дверь" sheetId="84" r:id="rId33"/>
    <sheet name="Дер. гл. ПП двери в проем" sheetId="83" r:id="rId34"/>
    <sheet name="Стекл. ПП перегородки" sheetId="82" r:id="rId35"/>
    <sheet name="Дерев. гл. двери в проем" sheetId="63" r:id="rId36"/>
    <sheet name="Акустические потолки" sheetId="64" r:id="rId37"/>
    <sheet name="Ковровая плитка" sheetId="65" r:id="rId38"/>
    <sheet name="ПВХ" sheetId="66" state="hidden" r:id="rId39"/>
    <sheet name="ПВХ " sheetId="67" r:id="rId40"/>
    <sheet name="Фальшпол" sheetId="68" r:id="rId41"/>
    <sheet name="Керамогранит" sheetId="77" r:id="rId42"/>
    <sheet name="Освещение" sheetId="78" r:id="rId43"/>
    <sheet name="Лист1" sheetId="76" state="hidden" r:id="rId44"/>
  </sheets>
  <externalReferences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__PwC1" hidden="1">{#N/A,#N/A,FALSE,"NBU rates 1999"}</definedName>
    <definedName name="__DdeLink__2326_2541265958" localSheetId="14">'Двери Kapelli'!#REF!</definedName>
    <definedName name="__DdeLink__294_2844460511" localSheetId="14">'Двери Kapelli'!#REF!</definedName>
    <definedName name="__DdeLink__960_1832848366" localSheetId="14">'Двери Kapelli'!#REF!</definedName>
    <definedName name="__PwC1" hidden="1">{#N/A,#N/A,FALSE,"NBU rates 1999"}</definedName>
    <definedName name="_FD2" localSheetId="41" hidden="1">#REF!</definedName>
    <definedName name="_FD2" hidden="1">#REF!</definedName>
    <definedName name="_Fill" hidden="1">'[1]Subfed SpB'!$V$1:$V$49</definedName>
    <definedName name="_FilterDatabase" localSheetId="9" hidden="1">' Кондиционеры бытовые'!$A$4:$N$79</definedName>
    <definedName name="_FilterDatabase" localSheetId="24" hidden="1">'Для калькулятора'!$A$2:$P$2</definedName>
    <definedName name="_FilterDatabase" localSheetId="41" hidden="1">Керамогранит!$A$1198:$V$2363</definedName>
    <definedName name="_FilterDatabase" localSheetId="8" hidden="1">'Освещение Рефлекта'!$A$14:$K$402</definedName>
    <definedName name="_FilterDatabase" localSheetId="2" hidden="1">Радиаторы!$C$30:$BC$190</definedName>
    <definedName name="_FilterDatabase" localSheetId="10" hidden="1">Сантехника!$A$1:$N$37</definedName>
    <definedName name="_FilterDatabase" localSheetId="0" hidden="1">'Смета ЕР (общ) '!$A$14:$P$1667</definedName>
    <definedName name="_FilterDatabase" hidden="1">#REF!</definedName>
    <definedName name="_Key1" localSheetId="41" hidden="1">#REF!</definedName>
    <definedName name="_Key1" hidden="1">#REF!</definedName>
    <definedName name="_Order1" hidden="1">255</definedName>
    <definedName name="_Order2" hidden="1">255</definedName>
    <definedName name="_Parse_In" localSheetId="41" hidden="1">#REF!</definedName>
    <definedName name="_Parse_In" hidden="1">#REF!</definedName>
    <definedName name="_pin" localSheetId="41" hidden="1">#REF!</definedName>
    <definedName name="_pin" hidden="1">#REF!</definedName>
    <definedName name="_PwC1" hidden="1">{#N/A,#N/A,FALSE,"NBU rates 1999"}</definedName>
    <definedName name="_Sort" localSheetId="41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41" hidden="1">#REF!</definedName>
    <definedName name="AS2TickmarkLS" hidden="1">#REF!</definedName>
    <definedName name="AS2VersionLS" hidden="1">300</definedName>
    <definedName name="asdsa" localSheetId="41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41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41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41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41" hidden="1">#REF!</definedName>
    <definedName name="nos_vedd_DATE" hidden="1">#REF!</definedName>
    <definedName name="nos_vedd_DEP" localSheetId="41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41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5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41" hidden="1">#REF!</definedName>
    <definedName name="qwe" hidden="1">#REF!</definedName>
    <definedName name="qwert" localSheetId="41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41" hidden="1">#REF!</definedName>
    <definedName name="sdf" hidden="1">#REF!</definedName>
    <definedName name="sdsss" localSheetId="41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41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41" hidden="1">#REF!</definedName>
    <definedName name="Z_85B0ED75_B773_44FF_B36D_C46A7C8175E9_.wvu.PrintArea" hidden="1">#REF!</definedName>
    <definedName name="Z_85B0ED75_B773_44FF_B36D_C46A7C8175E9_.wvu.PrintTitles" localSheetId="41" hidden="1">#REF!</definedName>
    <definedName name="Z_85B0ED75_B773_44FF_B36D_C46A7C8175E9_.wvu.PrintTitles" hidden="1">#REF!</definedName>
    <definedName name="вваыв" localSheetId="41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41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41" hidden="1">#REF!</definedName>
    <definedName name="укк" hidden="1">#REF!</definedName>
    <definedName name="фцв" localSheetId="41" hidden="1">#REF!</definedName>
    <definedName name="фцв" hidden="1">#REF!</definedName>
    <definedName name="щз" hidden="1">{#N/A,#N/A,TRUE,"Лист1"}</definedName>
    <definedName name="ЫВВЫВЫВ" localSheetId="41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547" i="51" l="1"/>
  <c r="K1548" i="51"/>
  <c r="K1549" i="51"/>
  <c r="K1550" i="51"/>
  <c r="H107" i="78"/>
  <c r="H108" i="78"/>
  <c r="H109" i="78"/>
  <c r="H110" i="78"/>
  <c r="K1462" i="51" l="1"/>
  <c r="K1468" i="51"/>
  <c r="K1474" i="51"/>
  <c r="K1480" i="51"/>
  <c r="K1486" i="51"/>
  <c r="K1492" i="51"/>
  <c r="K1498" i="51"/>
  <c r="K1504" i="51"/>
  <c r="K1510" i="51"/>
  <c r="K1516" i="51"/>
  <c r="K1522" i="51"/>
  <c r="K1528" i="51"/>
  <c r="K1532" i="51"/>
  <c r="K1533" i="51"/>
  <c r="K1534" i="51"/>
  <c r="K1538" i="51"/>
  <c r="K1539" i="51"/>
  <c r="K1540" i="51"/>
  <c r="K1544" i="51"/>
  <c r="K1545" i="51"/>
  <c r="K1546" i="51"/>
  <c r="H9" i="78"/>
  <c r="K1457" i="51" s="1"/>
  <c r="H10" i="78"/>
  <c r="K1458" i="51" s="1"/>
  <c r="H11" i="78"/>
  <c r="K1459" i="51" s="1"/>
  <c r="H12" i="78"/>
  <c r="K1460" i="51" s="1"/>
  <c r="H13" i="78"/>
  <c r="K1461" i="51" s="1"/>
  <c r="H14" i="78"/>
  <c r="H15" i="78"/>
  <c r="K1463" i="51" s="1"/>
  <c r="H16" i="78"/>
  <c r="K1464" i="51" s="1"/>
  <c r="H17" i="78"/>
  <c r="K1465" i="51" s="1"/>
  <c r="H18" i="78"/>
  <c r="K1466" i="51" s="1"/>
  <c r="H19" i="78"/>
  <c r="K1467" i="51" s="1"/>
  <c r="H20" i="78"/>
  <c r="H21" i="78"/>
  <c r="K1469" i="51" s="1"/>
  <c r="H22" i="78"/>
  <c r="K1470" i="51" s="1"/>
  <c r="H23" i="78"/>
  <c r="K1471" i="51" s="1"/>
  <c r="H24" i="78"/>
  <c r="K1472" i="51" s="1"/>
  <c r="H25" i="78"/>
  <c r="K1473" i="51" s="1"/>
  <c r="H26" i="78"/>
  <c r="H27" i="78"/>
  <c r="K1475" i="51" s="1"/>
  <c r="H28" i="78"/>
  <c r="K1476" i="51" s="1"/>
  <c r="H29" i="78"/>
  <c r="K1477" i="51" s="1"/>
  <c r="H30" i="78"/>
  <c r="K1478" i="51" s="1"/>
  <c r="H31" i="78"/>
  <c r="K1479" i="51" s="1"/>
  <c r="H32" i="78"/>
  <c r="H33" i="78"/>
  <c r="K1481" i="51" s="1"/>
  <c r="H34" i="78"/>
  <c r="K1482" i="51" s="1"/>
  <c r="H35" i="78"/>
  <c r="K1483" i="51" s="1"/>
  <c r="H36" i="78"/>
  <c r="K1484" i="51" s="1"/>
  <c r="H37" i="78"/>
  <c r="K1485" i="51" s="1"/>
  <c r="H38" i="78"/>
  <c r="H39" i="78"/>
  <c r="K1487" i="51" s="1"/>
  <c r="H40" i="78"/>
  <c r="K1488" i="51" s="1"/>
  <c r="H41" i="78"/>
  <c r="K1489" i="51" s="1"/>
  <c r="H42" i="78"/>
  <c r="K1490" i="51" s="1"/>
  <c r="H43" i="78"/>
  <c r="K1491" i="51" s="1"/>
  <c r="H44" i="78"/>
  <c r="H45" i="78"/>
  <c r="K1493" i="51" s="1"/>
  <c r="H46" i="78"/>
  <c r="K1494" i="51" s="1"/>
  <c r="H47" i="78"/>
  <c r="K1495" i="51" s="1"/>
  <c r="H48" i="78"/>
  <c r="K1496" i="51" s="1"/>
  <c r="H49" i="78"/>
  <c r="K1497" i="51" s="1"/>
  <c r="H50" i="78"/>
  <c r="H51" i="78"/>
  <c r="K1499" i="51" s="1"/>
  <c r="H52" i="78"/>
  <c r="K1500" i="51" s="1"/>
  <c r="H53" i="78"/>
  <c r="K1501" i="51" s="1"/>
  <c r="H54" i="78"/>
  <c r="K1502" i="51" s="1"/>
  <c r="H55" i="78"/>
  <c r="K1503" i="51" s="1"/>
  <c r="H56" i="78"/>
  <c r="H57" i="78"/>
  <c r="K1505" i="51" s="1"/>
  <c r="H58" i="78"/>
  <c r="K1506" i="51" s="1"/>
  <c r="H59" i="78"/>
  <c r="K1507" i="51" s="1"/>
  <c r="H60" i="78"/>
  <c r="K1508" i="51" s="1"/>
  <c r="H61" i="78"/>
  <c r="K1509" i="51" s="1"/>
  <c r="H62" i="78"/>
  <c r="H63" i="78"/>
  <c r="K1511" i="51" s="1"/>
  <c r="H64" i="78"/>
  <c r="K1512" i="51" s="1"/>
  <c r="H65" i="78"/>
  <c r="K1513" i="51" s="1"/>
  <c r="H66" i="78"/>
  <c r="K1514" i="51" s="1"/>
  <c r="H67" i="78"/>
  <c r="K1515" i="51" s="1"/>
  <c r="H68" i="78"/>
  <c r="H69" i="78"/>
  <c r="K1517" i="51" s="1"/>
  <c r="H70" i="78"/>
  <c r="K1518" i="51" s="1"/>
  <c r="H71" i="78"/>
  <c r="K1519" i="51" s="1"/>
  <c r="H72" i="78"/>
  <c r="K1520" i="51" s="1"/>
  <c r="H73" i="78"/>
  <c r="K1521" i="51" s="1"/>
  <c r="H74" i="78"/>
  <c r="H75" i="78"/>
  <c r="K1523" i="51" s="1"/>
  <c r="H76" i="78"/>
  <c r="K1524" i="51" s="1"/>
  <c r="H77" i="78"/>
  <c r="K1525" i="51" s="1"/>
  <c r="H78" i="78"/>
  <c r="K1526" i="51" s="1"/>
  <c r="H79" i="78"/>
  <c r="K1527" i="51" s="1"/>
  <c r="H80" i="78"/>
  <c r="H81" i="78"/>
  <c r="K1529" i="51" s="1"/>
  <c r="H82" i="78"/>
  <c r="H83" i="78"/>
  <c r="H84" i="78"/>
  <c r="H85" i="78"/>
  <c r="H86" i="78"/>
  <c r="K1530" i="51" s="1"/>
  <c r="H87" i="78"/>
  <c r="H88" i="78"/>
  <c r="H89" i="78"/>
  <c r="H90" i="78"/>
  <c r="H91" i="78"/>
  <c r="K1531" i="51" s="1"/>
  <c r="H92" i="78"/>
  <c r="H93" i="78"/>
  <c r="H94" i="78"/>
  <c r="H95" i="78"/>
  <c r="K1535" i="51" s="1"/>
  <c r="H96" i="78"/>
  <c r="K1536" i="51" s="1"/>
  <c r="H97" i="78"/>
  <c r="K1537" i="51" s="1"/>
  <c r="H98" i="78"/>
  <c r="H99" i="78"/>
  <c r="H100" i="78"/>
  <c r="H101" i="78"/>
  <c r="K1541" i="51" s="1"/>
  <c r="H102" i="78"/>
  <c r="K1542" i="51" s="1"/>
  <c r="H103" i="78"/>
  <c r="K1543" i="51" s="1"/>
  <c r="H104" i="78"/>
  <c r="H105" i="78"/>
  <c r="H106" i="78"/>
  <c r="H8" i="78"/>
  <c r="K1456" i="51" s="1"/>
  <c r="E74" i="78"/>
  <c r="L1445" i="51" l="1"/>
  <c r="N1445" i="51" s="1"/>
  <c r="L1446" i="51"/>
  <c r="N1446" i="51" s="1"/>
  <c r="L1447" i="51"/>
  <c r="N1447" i="51" s="1"/>
  <c r="K1447" i="51"/>
  <c r="M1447" i="51" s="1"/>
  <c r="O1447" i="51" s="1"/>
  <c r="K1446" i="51"/>
  <c r="M1446" i="51" s="1"/>
  <c r="O1446" i="51" s="1"/>
  <c r="K1445" i="51"/>
  <c r="M1445" i="51" s="1"/>
  <c r="O1445" i="51" s="1"/>
  <c r="L23" i="52"/>
  <c r="L24" i="52"/>
  <c r="L25" i="52"/>
  <c r="E378" i="51" l="1"/>
  <c r="L301" i="51"/>
  <c r="N301" i="51" s="1"/>
  <c r="G8" i="82"/>
  <c r="K301" i="51" s="1"/>
  <c r="M301" i="51" s="1"/>
  <c r="O301" i="51" s="1"/>
  <c r="L377" i="51"/>
  <c r="N377" i="51" s="1"/>
  <c r="L378" i="51"/>
  <c r="N378" i="51" s="1"/>
  <c r="K377" i="51"/>
  <c r="M377" i="51" s="1"/>
  <c r="O377" i="51" s="1"/>
  <c r="H8" i="83"/>
  <c r="G8" i="84"/>
  <c r="K378" i="51" s="1"/>
  <c r="M378" i="51" s="1"/>
  <c r="O378" i="51" s="1"/>
  <c r="J9" i="68" l="1"/>
  <c r="C2" i="20" l="1"/>
  <c r="F3" i="46" l="1"/>
  <c r="F4" i="46"/>
  <c r="E1383" i="51" l="1"/>
  <c r="L1383" i="51"/>
  <c r="N1383" i="51" s="1"/>
  <c r="E1401" i="51"/>
  <c r="L1401" i="51"/>
  <c r="N1401" i="51" s="1"/>
  <c r="K1399" i="51"/>
  <c r="M1399" i="51" s="1"/>
  <c r="K1398" i="51"/>
  <c r="M1398" i="51" s="1"/>
  <c r="E1382" i="51"/>
  <c r="L1382" i="51"/>
  <c r="N1382" i="51" s="1"/>
  <c r="E1384" i="51"/>
  <c r="E1385" i="51"/>
  <c r="E1386" i="51"/>
  <c r="E1387" i="51"/>
  <c r="K1387" i="51"/>
  <c r="M1387" i="51" s="1"/>
  <c r="O1387" i="51" s="1"/>
  <c r="L1384" i="51"/>
  <c r="N1384" i="51" s="1"/>
  <c r="L1385" i="51"/>
  <c r="N1385" i="51" s="1"/>
  <c r="L1386" i="51"/>
  <c r="N1386" i="51" s="1"/>
  <c r="L1387" i="51"/>
  <c r="N1387" i="51" s="1"/>
  <c r="K1422" i="51"/>
  <c r="M1422" i="51" s="1"/>
  <c r="F16" i="46"/>
  <c r="F15" i="46"/>
  <c r="K1386" i="51" s="1"/>
  <c r="M1386" i="51" s="1"/>
  <c r="O1386" i="51" s="1"/>
  <c r="F11" i="46"/>
  <c r="F10" i="46"/>
  <c r="F9" i="46"/>
  <c r="G9" i="46" s="1"/>
  <c r="F8" i="46"/>
  <c r="G8" i="46" s="1"/>
  <c r="G10" i="46" s="1"/>
  <c r="H10" i="46" s="1"/>
  <c r="F5" i="46" s="1"/>
  <c r="K1400" i="51" s="1"/>
  <c r="M1400" i="51" s="1"/>
  <c r="F7" i="46"/>
  <c r="G7" i="46" s="1"/>
  <c r="F17" i="46"/>
  <c r="F13" i="46" l="1"/>
  <c r="K1384" i="51" s="1"/>
  <c r="M1384" i="51" s="1"/>
  <c r="O1384" i="51" s="1"/>
  <c r="F12" i="46"/>
  <c r="F6" i="46"/>
  <c r="K1401" i="51" s="1"/>
  <c r="F14" i="46"/>
  <c r="K1385" i="51" s="1"/>
  <c r="M1385" i="51" s="1"/>
  <c r="O1385" i="51" s="1"/>
  <c r="E886" i="51"/>
  <c r="L886" i="51"/>
  <c r="N886" i="51" s="1"/>
  <c r="K1382" i="51" l="1"/>
  <c r="M1382" i="51" s="1"/>
  <c r="O1382" i="51" s="1"/>
  <c r="K1383" i="51"/>
  <c r="M1383" i="51" s="1"/>
  <c r="O1383" i="51" s="1"/>
  <c r="M1401" i="51"/>
  <c r="O1401" i="51" s="1"/>
  <c r="T2363" i="77"/>
  <c r="U2363" i="77" s="1"/>
  <c r="T2362" i="77"/>
  <c r="U2362" i="77" s="1"/>
  <c r="T2361" i="77"/>
  <c r="U2361" i="77" s="1"/>
  <c r="T2360" i="77"/>
  <c r="U2360" i="77" s="1"/>
  <c r="T2359" i="77"/>
  <c r="U2359" i="77" s="1"/>
  <c r="T2358" i="77"/>
  <c r="U2358" i="77" s="1"/>
  <c r="T2357" i="77"/>
  <c r="U2357" i="77" s="1"/>
  <c r="T2356" i="77"/>
  <c r="T2355" i="77"/>
  <c r="U2355" i="77" s="1"/>
  <c r="T2354" i="77"/>
  <c r="U2354" i="77" s="1"/>
  <c r="T2353" i="77"/>
  <c r="U2353" i="77" s="1"/>
  <c r="T2352" i="77"/>
  <c r="T2351" i="77"/>
  <c r="T2350" i="77"/>
  <c r="U2350" i="77" s="1"/>
  <c r="T2349" i="77"/>
  <c r="U2349" i="77" s="1"/>
  <c r="T2348" i="77"/>
  <c r="U2348" i="77" s="1"/>
  <c r="T2347" i="77"/>
  <c r="U2347" i="77" s="1"/>
  <c r="T2346" i="77"/>
  <c r="U2346" i="77" s="1"/>
  <c r="T2345" i="77"/>
  <c r="U2345" i="77" s="1"/>
  <c r="T2344" i="77"/>
  <c r="U2344" i="77" s="1"/>
  <c r="T2343" i="77"/>
  <c r="U2343" i="77" s="1"/>
  <c r="T2342" i="77"/>
  <c r="U2342" i="77" s="1"/>
  <c r="T2341" i="77"/>
  <c r="U2341" i="77" s="1"/>
  <c r="T2340" i="77"/>
  <c r="U2340" i="77" s="1"/>
  <c r="T2339" i="77"/>
  <c r="U2339" i="77" s="1"/>
  <c r="T2338" i="77"/>
  <c r="U2338" i="77" s="1"/>
  <c r="T2337" i="77"/>
  <c r="U2337" i="77" s="1"/>
  <c r="T2336" i="77"/>
  <c r="U2336" i="77" s="1"/>
  <c r="T2335" i="77"/>
  <c r="U2335" i="77" s="1"/>
  <c r="T2334" i="77"/>
  <c r="U2334" i="77" s="1"/>
  <c r="T2333" i="77"/>
  <c r="U2333" i="77" s="1"/>
  <c r="T2332" i="77"/>
  <c r="U2332" i="77" s="1"/>
  <c r="T2331" i="77"/>
  <c r="U2331" i="77" s="1"/>
  <c r="T2330" i="77"/>
  <c r="U2330" i="77" s="1"/>
  <c r="T2329" i="77"/>
  <c r="U2329" i="77" s="1"/>
  <c r="T2328" i="77"/>
  <c r="U2328" i="77" s="1"/>
  <c r="T2327" i="77"/>
  <c r="U2327" i="77" s="1"/>
  <c r="T2326" i="77"/>
  <c r="U2326" i="77" s="1"/>
  <c r="T2325" i="77"/>
  <c r="U2325" i="77" s="1"/>
  <c r="T2324" i="77"/>
  <c r="U2324" i="77" s="1"/>
  <c r="T2323" i="77"/>
  <c r="U2323" i="77" s="1"/>
  <c r="T2322" i="77"/>
  <c r="U2322" i="77" s="1"/>
  <c r="T2321" i="77"/>
  <c r="U2321" i="77" s="1"/>
  <c r="T2320" i="77"/>
  <c r="U2320" i="77" s="1"/>
  <c r="T2319" i="77"/>
  <c r="U2319" i="77" s="1"/>
  <c r="T2318" i="77"/>
  <c r="U2318" i="77" s="1"/>
  <c r="T2317" i="77"/>
  <c r="U2317" i="77" s="1"/>
  <c r="T2316" i="77"/>
  <c r="U2316" i="77" s="1"/>
  <c r="T2315" i="77"/>
  <c r="U2315" i="77" s="1"/>
  <c r="T2314" i="77"/>
  <c r="U2314" i="77" s="1"/>
  <c r="T2313" i="77"/>
  <c r="U2313" i="77" s="1"/>
  <c r="T2312" i="77"/>
  <c r="U2312" i="77" s="1"/>
  <c r="T2311" i="77"/>
  <c r="U2311" i="77" s="1"/>
  <c r="T2310" i="77"/>
  <c r="U2310" i="77" s="1"/>
  <c r="T2309" i="77"/>
  <c r="U2309" i="77" s="1"/>
  <c r="T2308" i="77"/>
  <c r="U2308" i="77" s="1"/>
  <c r="T2307" i="77"/>
  <c r="U2307" i="77" s="1"/>
  <c r="T2306" i="77"/>
  <c r="U2306" i="77" s="1"/>
  <c r="T2305" i="77"/>
  <c r="U2305" i="77" s="1"/>
  <c r="T2304" i="77"/>
  <c r="U2304" i="77" s="1"/>
  <c r="T2303" i="77"/>
  <c r="U2303" i="77" s="1"/>
  <c r="T2302" i="77"/>
  <c r="U2302" i="77" s="1"/>
  <c r="T2301" i="77"/>
  <c r="U2301" i="77" s="1"/>
  <c r="T2300" i="77"/>
  <c r="U2300" i="77" s="1"/>
  <c r="T2299" i="77"/>
  <c r="U2299" i="77" s="1"/>
  <c r="T2298" i="77"/>
  <c r="U2298" i="77" s="1"/>
  <c r="T2297" i="77"/>
  <c r="U2297" i="77" s="1"/>
  <c r="T2296" i="77"/>
  <c r="U2296" i="77" s="1"/>
  <c r="T2295" i="77"/>
  <c r="U2295" i="77" s="1"/>
  <c r="T2294" i="77"/>
  <c r="U2294" i="77" s="1"/>
  <c r="T2293" i="77"/>
  <c r="U2293" i="77" s="1"/>
  <c r="T2292" i="77"/>
  <c r="U2292" i="77" s="1"/>
  <c r="T2291" i="77"/>
  <c r="U2291" i="77" s="1"/>
  <c r="T2290" i="77"/>
  <c r="U2290" i="77" s="1"/>
  <c r="T2289" i="77"/>
  <c r="U2289" i="77" s="1"/>
  <c r="T2288" i="77"/>
  <c r="U2288" i="77" s="1"/>
  <c r="T2287" i="77"/>
  <c r="U2287" i="77" s="1"/>
  <c r="T2286" i="77"/>
  <c r="U2286" i="77" s="1"/>
  <c r="T2285" i="77"/>
  <c r="U2285" i="77" s="1"/>
  <c r="T2284" i="77"/>
  <c r="U2284" i="77" s="1"/>
  <c r="T2283" i="77"/>
  <c r="U2283" i="77" s="1"/>
  <c r="T2282" i="77"/>
  <c r="U2282" i="77" s="1"/>
  <c r="T2281" i="77"/>
  <c r="U2281" i="77" s="1"/>
  <c r="T2280" i="77"/>
  <c r="U2280" i="77" s="1"/>
  <c r="T2279" i="77"/>
  <c r="U2279" i="77" s="1"/>
  <c r="T2278" i="77"/>
  <c r="U2278" i="77" s="1"/>
  <c r="T2277" i="77"/>
  <c r="U2277" i="77" s="1"/>
  <c r="T2276" i="77"/>
  <c r="U2276" i="77" s="1"/>
  <c r="T2275" i="77"/>
  <c r="U2275" i="77" s="1"/>
  <c r="T2274" i="77"/>
  <c r="U2274" i="77" s="1"/>
  <c r="T2273" i="77"/>
  <c r="U2273" i="77" s="1"/>
  <c r="T2272" i="77"/>
  <c r="U2272" i="77" s="1"/>
  <c r="T2271" i="77"/>
  <c r="U2271" i="77" s="1"/>
  <c r="T2270" i="77"/>
  <c r="U2270" i="77" s="1"/>
  <c r="T2269" i="77"/>
  <c r="U2269" i="77" s="1"/>
  <c r="T2268" i="77"/>
  <c r="U2268" i="77" s="1"/>
  <c r="T2267" i="77"/>
  <c r="U2267" i="77" s="1"/>
  <c r="T2266" i="77"/>
  <c r="U2266" i="77" s="1"/>
  <c r="T2265" i="77"/>
  <c r="U2265" i="77" s="1"/>
  <c r="T2264" i="77"/>
  <c r="U2264" i="77" s="1"/>
  <c r="T2263" i="77"/>
  <c r="U2263" i="77" s="1"/>
  <c r="T2262" i="77"/>
  <c r="U2262" i="77" s="1"/>
  <c r="T2261" i="77"/>
  <c r="U2261" i="77" s="1"/>
  <c r="T2260" i="77"/>
  <c r="U2260" i="77" s="1"/>
  <c r="T2259" i="77"/>
  <c r="U2259" i="77" s="1"/>
  <c r="T2258" i="77"/>
  <c r="U2258" i="77" s="1"/>
  <c r="T2257" i="77"/>
  <c r="U2257" i="77" s="1"/>
  <c r="T2256" i="77"/>
  <c r="U2256" i="77" s="1"/>
  <c r="T2255" i="77"/>
  <c r="U2255" i="77" s="1"/>
  <c r="T2254" i="77"/>
  <c r="U2254" i="77" s="1"/>
  <c r="T2253" i="77"/>
  <c r="U2253" i="77" s="1"/>
  <c r="T2252" i="77"/>
  <c r="U2252" i="77" s="1"/>
  <c r="T2251" i="77"/>
  <c r="U2251" i="77" s="1"/>
  <c r="T2250" i="77"/>
  <c r="U2250" i="77" s="1"/>
  <c r="T2249" i="77"/>
  <c r="U2249" i="77" s="1"/>
  <c r="T2248" i="77"/>
  <c r="U2248" i="77" s="1"/>
  <c r="T2247" i="77"/>
  <c r="U2247" i="77" s="1"/>
  <c r="T2246" i="77"/>
  <c r="U2246" i="77" s="1"/>
  <c r="T2245" i="77"/>
  <c r="U2245" i="77" s="1"/>
  <c r="T2244" i="77"/>
  <c r="U2244" i="77" s="1"/>
  <c r="T2243" i="77"/>
  <c r="U2243" i="77" s="1"/>
  <c r="T2242" i="77"/>
  <c r="U2242" i="77" s="1"/>
  <c r="T2241" i="77"/>
  <c r="U2241" i="77" s="1"/>
  <c r="T2240" i="77"/>
  <c r="U2240" i="77" s="1"/>
  <c r="T2239" i="77"/>
  <c r="U2239" i="77" s="1"/>
  <c r="T2238" i="77"/>
  <c r="U2238" i="77" s="1"/>
  <c r="T2237" i="77"/>
  <c r="U2237" i="77" s="1"/>
  <c r="T2236" i="77"/>
  <c r="U2236" i="77" s="1"/>
  <c r="T2235" i="77"/>
  <c r="U2235" i="77" s="1"/>
  <c r="T2234" i="77"/>
  <c r="U2234" i="77" s="1"/>
  <c r="T2233" i="77"/>
  <c r="U2233" i="77" s="1"/>
  <c r="T2232" i="77"/>
  <c r="U2232" i="77" s="1"/>
  <c r="T2231" i="77"/>
  <c r="U2231" i="77" s="1"/>
  <c r="T2230" i="77"/>
  <c r="U2230" i="77" s="1"/>
  <c r="T2229" i="77"/>
  <c r="U2229" i="77" s="1"/>
  <c r="T2228" i="77"/>
  <c r="U2228" i="77" s="1"/>
  <c r="T2227" i="77"/>
  <c r="U2227" i="77" s="1"/>
  <c r="T2226" i="77"/>
  <c r="U2226" i="77" s="1"/>
  <c r="T2225" i="77"/>
  <c r="U2225" i="77" s="1"/>
  <c r="T2224" i="77"/>
  <c r="U2224" i="77" s="1"/>
  <c r="T2223" i="77"/>
  <c r="U2223" i="77" s="1"/>
  <c r="T2222" i="77"/>
  <c r="U2222" i="77" s="1"/>
  <c r="T2221" i="77"/>
  <c r="U2221" i="77" s="1"/>
  <c r="T2220" i="77"/>
  <c r="U2220" i="77" s="1"/>
  <c r="T2219" i="77"/>
  <c r="U2219" i="77" s="1"/>
  <c r="T2218" i="77"/>
  <c r="U2218" i="77" s="1"/>
  <c r="T2217" i="77"/>
  <c r="U2217" i="77" s="1"/>
  <c r="T2216" i="77"/>
  <c r="U2216" i="77" s="1"/>
  <c r="T2215" i="77"/>
  <c r="U2215" i="77" s="1"/>
  <c r="T2214" i="77"/>
  <c r="U2214" i="77" s="1"/>
  <c r="T2213" i="77"/>
  <c r="U2213" i="77" s="1"/>
  <c r="T2212" i="77"/>
  <c r="U2212" i="77" s="1"/>
  <c r="T2211" i="77"/>
  <c r="U2211" i="77" s="1"/>
  <c r="T2210" i="77"/>
  <c r="U2210" i="77" s="1"/>
  <c r="T2209" i="77"/>
  <c r="U2209" i="77" s="1"/>
  <c r="T2208" i="77"/>
  <c r="U2208" i="77" s="1"/>
  <c r="T2207" i="77"/>
  <c r="U2207" i="77" s="1"/>
  <c r="T2206" i="77"/>
  <c r="U2206" i="77" s="1"/>
  <c r="T2205" i="77"/>
  <c r="U2205" i="77" s="1"/>
  <c r="T2204" i="77"/>
  <c r="U2204" i="77" s="1"/>
  <c r="T2203" i="77"/>
  <c r="U2203" i="77" s="1"/>
  <c r="T2202" i="77"/>
  <c r="U2202" i="77" s="1"/>
  <c r="T2201" i="77"/>
  <c r="U2201" i="77" s="1"/>
  <c r="T2200" i="77"/>
  <c r="U2200" i="77" s="1"/>
  <c r="T2199" i="77"/>
  <c r="U2199" i="77" s="1"/>
  <c r="T2198" i="77"/>
  <c r="U2198" i="77" s="1"/>
  <c r="T2197" i="77"/>
  <c r="U2197" i="77" s="1"/>
  <c r="T2196" i="77"/>
  <c r="U2196" i="77" s="1"/>
  <c r="T2195" i="77"/>
  <c r="U2195" i="77" s="1"/>
  <c r="T2194" i="77"/>
  <c r="U2194" i="77" s="1"/>
  <c r="T2193" i="77"/>
  <c r="U2193" i="77" s="1"/>
  <c r="T2192" i="77"/>
  <c r="U2192" i="77" s="1"/>
  <c r="T2191" i="77"/>
  <c r="U2191" i="77" s="1"/>
  <c r="T2190" i="77"/>
  <c r="U2190" i="77" s="1"/>
  <c r="T2189" i="77"/>
  <c r="U2189" i="77" s="1"/>
  <c r="T2188" i="77"/>
  <c r="U2188" i="77" s="1"/>
  <c r="T2187" i="77"/>
  <c r="U2187" i="77" s="1"/>
  <c r="T2186" i="77"/>
  <c r="U2186" i="77" s="1"/>
  <c r="T2185" i="77"/>
  <c r="U2185" i="77" s="1"/>
  <c r="T2184" i="77"/>
  <c r="U2184" i="77" s="1"/>
  <c r="T2183" i="77"/>
  <c r="U2183" i="77" s="1"/>
  <c r="T2182" i="77"/>
  <c r="U2182" i="77" s="1"/>
  <c r="T2181" i="77"/>
  <c r="U2181" i="77" s="1"/>
  <c r="T2180" i="77"/>
  <c r="U2180" i="77" s="1"/>
  <c r="T2179" i="77"/>
  <c r="U2179" i="77" s="1"/>
  <c r="T2178" i="77"/>
  <c r="U2178" i="77" s="1"/>
  <c r="T2177" i="77"/>
  <c r="U2177" i="77" s="1"/>
  <c r="T2176" i="77"/>
  <c r="U2176" i="77" s="1"/>
  <c r="T2175" i="77"/>
  <c r="U2175" i="77" s="1"/>
  <c r="T2174" i="77"/>
  <c r="U2174" i="77" s="1"/>
  <c r="T2173" i="77"/>
  <c r="U2173" i="77" s="1"/>
  <c r="T2172" i="77"/>
  <c r="U2172" i="77" s="1"/>
  <c r="T2171" i="77"/>
  <c r="U2171" i="77" s="1"/>
  <c r="T2170" i="77"/>
  <c r="U2170" i="77" s="1"/>
  <c r="T2169" i="77"/>
  <c r="U2169" i="77" s="1"/>
  <c r="T2168" i="77"/>
  <c r="U2168" i="77" s="1"/>
  <c r="T2167" i="77"/>
  <c r="U2167" i="77" s="1"/>
  <c r="T2166" i="77"/>
  <c r="U2166" i="77" s="1"/>
  <c r="T2165" i="77"/>
  <c r="U2165" i="77" s="1"/>
  <c r="T2164" i="77"/>
  <c r="U2164" i="77" s="1"/>
  <c r="T2163" i="77"/>
  <c r="U2163" i="77" s="1"/>
  <c r="T2162" i="77"/>
  <c r="U2162" i="77" s="1"/>
  <c r="T2161" i="77"/>
  <c r="U2161" i="77" s="1"/>
  <c r="T2160" i="77"/>
  <c r="U2160" i="77" s="1"/>
  <c r="T2159" i="77"/>
  <c r="U2159" i="77" s="1"/>
  <c r="T2158" i="77"/>
  <c r="U2158" i="77" s="1"/>
  <c r="T2157" i="77"/>
  <c r="U2157" i="77" s="1"/>
  <c r="T2156" i="77"/>
  <c r="U2156" i="77" s="1"/>
  <c r="T2155" i="77"/>
  <c r="U2155" i="77" s="1"/>
  <c r="T2154" i="77"/>
  <c r="U2154" i="77" s="1"/>
  <c r="T2153" i="77"/>
  <c r="U2153" i="77" s="1"/>
  <c r="T2152" i="77"/>
  <c r="U2152" i="77" s="1"/>
  <c r="T2151" i="77"/>
  <c r="U2151" i="77" s="1"/>
  <c r="T2150" i="77"/>
  <c r="U2150" i="77" s="1"/>
  <c r="T2149" i="77"/>
  <c r="U2149" i="77" s="1"/>
  <c r="T2148" i="77"/>
  <c r="U2148" i="77" s="1"/>
  <c r="T2147" i="77"/>
  <c r="U2147" i="77" s="1"/>
  <c r="T2146" i="77"/>
  <c r="U2146" i="77" s="1"/>
  <c r="T2145" i="77"/>
  <c r="U2145" i="77" s="1"/>
  <c r="T2144" i="77"/>
  <c r="U2144" i="77" s="1"/>
  <c r="T2143" i="77"/>
  <c r="U2143" i="77" s="1"/>
  <c r="T2142" i="77"/>
  <c r="U2142" i="77" s="1"/>
  <c r="T2141" i="77"/>
  <c r="U2141" i="77" s="1"/>
  <c r="T2140" i="77"/>
  <c r="U2140" i="77" s="1"/>
  <c r="T2139" i="77"/>
  <c r="U2139" i="77" s="1"/>
  <c r="T2138" i="77"/>
  <c r="U2138" i="77" s="1"/>
  <c r="T2137" i="77"/>
  <c r="U2137" i="77" s="1"/>
  <c r="T2136" i="77"/>
  <c r="U2136" i="77" s="1"/>
  <c r="T2135" i="77"/>
  <c r="U2135" i="77" s="1"/>
  <c r="T2134" i="77"/>
  <c r="U2134" i="77" s="1"/>
  <c r="T2133" i="77"/>
  <c r="U2133" i="77" s="1"/>
  <c r="T2132" i="77"/>
  <c r="U2132" i="77" s="1"/>
  <c r="T2131" i="77"/>
  <c r="U2131" i="77" s="1"/>
  <c r="T2130" i="77"/>
  <c r="U2130" i="77" s="1"/>
  <c r="T2129" i="77"/>
  <c r="U2129" i="77" s="1"/>
  <c r="T2128" i="77"/>
  <c r="U2128" i="77" s="1"/>
  <c r="T2127" i="77"/>
  <c r="U2127" i="77" s="1"/>
  <c r="T2126" i="77"/>
  <c r="U2126" i="77" s="1"/>
  <c r="T2125" i="77"/>
  <c r="U2125" i="77" s="1"/>
  <c r="T2124" i="77"/>
  <c r="U2124" i="77" s="1"/>
  <c r="T2123" i="77"/>
  <c r="U2123" i="77" s="1"/>
  <c r="T2122" i="77"/>
  <c r="U2122" i="77" s="1"/>
  <c r="T2121" i="77"/>
  <c r="U2121" i="77" s="1"/>
  <c r="T2120" i="77"/>
  <c r="U2120" i="77" s="1"/>
  <c r="T2119" i="77"/>
  <c r="U2119" i="77" s="1"/>
  <c r="T2118" i="77"/>
  <c r="U2118" i="77" s="1"/>
  <c r="T2117" i="77"/>
  <c r="U2117" i="77" s="1"/>
  <c r="T2116" i="77"/>
  <c r="U2116" i="77" s="1"/>
  <c r="T2115" i="77"/>
  <c r="U2115" i="77" s="1"/>
  <c r="T2114" i="77"/>
  <c r="U2114" i="77" s="1"/>
  <c r="T2113" i="77"/>
  <c r="U2113" i="77" s="1"/>
  <c r="T2112" i="77"/>
  <c r="U2112" i="77" s="1"/>
  <c r="T2111" i="77"/>
  <c r="U2111" i="77" s="1"/>
  <c r="T2110" i="77"/>
  <c r="U2110" i="77" s="1"/>
  <c r="T2109" i="77"/>
  <c r="U2109" i="77" s="1"/>
  <c r="T2108" i="77"/>
  <c r="U2108" i="77" s="1"/>
  <c r="T2107" i="77"/>
  <c r="U2107" i="77" s="1"/>
  <c r="T2106" i="77"/>
  <c r="U2106" i="77" s="1"/>
  <c r="T2105" i="77"/>
  <c r="U2105" i="77" s="1"/>
  <c r="T2104" i="77"/>
  <c r="U2104" i="77" s="1"/>
  <c r="T2103" i="77"/>
  <c r="U2103" i="77" s="1"/>
  <c r="T2102" i="77"/>
  <c r="U2102" i="77" s="1"/>
  <c r="T2101" i="77"/>
  <c r="U2101" i="77" s="1"/>
  <c r="T2100" i="77"/>
  <c r="U2100" i="77" s="1"/>
  <c r="T2099" i="77"/>
  <c r="U2099" i="77" s="1"/>
  <c r="T2098" i="77"/>
  <c r="U2098" i="77" s="1"/>
  <c r="T2097" i="77"/>
  <c r="U2097" i="77" s="1"/>
  <c r="T2096" i="77"/>
  <c r="U2096" i="77" s="1"/>
  <c r="T2095" i="77"/>
  <c r="U2095" i="77" s="1"/>
  <c r="T2094" i="77"/>
  <c r="U2094" i="77" s="1"/>
  <c r="T2093" i="77"/>
  <c r="U2093" i="77" s="1"/>
  <c r="T2092" i="77"/>
  <c r="U2092" i="77" s="1"/>
  <c r="T2091" i="77"/>
  <c r="U2091" i="77" s="1"/>
  <c r="T2090" i="77"/>
  <c r="U2090" i="77" s="1"/>
  <c r="T2089" i="77"/>
  <c r="U2089" i="77" s="1"/>
  <c r="T2088" i="77"/>
  <c r="U2088" i="77" s="1"/>
  <c r="T2087" i="77"/>
  <c r="U2087" i="77" s="1"/>
  <c r="T2086" i="77"/>
  <c r="U2086" i="77" s="1"/>
  <c r="T2085" i="77"/>
  <c r="U2085" i="77" s="1"/>
  <c r="T2084" i="77"/>
  <c r="U2084" i="77" s="1"/>
  <c r="T2083" i="77"/>
  <c r="U2083" i="77" s="1"/>
  <c r="T2082" i="77"/>
  <c r="U2082" i="77" s="1"/>
  <c r="T2081" i="77"/>
  <c r="U2081" i="77" s="1"/>
  <c r="T2080" i="77"/>
  <c r="U2080" i="77" s="1"/>
  <c r="T2079" i="77"/>
  <c r="U2079" i="77" s="1"/>
  <c r="T2078" i="77"/>
  <c r="U2078" i="77" s="1"/>
  <c r="T2077" i="77"/>
  <c r="U2077" i="77" s="1"/>
  <c r="T2076" i="77"/>
  <c r="U2076" i="77" s="1"/>
  <c r="T2075" i="77"/>
  <c r="U2075" i="77" s="1"/>
  <c r="T2074" i="77"/>
  <c r="U2074" i="77" s="1"/>
  <c r="T2073" i="77"/>
  <c r="U2073" i="77" s="1"/>
  <c r="T2072" i="77"/>
  <c r="U2072" i="77" s="1"/>
  <c r="T2071" i="77"/>
  <c r="U2071" i="77" s="1"/>
  <c r="T2070" i="77"/>
  <c r="U2070" i="77" s="1"/>
  <c r="T2069" i="77"/>
  <c r="U2069" i="77" s="1"/>
  <c r="T2068" i="77"/>
  <c r="U2068" i="77" s="1"/>
  <c r="T2067" i="77"/>
  <c r="U2067" i="77" s="1"/>
  <c r="T2066" i="77"/>
  <c r="U2066" i="77" s="1"/>
  <c r="T2065" i="77"/>
  <c r="U2065" i="77" s="1"/>
  <c r="T2064" i="77"/>
  <c r="U2064" i="77" s="1"/>
  <c r="T2063" i="77"/>
  <c r="U2063" i="77" s="1"/>
  <c r="T2062" i="77"/>
  <c r="U2062" i="77" s="1"/>
  <c r="T2061" i="77"/>
  <c r="U2061" i="77" s="1"/>
  <c r="T2060" i="77"/>
  <c r="U2060" i="77" s="1"/>
  <c r="T2059" i="77"/>
  <c r="U2059" i="77" s="1"/>
  <c r="T2058" i="77"/>
  <c r="U2058" i="77" s="1"/>
  <c r="T2057" i="77"/>
  <c r="U2057" i="77" s="1"/>
  <c r="T2056" i="77"/>
  <c r="U2056" i="77" s="1"/>
  <c r="T2055" i="77"/>
  <c r="U2055" i="77" s="1"/>
  <c r="T2054" i="77"/>
  <c r="U2054" i="77" s="1"/>
  <c r="T2053" i="77"/>
  <c r="U2053" i="77" s="1"/>
  <c r="T2052" i="77"/>
  <c r="U2052" i="77" s="1"/>
  <c r="T2051" i="77"/>
  <c r="U2051" i="77" s="1"/>
  <c r="T2050" i="77"/>
  <c r="U2050" i="77" s="1"/>
  <c r="T2049" i="77"/>
  <c r="U2049" i="77" s="1"/>
  <c r="T2048" i="77"/>
  <c r="U2048" i="77" s="1"/>
  <c r="T2047" i="77"/>
  <c r="U2047" i="77" s="1"/>
  <c r="T2046" i="77"/>
  <c r="U2046" i="77" s="1"/>
  <c r="T2045" i="77"/>
  <c r="U2045" i="77" s="1"/>
  <c r="T2044" i="77"/>
  <c r="U2044" i="77" s="1"/>
  <c r="T2043" i="77"/>
  <c r="U2043" i="77" s="1"/>
  <c r="T2042" i="77"/>
  <c r="U2042" i="77" s="1"/>
  <c r="T2041" i="77"/>
  <c r="U2041" i="77" s="1"/>
  <c r="T2040" i="77"/>
  <c r="U2040" i="77" s="1"/>
  <c r="T2039" i="77"/>
  <c r="U2039" i="77" s="1"/>
  <c r="T2038" i="77"/>
  <c r="U2038" i="77" s="1"/>
  <c r="T2037" i="77"/>
  <c r="U2037" i="77" s="1"/>
  <c r="T2036" i="77"/>
  <c r="U2036" i="77" s="1"/>
  <c r="T2035" i="77"/>
  <c r="U2035" i="77" s="1"/>
  <c r="T2034" i="77"/>
  <c r="U2034" i="77" s="1"/>
  <c r="T2033" i="77"/>
  <c r="U2033" i="77" s="1"/>
  <c r="T2032" i="77"/>
  <c r="U2032" i="77" s="1"/>
  <c r="T2031" i="77"/>
  <c r="U2031" i="77" s="1"/>
  <c r="T2030" i="77"/>
  <c r="U2030" i="77" s="1"/>
  <c r="T2029" i="77"/>
  <c r="U2029" i="77" s="1"/>
  <c r="T2028" i="77"/>
  <c r="U2028" i="77" s="1"/>
  <c r="T2027" i="77"/>
  <c r="U2027" i="77" s="1"/>
  <c r="T2026" i="77"/>
  <c r="U2026" i="77" s="1"/>
  <c r="T2025" i="77"/>
  <c r="U2025" i="77" s="1"/>
  <c r="T2024" i="77"/>
  <c r="U2024" i="77" s="1"/>
  <c r="T2023" i="77"/>
  <c r="U2023" i="77" s="1"/>
  <c r="T2022" i="77"/>
  <c r="U2022" i="77" s="1"/>
  <c r="T2021" i="77"/>
  <c r="U2021" i="77" s="1"/>
  <c r="T2020" i="77"/>
  <c r="U2020" i="77" s="1"/>
  <c r="T2019" i="77"/>
  <c r="U2019" i="77" s="1"/>
  <c r="T2018" i="77"/>
  <c r="U2018" i="77" s="1"/>
  <c r="T2017" i="77"/>
  <c r="U2017" i="77" s="1"/>
  <c r="T2016" i="77"/>
  <c r="U2016" i="77" s="1"/>
  <c r="T2015" i="77"/>
  <c r="U2015" i="77" s="1"/>
  <c r="T2014" i="77"/>
  <c r="U2014" i="77" s="1"/>
  <c r="T2013" i="77"/>
  <c r="U2013" i="77" s="1"/>
  <c r="T2012" i="77"/>
  <c r="U2012" i="77" s="1"/>
  <c r="T2011" i="77"/>
  <c r="U2011" i="77" s="1"/>
  <c r="T2010" i="77"/>
  <c r="U2010" i="77" s="1"/>
  <c r="T2009" i="77"/>
  <c r="U2009" i="77" s="1"/>
  <c r="T2008" i="77"/>
  <c r="U2008" i="77" s="1"/>
  <c r="T2007" i="77"/>
  <c r="U2007" i="77" s="1"/>
  <c r="T2006" i="77"/>
  <c r="U2006" i="77" s="1"/>
  <c r="T2005" i="77"/>
  <c r="U2005" i="77" s="1"/>
  <c r="T2004" i="77"/>
  <c r="U2004" i="77" s="1"/>
  <c r="T2003" i="77"/>
  <c r="U2003" i="77" s="1"/>
  <c r="T2002" i="77"/>
  <c r="U2002" i="77" s="1"/>
  <c r="T2001" i="77"/>
  <c r="U2001" i="77" s="1"/>
  <c r="T2000" i="77"/>
  <c r="U2000" i="77" s="1"/>
  <c r="T1999" i="77"/>
  <c r="U1999" i="77" s="1"/>
  <c r="T1998" i="77"/>
  <c r="U1998" i="77" s="1"/>
  <c r="T1997" i="77"/>
  <c r="U1997" i="77" s="1"/>
  <c r="T1996" i="77"/>
  <c r="U1996" i="77" s="1"/>
  <c r="T1995" i="77"/>
  <c r="U1995" i="77" s="1"/>
  <c r="T1994" i="77"/>
  <c r="U1994" i="77" s="1"/>
  <c r="T1993" i="77"/>
  <c r="U1993" i="77" s="1"/>
  <c r="T1992" i="77"/>
  <c r="U1992" i="77" s="1"/>
  <c r="T1991" i="77"/>
  <c r="U1991" i="77" s="1"/>
  <c r="T1990" i="77"/>
  <c r="U1990" i="77" s="1"/>
  <c r="T1989" i="77"/>
  <c r="U1989" i="77" s="1"/>
  <c r="T1988" i="77"/>
  <c r="U1988" i="77" s="1"/>
  <c r="T1987" i="77"/>
  <c r="U1987" i="77" s="1"/>
  <c r="T1986" i="77"/>
  <c r="U1986" i="77" s="1"/>
  <c r="T1985" i="77"/>
  <c r="U1985" i="77" s="1"/>
  <c r="T1984" i="77"/>
  <c r="U1984" i="77" s="1"/>
  <c r="T1983" i="77"/>
  <c r="U1983" i="77" s="1"/>
  <c r="T1982" i="77"/>
  <c r="U1982" i="77" s="1"/>
  <c r="T1981" i="77"/>
  <c r="U1981" i="77" s="1"/>
  <c r="T1980" i="77"/>
  <c r="U1980" i="77" s="1"/>
  <c r="T1979" i="77"/>
  <c r="U1979" i="77" s="1"/>
  <c r="T1978" i="77"/>
  <c r="U1978" i="77" s="1"/>
  <c r="T1977" i="77"/>
  <c r="U1977" i="77" s="1"/>
  <c r="T1976" i="77"/>
  <c r="U1976" i="77" s="1"/>
  <c r="T1975" i="77"/>
  <c r="U1975" i="77" s="1"/>
  <c r="T1974" i="77"/>
  <c r="U1974" i="77" s="1"/>
  <c r="T1973" i="77"/>
  <c r="U1973" i="77" s="1"/>
  <c r="T1972" i="77"/>
  <c r="U1972" i="77" s="1"/>
  <c r="T1971" i="77"/>
  <c r="U1971" i="77" s="1"/>
  <c r="T1970" i="77"/>
  <c r="U1970" i="77" s="1"/>
  <c r="T1969" i="77"/>
  <c r="U1969" i="77" s="1"/>
  <c r="T1968" i="77"/>
  <c r="U1968" i="77" s="1"/>
  <c r="T1967" i="77"/>
  <c r="U1967" i="77" s="1"/>
  <c r="T1966" i="77"/>
  <c r="U1966" i="77" s="1"/>
  <c r="T1965" i="77"/>
  <c r="U1965" i="77" s="1"/>
  <c r="T1964" i="77"/>
  <c r="U1964" i="77" s="1"/>
  <c r="T1963" i="77"/>
  <c r="U1963" i="77" s="1"/>
  <c r="T1962" i="77"/>
  <c r="U1962" i="77" s="1"/>
  <c r="T1961" i="77"/>
  <c r="U1961" i="77" s="1"/>
  <c r="T1960" i="77"/>
  <c r="U1960" i="77" s="1"/>
  <c r="T1959" i="77"/>
  <c r="U1959" i="77" s="1"/>
  <c r="T1958" i="77"/>
  <c r="U1958" i="77" s="1"/>
  <c r="T1957" i="77"/>
  <c r="U1957" i="77" s="1"/>
  <c r="T1956" i="77"/>
  <c r="U1956" i="77" s="1"/>
  <c r="T1955" i="77"/>
  <c r="U1955" i="77" s="1"/>
  <c r="T1954" i="77"/>
  <c r="U1954" i="77" s="1"/>
  <c r="T1953" i="77"/>
  <c r="U1953" i="77" s="1"/>
  <c r="T1952" i="77"/>
  <c r="U1952" i="77" s="1"/>
  <c r="T1951" i="77"/>
  <c r="U1951" i="77" s="1"/>
  <c r="T1950" i="77"/>
  <c r="U1950" i="77" s="1"/>
  <c r="T1949" i="77"/>
  <c r="U1949" i="77" s="1"/>
  <c r="T1948" i="77"/>
  <c r="U1948" i="77" s="1"/>
  <c r="T1947" i="77"/>
  <c r="U1947" i="77" s="1"/>
  <c r="T1946" i="77"/>
  <c r="U1946" i="77" s="1"/>
  <c r="T1945" i="77"/>
  <c r="U1945" i="77" s="1"/>
  <c r="T1944" i="77"/>
  <c r="U1944" i="77" s="1"/>
  <c r="T1943" i="77"/>
  <c r="U1943" i="77" s="1"/>
  <c r="T1942" i="77"/>
  <c r="U1942" i="77" s="1"/>
  <c r="T1941" i="77"/>
  <c r="U1941" i="77" s="1"/>
  <c r="T1940" i="77"/>
  <c r="U1940" i="77" s="1"/>
  <c r="T1939" i="77"/>
  <c r="U1939" i="77" s="1"/>
  <c r="T1938" i="77"/>
  <c r="U1938" i="77" s="1"/>
  <c r="T1937" i="77"/>
  <c r="U1937" i="77" s="1"/>
  <c r="T1936" i="77"/>
  <c r="U1936" i="77" s="1"/>
  <c r="T1935" i="77"/>
  <c r="U1935" i="77" s="1"/>
  <c r="T1934" i="77"/>
  <c r="U1934" i="77" s="1"/>
  <c r="T1933" i="77"/>
  <c r="U1933" i="77" s="1"/>
  <c r="T1932" i="77"/>
  <c r="U1932" i="77" s="1"/>
  <c r="T1931" i="77"/>
  <c r="U1931" i="77" s="1"/>
  <c r="T1930" i="77"/>
  <c r="U1930" i="77" s="1"/>
  <c r="T1929" i="77"/>
  <c r="U1929" i="77" s="1"/>
  <c r="T1928" i="77"/>
  <c r="U1928" i="77" s="1"/>
  <c r="T1927" i="77"/>
  <c r="U1927" i="77" s="1"/>
  <c r="T1926" i="77"/>
  <c r="U1926" i="77" s="1"/>
  <c r="T1925" i="77"/>
  <c r="U1925" i="77" s="1"/>
  <c r="T1924" i="77"/>
  <c r="U1924" i="77" s="1"/>
  <c r="T1923" i="77"/>
  <c r="U1923" i="77" s="1"/>
  <c r="T1922" i="77"/>
  <c r="U1922" i="77" s="1"/>
  <c r="T1921" i="77"/>
  <c r="U1921" i="77" s="1"/>
  <c r="T1920" i="77"/>
  <c r="U1920" i="77" s="1"/>
  <c r="T1919" i="77"/>
  <c r="U1919" i="77" s="1"/>
  <c r="T1918" i="77"/>
  <c r="U1918" i="77" s="1"/>
  <c r="T1917" i="77"/>
  <c r="U1917" i="77" s="1"/>
  <c r="T1916" i="77"/>
  <c r="U1916" i="77" s="1"/>
  <c r="T1915" i="77"/>
  <c r="U1915" i="77" s="1"/>
  <c r="T1914" i="77"/>
  <c r="U1914" i="77" s="1"/>
  <c r="T1913" i="77"/>
  <c r="U1913" i="77" s="1"/>
  <c r="T1912" i="77"/>
  <c r="U1912" i="77" s="1"/>
  <c r="T1911" i="77"/>
  <c r="U1911" i="77" s="1"/>
  <c r="T1910" i="77"/>
  <c r="U1910" i="77" s="1"/>
  <c r="T1909" i="77"/>
  <c r="U1909" i="77" s="1"/>
  <c r="T1908" i="77"/>
  <c r="U1908" i="77" s="1"/>
  <c r="T1907" i="77"/>
  <c r="U1907" i="77" s="1"/>
  <c r="T1906" i="77"/>
  <c r="U1906" i="77" s="1"/>
  <c r="T1905" i="77"/>
  <c r="U1905" i="77" s="1"/>
  <c r="T1904" i="77"/>
  <c r="U1904" i="77" s="1"/>
  <c r="T1903" i="77"/>
  <c r="U1903" i="77" s="1"/>
  <c r="T1902" i="77"/>
  <c r="U1902" i="77" s="1"/>
  <c r="T1901" i="77"/>
  <c r="U1901" i="77" s="1"/>
  <c r="T1900" i="77"/>
  <c r="U1900" i="77" s="1"/>
  <c r="T1899" i="77"/>
  <c r="U1899" i="77" s="1"/>
  <c r="T1898" i="77"/>
  <c r="U1898" i="77" s="1"/>
  <c r="T1897" i="77"/>
  <c r="U1897" i="77" s="1"/>
  <c r="T1896" i="77"/>
  <c r="U1896" i="77" s="1"/>
  <c r="T1895" i="77"/>
  <c r="U1895" i="77" s="1"/>
  <c r="T1894" i="77"/>
  <c r="U1894" i="77" s="1"/>
  <c r="T1893" i="77"/>
  <c r="U1893" i="77" s="1"/>
  <c r="T1892" i="77"/>
  <c r="U1892" i="77" s="1"/>
  <c r="T1891" i="77"/>
  <c r="U1891" i="77" s="1"/>
  <c r="T1890" i="77"/>
  <c r="U1890" i="77" s="1"/>
  <c r="T1889" i="77"/>
  <c r="U1889" i="77" s="1"/>
  <c r="T1888" i="77"/>
  <c r="U1888" i="77" s="1"/>
  <c r="T1887" i="77"/>
  <c r="U1887" i="77" s="1"/>
  <c r="T1886" i="77"/>
  <c r="U1886" i="77" s="1"/>
  <c r="T1885" i="77"/>
  <c r="U1885" i="77" s="1"/>
  <c r="T1884" i="77"/>
  <c r="U1884" i="77" s="1"/>
  <c r="T1883" i="77"/>
  <c r="U1883" i="77" s="1"/>
  <c r="T1882" i="77"/>
  <c r="U1882" i="77" s="1"/>
  <c r="T1881" i="77"/>
  <c r="U1881" i="77" s="1"/>
  <c r="T1880" i="77"/>
  <c r="U1880" i="77" s="1"/>
  <c r="T1879" i="77"/>
  <c r="U1879" i="77" s="1"/>
  <c r="T1878" i="77"/>
  <c r="U1878" i="77" s="1"/>
  <c r="T1877" i="77"/>
  <c r="U1877" i="77" s="1"/>
  <c r="T1876" i="77"/>
  <c r="U1876" i="77" s="1"/>
  <c r="T1875" i="77"/>
  <c r="U1875" i="77" s="1"/>
  <c r="T1874" i="77"/>
  <c r="U1874" i="77" s="1"/>
  <c r="T1873" i="77"/>
  <c r="U1873" i="77" s="1"/>
  <c r="T1872" i="77"/>
  <c r="U1872" i="77" s="1"/>
  <c r="T1871" i="77"/>
  <c r="U1871" i="77" s="1"/>
  <c r="T1870" i="77"/>
  <c r="U1870" i="77" s="1"/>
  <c r="T1869" i="77"/>
  <c r="U1869" i="77" s="1"/>
  <c r="T1868" i="77"/>
  <c r="U1868" i="77" s="1"/>
  <c r="T1867" i="77"/>
  <c r="U1867" i="77" s="1"/>
  <c r="T1866" i="77"/>
  <c r="U1866" i="77" s="1"/>
  <c r="T1865" i="77"/>
  <c r="U1865" i="77" s="1"/>
  <c r="T1864" i="77"/>
  <c r="U1864" i="77" s="1"/>
  <c r="T1863" i="77"/>
  <c r="U1863" i="77" s="1"/>
  <c r="T1862" i="77"/>
  <c r="U1862" i="77" s="1"/>
  <c r="T1861" i="77"/>
  <c r="U1861" i="77" s="1"/>
  <c r="T1860" i="77"/>
  <c r="U1860" i="77" s="1"/>
  <c r="T1859" i="77"/>
  <c r="U1859" i="77" s="1"/>
  <c r="T1858" i="77"/>
  <c r="U1858" i="77" s="1"/>
  <c r="T1857" i="77"/>
  <c r="U1857" i="77" s="1"/>
  <c r="T1856" i="77"/>
  <c r="U1856" i="77" s="1"/>
  <c r="T1855" i="77"/>
  <c r="U1855" i="77" s="1"/>
  <c r="T1854" i="77"/>
  <c r="U1854" i="77" s="1"/>
  <c r="T1853" i="77"/>
  <c r="U1853" i="77" s="1"/>
  <c r="T1852" i="77"/>
  <c r="U1852" i="77" s="1"/>
  <c r="T1851" i="77"/>
  <c r="U1851" i="77" s="1"/>
  <c r="T1850" i="77"/>
  <c r="U1850" i="77" s="1"/>
  <c r="T1849" i="77"/>
  <c r="U1849" i="77" s="1"/>
  <c r="T1848" i="77"/>
  <c r="U1848" i="77" s="1"/>
  <c r="T1847" i="77"/>
  <c r="U1847" i="77" s="1"/>
  <c r="T1846" i="77"/>
  <c r="U1846" i="77" s="1"/>
  <c r="T1845" i="77"/>
  <c r="U1845" i="77" s="1"/>
  <c r="T1844" i="77"/>
  <c r="U1844" i="77" s="1"/>
  <c r="T1843" i="77"/>
  <c r="U1843" i="77" s="1"/>
  <c r="T1842" i="77"/>
  <c r="U1842" i="77" s="1"/>
  <c r="T1841" i="77"/>
  <c r="U1841" i="77" s="1"/>
  <c r="T1840" i="77"/>
  <c r="U1840" i="77" s="1"/>
  <c r="T1839" i="77"/>
  <c r="U1839" i="77" s="1"/>
  <c r="T1838" i="77"/>
  <c r="U1838" i="77" s="1"/>
  <c r="T1837" i="77"/>
  <c r="U1837" i="77" s="1"/>
  <c r="T1836" i="77"/>
  <c r="U1836" i="77" s="1"/>
  <c r="T1835" i="77"/>
  <c r="U1835" i="77" s="1"/>
  <c r="T1834" i="77"/>
  <c r="U1834" i="77" s="1"/>
  <c r="T1833" i="77"/>
  <c r="U1833" i="77" s="1"/>
  <c r="T1832" i="77"/>
  <c r="U1832" i="77" s="1"/>
  <c r="T1831" i="77"/>
  <c r="U1831" i="77" s="1"/>
  <c r="T1830" i="77"/>
  <c r="U1830" i="77" s="1"/>
  <c r="T1829" i="77"/>
  <c r="U1829" i="77" s="1"/>
  <c r="T1828" i="77"/>
  <c r="U1828" i="77" s="1"/>
  <c r="T1827" i="77"/>
  <c r="U1827" i="77" s="1"/>
  <c r="T1826" i="77"/>
  <c r="U1826" i="77" s="1"/>
  <c r="T1825" i="77"/>
  <c r="U1825" i="77" s="1"/>
  <c r="T1824" i="77"/>
  <c r="U1824" i="77" s="1"/>
  <c r="T1823" i="77"/>
  <c r="U1823" i="77" s="1"/>
  <c r="T1822" i="77"/>
  <c r="U1822" i="77" s="1"/>
  <c r="T1821" i="77"/>
  <c r="U1821" i="77" s="1"/>
  <c r="T1820" i="77"/>
  <c r="U1820" i="77" s="1"/>
  <c r="T1819" i="77"/>
  <c r="U1819" i="77" s="1"/>
  <c r="T1818" i="77"/>
  <c r="U1818" i="77" s="1"/>
  <c r="T1817" i="77"/>
  <c r="U1817" i="77" s="1"/>
  <c r="T1816" i="77"/>
  <c r="U1816" i="77" s="1"/>
  <c r="T1815" i="77"/>
  <c r="U1815" i="77" s="1"/>
  <c r="T1814" i="77"/>
  <c r="U1814" i="77" s="1"/>
  <c r="T1813" i="77"/>
  <c r="U1813" i="77" s="1"/>
  <c r="T1812" i="77"/>
  <c r="U1812" i="77" s="1"/>
  <c r="T1811" i="77"/>
  <c r="U1811" i="77" s="1"/>
  <c r="T1810" i="77"/>
  <c r="U1810" i="77" s="1"/>
  <c r="T1809" i="77"/>
  <c r="U1809" i="77" s="1"/>
  <c r="T1808" i="77"/>
  <c r="U1808" i="77" s="1"/>
  <c r="T1807" i="77"/>
  <c r="U1807" i="77" s="1"/>
  <c r="T1806" i="77"/>
  <c r="U1806" i="77" s="1"/>
  <c r="T1805" i="77"/>
  <c r="U1805" i="77" s="1"/>
  <c r="T1804" i="77"/>
  <c r="U1804" i="77" s="1"/>
  <c r="T1803" i="77"/>
  <c r="U1803" i="77" s="1"/>
  <c r="T1802" i="77"/>
  <c r="U1802" i="77" s="1"/>
  <c r="T1801" i="77"/>
  <c r="U1801" i="77" s="1"/>
  <c r="T1800" i="77"/>
  <c r="U1800" i="77" s="1"/>
  <c r="T1799" i="77"/>
  <c r="U1799" i="77" s="1"/>
  <c r="T1798" i="77"/>
  <c r="U1798" i="77" s="1"/>
  <c r="T1797" i="77"/>
  <c r="U1797" i="77" s="1"/>
  <c r="T1796" i="77"/>
  <c r="U1796" i="77" s="1"/>
  <c r="T1795" i="77"/>
  <c r="U1795" i="77" s="1"/>
  <c r="T1794" i="77"/>
  <c r="U1794" i="77" s="1"/>
  <c r="T1793" i="77"/>
  <c r="U1793" i="77" s="1"/>
  <c r="T1792" i="77"/>
  <c r="U1792" i="77" s="1"/>
  <c r="T1791" i="77"/>
  <c r="U1791" i="77" s="1"/>
  <c r="T1790" i="77"/>
  <c r="U1790" i="77" s="1"/>
  <c r="T1789" i="77"/>
  <c r="U1789" i="77" s="1"/>
  <c r="T1788" i="77"/>
  <c r="U1788" i="77" s="1"/>
  <c r="T1787" i="77"/>
  <c r="U1787" i="77" s="1"/>
  <c r="T1786" i="77"/>
  <c r="U1786" i="77" s="1"/>
  <c r="T1785" i="77"/>
  <c r="U1785" i="77" s="1"/>
  <c r="T1784" i="77"/>
  <c r="U1784" i="77" s="1"/>
  <c r="T1783" i="77"/>
  <c r="U1783" i="77" s="1"/>
  <c r="T1782" i="77"/>
  <c r="U1782" i="77" s="1"/>
  <c r="T1781" i="77"/>
  <c r="U1781" i="77" s="1"/>
  <c r="T1780" i="77"/>
  <c r="U1780" i="77" s="1"/>
  <c r="T1779" i="77"/>
  <c r="U1779" i="77" s="1"/>
  <c r="T1778" i="77"/>
  <c r="U1778" i="77" s="1"/>
  <c r="T1777" i="77"/>
  <c r="U1777" i="77" s="1"/>
  <c r="T1776" i="77"/>
  <c r="U1776" i="77" s="1"/>
  <c r="T1775" i="77"/>
  <c r="U1775" i="77" s="1"/>
  <c r="T1774" i="77"/>
  <c r="U1774" i="77" s="1"/>
  <c r="T1773" i="77"/>
  <c r="U1773" i="77" s="1"/>
  <c r="T1772" i="77"/>
  <c r="U1772" i="77" s="1"/>
  <c r="T1771" i="77"/>
  <c r="U1771" i="77" s="1"/>
  <c r="T1770" i="77"/>
  <c r="U1770" i="77" s="1"/>
  <c r="T1769" i="77"/>
  <c r="U1769" i="77" s="1"/>
  <c r="T1768" i="77"/>
  <c r="U1768" i="77" s="1"/>
  <c r="T1767" i="77"/>
  <c r="U1767" i="77" s="1"/>
  <c r="T1766" i="77"/>
  <c r="U1766" i="77" s="1"/>
  <c r="T1765" i="77"/>
  <c r="U1765" i="77" s="1"/>
  <c r="T1764" i="77"/>
  <c r="U1764" i="77" s="1"/>
  <c r="T1763" i="77"/>
  <c r="U1763" i="77" s="1"/>
  <c r="T1762" i="77"/>
  <c r="U1762" i="77" s="1"/>
  <c r="T1761" i="77"/>
  <c r="U1761" i="77" s="1"/>
  <c r="T1760" i="77"/>
  <c r="U1760" i="77" s="1"/>
  <c r="T1759" i="77"/>
  <c r="U1759" i="77" s="1"/>
  <c r="T1758" i="77"/>
  <c r="U1758" i="77" s="1"/>
  <c r="T1757" i="77"/>
  <c r="U1757" i="77" s="1"/>
  <c r="T1756" i="77"/>
  <c r="U1756" i="77" s="1"/>
  <c r="T1755" i="77"/>
  <c r="U1755" i="77" s="1"/>
  <c r="T1754" i="77"/>
  <c r="U1754" i="77" s="1"/>
  <c r="T1753" i="77"/>
  <c r="U1753" i="77" s="1"/>
  <c r="T1752" i="77"/>
  <c r="U1752" i="77" s="1"/>
  <c r="T1751" i="77"/>
  <c r="U1751" i="77" s="1"/>
  <c r="T1750" i="77"/>
  <c r="U1750" i="77" s="1"/>
  <c r="T1749" i="77"/>
  <c r="U1749" i="77" s="1"/>
  <c r="T1748" i="77"/>
  <c r="U1748" i="77" s="1"/>
  <c r="T1747" i="77"/>
  <c r="U1747" i="77" s="1"/>
  <c r="T1746" i="77"/>
  <c r="U1746" i="77" s="1"/>
  <c r="T1745" i="77"/>
  <c r="U1745" i="77" s="1"/>
  <c r="T1744" i="77"/>
  <c r="U1744" i="77" s="1"/>
  <c r="T1743" i="77"/>
  <c r="U1743" i="77" s="1"/>
  <c r="T1742" i="77"/>
  <c r="U1742" i="77" s="1"/>
  <c r="T1741" i="77"/>
  <c r="U1741" i="77" s="1"/>
  <c r="T1740" i="77"/>
  <c r="U1740" i="77" s="1"/>
  <c r="T1739" i="77"/>
  <c r="U1739" i="77" s="1"/>
  <c r="T1738" i="77"/>
  <c r="U1738" i="77" s="1"/>
  <c r="T1737" i="77"/>
  <c r="U1737" i="77" s="1"/>
  <c r="T1736" i="77"/>
  <c r="U1736" i="77" s="1"/>
  <c r="T1735" i="77"/>
  <c r="U1735" i="77" s="1"/>
  <c r="T1734" i="77"/>
  <c r="U1734" i="77" s="1"/>
  <c r="T1733" i="77"/>
  <c r="U1733" i="77" s="1"/>
  <c r="T1732" i="77"/>
  <c r="U1732" i="77" s="1"/>
  <c r="T1731" i="77"/>
  <c r="U1731" i="77" s="1"/>
  <c r="T1730" i="77"/>
  <c r="U1730" i="77" s="1"/>
  <c r="T1729" i="77"/>
  <c r="U1729" i="77" s="1"/>
  <c r="T1728" i="77"/>
  <c r="U1728" i="77" s="1"/>
  <c r="T1727" i="77"/>
  <c r="U1727" i="77" s="1"/>
  <c r="T1726" i="77"/>
  <c r="U1726" i="77" s="1"/>
  <c r="T1725" i="77"/>
  <c r="U1725" i="77" s="1"/>
  <c r="T1724" i="77"/>
  <c r="U1724" i="77" s="1"/>
  <c r="T1723" i="77"/>
  <c r="U1723" i="77" s="1"/>
  <c r="T1722" i="77"/>
  <c r="U1722" i="77" s="1"/>
  <c r="T1721" i="77"/>
  <c r="U1721" i="77" s="1"/>
  <c r="T1720" i="77"/>
  <c r="U1720" i="77" s="1"/>
  <c r="T1719" i="77"/>
  <c r="U1719" i="77" s="1"/>
  <c r="T1718" i="77"/>
  <c r="U1718" i="77" s="1"/>
  <c r="T1717" i="77"/>
  <c r="U1717" i="77" s="1"/>
  <c r="T1716" i="77"/>
  <c r="U1716" i="77" s="1"/>
  <c r="T1715" i="77"/>
  <c r="U1715" i="77" s="1"/>
  <c r="T1714" i="77"/>
  <c r="U1714" i="77" s="1"/>
  <c r="T1713" i="77"/>
  <c r="U1713" i="77" s="1"/>
  <c r="T1712" i="77"/>
  <c r="U1712" i="77" s="1"/>
  <c r="T1711" i="77"/>
  <c r="U1711" i="77" s="1"/>
  <c r="T1710" i="77"/>
  <c r="U1710" i="77" s="1"/>
  <c r="T1709" i="77"/>
  <c r="U1709" i="77" s="1"/>
  <c r="T1708" i="77"/>
  <c r="U1708" i="77" s="1"/>
  <c r="T1707" i="77"/>
  <c r="U1707" i="77" s="1"/>
  <c r="T1706" i="77"/>
  <c r="U1706" i="77" s="1"/>
  <c r="T1705" i="77"/>
  <c r="U1705" i="77" s="1"/>
  <c r="T1704" i="77"/>
  <c r="U1704" i="77" s="1"/>
  <c r="T1703" i="77"/>
  <c r="U1703" i="77" s="1"/>
  <c r="T1702" i="77"/>
  <c r="U1702" i="77" s="1"/>
  <c r="T1701" i="77"/>
  <c r="U1701" i="77" s="1"/>
  <c r="T1700" i="77"/>
  <c r="U1700" i="77" s="1"/>
  <c r="T1699" i="77"/>
  <c r="U1699" i="77" s="1"/>
  <c r="T1698" i="77"/>
  <c r="U1698" i="77" s="1"/>
  <c r="T1697" i="77"/>
  <c r="U1697" i="77" s="1"/>
  <c r="T1696" i="77"/>
  <c r="U1696" i="77" s="1"/>
  <c r="T1695" i="77"/>
  <c r="U1695" i="77" s="1"/>
  <c r="T1694" i="77"/>
  <c r="U1694" i="77" s="1"/>
  <c r="T1693" i="77"/>
  <c r="U1693" i="77" s="1"/>
  <c r="T1692" i="77"/>
  <c r="U1692" i="77" s="1"/>
  <c r="T1691" i="77"/>
  <c r="U1691" i="77" s="1"/>
  <c r="T1690" i="77"/>
  <c r="U1690" i="77" s="1"/>
  <c r="T1689" i="77"/>
  <c r="U1689" i="77" s="1"/>
  <c r="T1688" i="77"/>
  <c r="U1688" i="77" s="1"/>
  <c r="T1687" i="77"/>
  <c r="U1687" i="77" s="1"/>
  <c r="T1686" i="77"/>
  <c r="U1686" i="77" s="1"/>
  <c r="T1685" i="77"/>
  <c r="U1685" i="77" s="1"/>
  <c r="T1684" i="77"/>
  <c r="U1684" i="77" s="1"/>
  <c r="T1683" i="77"/>
  <c r="U1683" i="77" s="1"/>
  <c r="T1682" i="77"/>
  <c r="U1682" i="77" s="1"/>
  <c r="T1681" i="77"/>
  <c r="U1681" i="77" s="1"/>
  <c r="T1680" i="77"/>
  <c r="U1680" i="77" s="1"/>
  <c r="T1679" i="77"/>
  <c r="U1679" i="77" s="1"/>
  <c r="T1678" i="77"/>
  <c r="U1678" i="77" s="1"/>
  <c r="T1677" i="77"/>
  <c r="U1677" i="77" s="1"/>
  <c r="T1676" i="77"/>
  <c r="U1676" i="77" s="1"/>
  <c r="T1675" i="77"/>
  <c r="U1675" i="77" s="1"/>
  <c r="T1674" i="77"/>
  <c r="U1674" i="77" s="1"/>
  <c r="T1673" i="77"/>
  <c r="U1673" i="77" s="1"/>
  <c r="T1672" i="77"/>
  <c r="U1672" i="77" s="1"/>
  <c r="T1671" i="77"/>
  <c r="U1671" i="77" s="1"/>
  <c r="T1670" i="77"/>
  <c r="U1670" i="77" s="1"/>
  <c r="T1669" i="77"/>
  <c r="U1669" i="77" s="1"/>
  <c r="T1668" i="77"/>
  <c r="U1668" i="77" s="1"/>
  <c r="T1667" i="77"/>
  <c r="U1667" i="77" s="1"/>
  <c r="T1666" i="77"/>
  <c r="U1666" i="77" s="1"/>
  <c r="T1665" i="77"/>
  <c r="U1665" i="77" s="1"/>
  <c r="T1664" i="77"/>
  <c r="U1664" i="77" s="1"/>
  <c r="T1663" i="77"/>
  <c r="U1663" i="77" s="1"/>
  <c r="T1662" i="77"/>
  <c r="U1662" i="77" s="1"/>
  <c r="T1661" i="77"/>
  <c r="U1661" i="77" s="1"/>
  <c r="T1660" i="77"/>
  <c r="U1660" i="77" s="1"/>
  <c r="T1659" i="77"/>
  <c r="U1659" i="77" s="1"/>
  <c r="T1658" i="77"/>
  <c r="U1658" i="77" s="1"/>
  <c r="T1657" i="77"/>
  <c r="U1657" i="77" s="1"/>
  <c r="T1656" i="77"/>
  <c r="U1656" i="77" s="1"/>
  <c r="T1655" i="77"/>
  <c r="U1655" i="77" s="1"/>
  <c r="T1654" i="77"/>
  <c r="U1654" i="77" s="1"/>
  <c r="T1653" i="77"/>
  <c r="U1653" i="77" s="1"/>
  <c r="T1652" i="77"/>
  <c r="U1652" i="77" s="1"/>
  <c r="T1651" i="77"/>
  <c r="U1651" i="77" s="1"/>
  <c r="T1650" i="77"/>
  <c r="U1650" i="77" s="1"/>
  <c r="T1649" i="77"/>
  <c r="U1649" i="77" s="1"/>
  <c r="T1648" i="77"/>
  <c r="U1648" i="77" s="1"/>
  <c r="T1647" i="77"/>
  <c r="U1647" i="77" s="1"/>
  <c r="T1646" i="77"/>
  <c r="U1646" i="77" s="1"/>
  <c r="T1645" i="77"/>
  <c r="U1645" i="77" s="1"/>
  <c r="T1644" i="77"/>
  <c r="U1644" i="77" s="1"/>
  <c r="T1643" i="77"/>
  <c r="U1643" i="77" s="1"/>
  <c r="T1642" i="77"/>
  <c r="U1642" i="77" s="1"/>
  <c r="T1641" i="77"/>
  <c r="U1641" i="77" s="1"/>
  <c r="T1640" i="77"/>
  <c r="U1640" i="77" s="1"/>
  <c r="T1639" i="77"/>
  <c r="U1639" i="77" s="1"/>
  <c r="T1638" i="77"/>
  <c r="U1638" i="77" s="1"/>
  <c r="T1637" i="77"/>
  <c r="U1637" i="77" s="1"/>
  <c r="T1636" i="77"/>
  <c r="U1636" i="77" s="1"/>
  <c r="T1635" i="77"/>
  <c r="U1635" i="77" s="1"/>
  <c r="T1634" i="77"/>
  <c r="U1634" i="77" s="1"/>
  <c r="T1633" i="77"/>
  <c r="U1633" i="77" s="1"/>
  <c r="T1632" i="77"/>
  <c r="U1632" i="77" s="1"/>
  <c r="T1631" i="77"/>
  <c r="U1631" i="77" s="1"/>
  <c r="T1630" i="77"/>
  <c r="U1630" i="77" s="1"/>
  <c r="T1629" i="77"/>
  <c r="U1629" i="77" s="1"/>
  <c r="T1628" i="77"/>
  <c r="U1628" i="77" s="1"/>
  <c r="T1627" i="77"/>
  <c r="U1627" i="77" s="1"/>
  <c r="T1626" i="77"/>
  <c r="U1626" i="77" s="1"/>
  <c r="T1625" i="77"/>
  <c r="U1625" i="77" s="1"/>
  <c r="T1624" i="77"/>
  <c r="U1624" i="77" s="1"/>
  <c r="T1623" i="77"/>
  <c r="U1623" i="77" s="1"/>
  <c r="T1622" i="77"/>
  <c r="U1622" i="77" s="1"/>
  <c r="T1621" i="77"/>
  <c r="U1621" i="77" s="1"/>
  <c r="T1620" i="77"/>
  <c r="U1620" i="77" s="1"/>
  <c r="T1619" i="77"/>
  <c r="U1619" i="77" s="1"/>
  <c r="T1618" i="77"/>
  <c r="U1618" i="77" s="1"/>
  <c r="T1617" i="77"/>
  <c r="U1617" i="77" s="1"/>
  <c r="T1616" i="77"/>
  <c r="U1616" i="77" s="1"/>
  <c r="T1615" i="77"/>
  <c r="U1615" i="77" s="1"/>
  <c r="T1614" i="77"/>
  <c r="U1614" i="77" s="1"/>
  <c r="T1613" i="77"/>
  <c r="U1613" i="77" s="1"/>
  <c r="T1612" i="77"/>
  <c r="U1612" i="77" s="1"/>
  <c r="T1611" i="77"/>
  <c r="U1611" i="77" s="1"/>
  <c r="T1610" i="77"/>
  <c r="U1610" i="77" s="1"/>
  <c r="T1609" i="77"/>
  <c r="U1609" i="77" s="1"/>
  <c r="T1608" i="77"/>
  <c r="U1608" i="77" s="1"/>
  <c r="T1607" i="77"/>
  <c r="U1607" i="77" s="1"/>
  <c r="T1606" i="77"/>
  <c r="U1606" i="77" s="1"/>
  <c r="T1605" i="77"/>
  <c r="U1605" i="77" s="1"/>
  <c r="T1604" i="77"/>
  <c r="U1604" i="77" s="1"/>
  <c r="T1603" i="77"/>
  <c r="U1603" i="77" s="1"/>
  <c r="T1602" i="77"/>
  <c r="U1602" i="77" s="1"/>
  <c r="T1601" i="77"/>
  <c r="U1601" i="77" s="1"/>
  <c r="T1600" i="77"/>
  <c r="U1600" i="77" s="1"/>
  <c r="T1599" i="77"/>
  <c r="U1599" i="77" s="1"/>
  <c r="T1598" i="77"/>
  <c r="U1598" i="77" s="1"/>
  <c r="T1597" i="77"/>
  <c r="U1597" i="77" s="1"/>
  <c r="T1596" i="77"/>
  <c r="U1596" i="77" s="1"/>
  <c r="T1595" i="77"/>
  <c r="U1595" i="77" s="1"/>
  <c r="T1594" i="77"/>
  <c r="U1594" i="77" s="1"/>
  <c r="T1593" i="77"/>
  <c r="U1593" i="77" s="1"/>
  <c r="T1592" i="77"/>
  <c r="U1592" i="77" s="1"/>
  <c r="T1591" i="77"/>
  <c r="U1591" i="77" s="1"/>
  <c r="T1590" i="77"/>
  <c r="U1590" i="77" s="1"/>
  <c r="T1589" i="77"/>
  <c r="U1589" i="77" s="1"/>
  <c r="T1588" i="77"/>
  <c r="U1588" i="77" s="1"/>
  <c r="T1587" i="77"/>
  <c r="U1587" i="77" s="1"/>
  <c r="T1586" i="77"/>
  <c r="U1586" i="77" s="1"/>
  <c r="T1585" i="77"/>
  <c r="U1585" i="77" s="1"/>
  <c r="T1584" i="77"/>
  <c r="U1584" i="77" s="1"/>
  <c r="T1583" i="77"/>
  <c r="U1583" i="77" s="1"/>
  <c r="T1582" i="77"/>
  <c r="U1582" i="77" s="1"/>
  <c r="T1581" i="77"/>
  <c r="U1581" i="77" s="1"/>
  <c r="T1580" i="77"/>
  <c r="U1580" i="77" s="1"/>
  <c r="T1579" i="77"/>
  <c r="U1579" i="77" s="1"/>
  <c r="T1578" i="77"/>
  <c r="U1578" i="77" s="1"/>
  <c r="T1577" i="77"/>
  <c r="U1577" i="77" s="1"/>
  <c r="T1576" i="77"/>
  <c r="U1576" i="77" s="1"/>
  <c r="T1575" i="77"/>
  <c r="U1575" i="77" s="1"/>
  <c r="T1574" i="77"/>
  <c r="U1574" i="77" s="1"/>
  <c r="T1573" i="77"/>
  <c r="U1573" i="77" s="1"/>
  <c r="T1572" i="77"/>
  <c r="U1572" i="77" s="1"/>
  <c r="T1571" i="77"/>
  <c r="U1571" i="77" s="1"/>
  <c r="T1570" i="77"/>
  <c r="U1570" i="77" s="1"/>
  <c r="T1569" i="77"/>
  <c r="U1569" i="77" s="1"/>
  <c r="T1568" i="77"/>
  <c r="U1568" i="77" s="1"/>
  <c r="T1567" i="77"/>
  <c r="U1567" i="77" s="1"/>
  <c r="T1566" i="77"/>
  <c r="U1566" i="77" s="1"/>
  <c r="T1565" i="77"/>
  <c r="U1565" i="77" s="1"/>
  <c r="T1564" i="77"/>
  <c r="U1564" i="77" s="1"/>
  <c r="T1563" i="77"/>
  <c r="U1563" i="77" s="1"/>
  <c r="T1562" i="77"/>
  <c r="U1562" i="77" s="1"/>
  <c r="T1561" i="77"/>
  <c r="U1561" i="77" s="1"/>
  <c r="T1560" i="77"/>
  <c r="U1560" i="77" s="1"/>
  <c r="T1559" i="77"/>
  <c r="U1559" i="77" s="1"/>
  <c r="T1558" i="77"/>
  <c r="U1558" i="77" s="1"/>
  <c r="T1557" i="77"/>
  <c r="U1557" i="77" s="1"/>
  <c r="T1556" i="77"/>
  <c r="U1556" i="77" s="1"/>
  <c r="T1555" i="77"/>
  <c r="U1555" i="77" s="1"/>
  <c r="T1554" i="77"/>
  <c r="U1554" i="77" s="1"/>
  <c r="T1553" i="77"/>
  <c r="U1553" i="77" s="1"/>
  <c r="T1552" i="77"/>
  <c r="U1552" i="77" s="1"/>
  <c r="T1551" i="77"/>
  <c r="U1551" i="77" s="1"/>
  <c r="T1550" i="77"/>
  <c r="U1550" i="77" s="1"/>
  <c r="T1549" i="77"/>
  <c r="U1549" i="77" s="1"/>
  <c r="T1548" i="77"/>
  <c r="U1548" i="77" s="1"/>
  <c r="T1547" i="77"/>
  <c r="U1547" i="77" s="1"/>
  <c r="T1546" i="77"/>
  <c r="U1546" i="77" s="1"/>
  <c r="T1545" i="77"/>
  <c r="U1545" i="77" s="1"/>
  <c r="T1544" i="77"/>
  <c r="U1544" i="77" s="1"/>
  <c r="T1543" i="77"/>
  <c r="U1543" i="77" s="1"/>
  <c r="T1542" i="77"/>
  <c r="U1542" i="77" s="1"/>
  <c r="T1541" i="77"/>
  <c r="U1541" i="77" s="1"/>
  <c r="T1540" i="77"/>
  <c r="U1540" i="77" s="1"/>
  <c r="T1539" i="77"/>
  <c r="U1539" i="77" s="1"/>
  <c r="T1538" i="77"/>
  <c r="U1538" i="77" s="1"/>
  <c r="T1537" i="77"/>
  <c r="U1537" i="77" s="1"/>
  <c r="T1536" i="77"/>
  <c r="U1536" i="77" s="1"/>
  <c r="T1535" i="77"/>
  <c r="U1535" i="77" s="1"/>
  <c r="T1534" i="77"/>
  <c r="U1534" i="77" s="1"/>
  <c r="T1533" i="77"/>
  <c r="U1533" i="77" s="1"/>
  <c r="T1532" i="77"/>
  <c r="U1532" i="77" s="1"/>
  <c r="T1531" i="77"/>
  <c r="U1531" i="77" s="1"/>
  <c r="T1530" i="77"/>
  <c r="U1530" i="77" s="1"/>
  <c r="T1529" i="77"/>
  <c r="U1529" i="77" s="1"/>
  <c r="T1528" i="77"/>
  <c r="U1528" i="77" s="1"/>
  <c r="T1527" i="77"/>
  <c r="U1527" i="77" s="1"/>
  <c r="T1526" i="77"/>
  <c r="U1526" i="77" s="1"/>
  <c r="T1525" i="77"/>
  <c r="U1525" i="77" s="1"/>
  <c r="T1524" i="77"/>
  <c r="U1524" i="77" s="1"/>
  <c r="T1523" i="77"/>
  <c r="U1523" i="77" s="1"/>
  <c r="T1522" i="77"/>
  <c r="U1522" i="77" s="1"/>
  <c r="T1521" i="77"/>
  <c r="U1521" i="77" s="1"/>
  <c r="T1520" i="77"/>
  <c r="U1520" i="77" s="1"/>
  <c r="T1519" i="77"/>
  <c r="U1519" i="77" s="1"/>
  <c r="T1518" i="77"/>
  <c r="U1518" i="77" s="1"/>
  <c r="T1517" i="77"/>
  <c r="U1517" i="77" s="1"/>
  <c r="T1516" i="77"/>
  <c r="U1516" i="77" s="1"/>
  <c r="T1515" i="77"/>
  <c r="U1515" i="77" s="1"/>
  <c r="T1514" i="77"/>
  <c r="U1514" i="77" s="1"/>
  <c r="T1513" i="77"/>
  <c r="U1513" i="77" s="1"/>
  <c r="T1512" i="77"/>
  <c r="U1512" i="77" s="1"/>
  <c r="T1511" i="77"/>
  <c r="U1511" i="77" s="1"/>
  <c r="T1510" i="77"/>
  <c r="U1510" i="77" s="1"/>
  <c r="T1509" i="77"/>
  <c r="U1509" i="77" s="1"/>
  <c r="T1508" i="77"/>
  <c r="U1508" i="77" s="1"/>
  <c r="T1507" i="77"/>
  <c r="U1507" i="77" s="1"/>
  <c r="T1506" i="77"/>
  <c r="U1506" i="77" s="1"/>
  <c r="T1505" i="77"/>
  <c r="U1505" i="77" s="1"/>
  <c r="T1504" i="77"/>
  <c r="U1504" i="77" s="1"/>
  <c r="T1503" i="77"/>
  <c r="U1503" i="77" s="1"/>
  <c r="T1502" i="77"/>
  <c r="U1502" i="77" s="1"/>
  <c r="T1501" i="77"/>
  <c r="U1501" i="77" s="1"/>
  <c r="T1500" i="77"/>
  <c r="U1500" i="77" s="1"/>
  <c r="T1499" i="77"/>
  <c r="U1499" i="77" s="1"/>
  <c r="T1498" i="77"/>
  <c r="U1498" i="77" s="1"/>
  <c r="T1497" i="77"/>
  <c r="U1497" i="77" s="1"/>
  <c r="T1496" i="77"/>
  <c r="U1496" i="77" s="1"/>
  <c r="T1495" i="77"/>
  <c r="U1495" i="77" s="1"/>
  <c r="T1494" i="77"/>
  <c r="U1494" i="77" s="1"/>
  <c r="T1493" i="77"/>
  <c r="U1493" i="77" s="1"/>
  <c r="T1492" i="77"/>
  <c r="U1492" i="77" s="1"/>
  <c r="T1491" i="77"/>
  <c r="U1491" i="77" s="1"/>
  <c r="T1490" i="77"/>
  <c r="U1490" i="77" s="1"/>
  <c r="T1489" i="77"/>
  <c r="U1489" i="77" s="1"/>
  <c r="T1488" i="77"/>
  <c r="U1488" i="77" s="1"/>
  <c r="T1487" i="77"/>
  <c r="U1487" i="77" s="1"/>
  <c r="T1486" i="77"/>
  <c r="U1486" i="77" s="1"/>
  <c r="T1485" i="77"/>
  <c r="U1485" i="77" s="1"/>
  <c r="T1484" i="77"/>
  <c r="U1484" i="77" s="1"/>
  <c r="T1483" i="77"/>
  <c r="U1483" i="77" s="1"/>
  <c r="T1482" i="77"/>
  <c r="U1482" i="77" s="1"/>
  <c r="T1481" i="77"/>
  <c r="U1481" i="77" s="1"/>
  <c r="T1480" i="77"/>
  <c r="U1480" i="77" s="1"/>
  <c r="T1479" i="77"/>
  <c r="U1479" i="77" s="1"/>
  <c r="T1478" i="77"/>
  <c r="U1478" i="77" s="1"/>
  <c r="T1477" i="77"/>
  <c r="U1477" i="77" s="1"/>
  <c r="T1476" i="77"/>
  <c r="U1476" i="77" s="1"/>
  <c r="T1475" i="77"/>
  <c r="U1475" i="77" s="1"/>
  <c r="T1474" i="77"/>
  <c r="U1474" i="77" s="1"/>
  <c r="T1473" i="77"/>
  <c r="U1473" i="77" s="1"/>
  <c r="T1472" i="77"/>
  <c r="U1472" i="77" s="1"/>
  <c r="T1471" i="77"/>
  <c r="U1471" i="77" s="1"/>
  <c r="T1470" i="77"/>
  <c r="U1470" i="77" s="1"/>
  <c r="T1469" i="77"/>
  <c r="U1469" i="77" s="1"/>
  <c r="T1468" i="77"/>
  <c r="U1468" i="77" s="1"/>
  <c r="T1467" i="77"/>
  <c r="U1467" i="77" s="1"/>
  <c r="T1466" i="77"/>
  <c r="U1466" i="77" s="1"/>
  <c r="T1465" i="77"/>
  <c r="U1465" i="77" s="1"/>
  <c r="T1464" i="77"/>
  <c r="U1464" i="77" s="1"/>
  <c r="T1463" i="77"/>
  <c r="U1463" i="77" s="1"/>
  <c r="T1462" i="77"/>
  <c r="U1462" i="77" s="1"/>
  <c r="T1461" i="77"/>
  <c r="U1461" i="77" s="1"/>
  <c r="T1460" i="77"/>
  <c r="U1460" i="77" s="1"/>
  <c r="T1459" i="77"/>
  <c r="U1459" i="77" s="1"/>
  <c r="T1458" i="77"/>
  <c r="U1458" i="77" s="1"/>
  <c r="T1457" i="77"/>
  <c r="U1457" i="77" s="1"/>
  <c r="T1456" i="77"/>
  <c r="U1456" i="77" s="1"/>
  <c r="T1455" i="77"/>
  <c r="U1455" i="77" s="1"/>
  <c r="T1454" i="77"/>
  <c r="U1454" i="77" s="1"/>
  <c r="T1453" i="77"/>
  <c r="U1453" i="77" s="1"/>
  <c r="T1452" i="77"/>
  <c r="U1452" i="77" s="1"/>
  <c r="T1451" i="77"/>
  <c r="U1451" i="77" s="1"/>
  <c r="T1450" i="77"/>
  <c r="U1450" i="77" s="1"/>
  <c r="T1449" i="77"/>
  <c r="U1449" i="77" s="1"/>
  <c r="T1448" i="77"/>
  <c r="U1448" i="77" s="1"/>
  <c r="T1447" i="77"/>
  <c r="U1447" i="77" s="1"/>
  <c r="T1446" i="77"/>
  <c r="U1446" i="77" s="1"/>
  <c r="T1445" i="77"/>
  <c r="U1445" i="77" s="1"/>
  <c r="T1444" i="77"/>
  <c r="U1444" i="77" s="1"/>
  <c r="T1443" i="77"/>
  <c r="U1443" i="77" s="1"/>
  <c r="T1442" i="77"/>
  <c r="U1442" i="77" s="1"/>
  <c r="T1441" i="77"/>
  <c r="U1441" i="77" s="1"/>
  <c r="T1440" i="77"/>
  <c r="U1440" i="77" s="1"/>
  <c r="T1439" i="77"/>
  <c r="U1439" i="77" s="1"/>
  <c r="T1438" i="77"/>
  <c r="U1438" i="77" s="1"/>
  <c r="T1437" i="77"/>
  <c r="U1437" i="77" s="1"/>
  <c r="T1436" i="77"/>
  <c r="U1436" i="77" s="1"/>
  <c r="T1435" i="77"/>
  <c r="U1435" i="77" s="1"/>
  <c r="T1434" i="77"/>
  <c r="U1434" i="77" s="1"/>
  <c r="T1433" i="77"/>
  <c r="U1433" i="77" s="1"/>
  <c r="T1432" i="77"/>
  <c r="U1432" i="77" s="1"/>
  <c r="T1431" i="77"/>
  <c r="U1431" i="77" s="1"/>
  <c r="T1430" i="77"/>
  <c r="U1430" i="77" s="1"/>
  <c r="T1429" i="77"/>
  <c r="U1429" i="77" s="1"/>
  <c r="T1428" i="77"/>
  <c r="U1428" i="77" s="1"/>
  <c r="T1427" i="77"/>
  <c r="U1427" i="77" s="1"/>
  <c r="T1426" i="77"/>
  <c r="U1426" i="77" s="1"/>
  <c r="T1425" i="77"/>
  <c r="U1425" i="77" s="1"/>
  <c r="T1424" i="77"/>
  <c r="U1424" i="77" s="1"/>
  <c r="T1423" i="77"/>
  <c r="U1423" i="77" s="1"/>
  <c r="T1422" i="77"/>
  <c r="U1422" i="77" s="1"/>
  <c r="T1421" i="77"/>
  <c r="U1421" i="77" s="1"/>
  <c r="T1420" i="77"/>
  <c r="U1420" i="77" s="1"/>
  <c r="T1419" i="77"/>
  <c r="U1419" i="77" s="1"/>
  <c r="T1418" i="77"/>
  <c r="U1418" i="77" s="1"/>
  <c r="T1417" i="77"/>
  <c r="U1417" i="77" s="1"/>
  <c r="T1416" i="77"/>
  <c r="U1416" i="77" s="1"/>
  <c r="T1415" i="77"/>
  <c r="U1415" i="77" s="1"/>
  <c r="T1414" i="77"/>
  <c r="U1414" i="77" s="1"/>
  <c r="T1413" i="77"/>
  <c r="U1413" i="77" s="1"/>
  <c r="T1412" i="77"/>
  <c r="U1412" i="77" s="1"/>
  <c r="T1411" i="77"/>
  <c r="U1411" i="77" s="1"/>
  <c r="T1410" i="77"/>
  <c r="U1410" i="77" s="1"/>
  <c r="T1409" i="77"/>
  <c r="U1409" i="77" s="1"/>
  <c r="T1408" i="77"/>
  <c r="U1408" i="77" s="1"/>
  <c r="T1407" i="77"/>
  <c r="U1407" i="77" s="1"/>
  <c r="T1406" i="77"/>
  <c r="U1406" i="77" s="1"/>
  <c r="T1405" i="77"/>
  <c r="U1405" i="77" s="1"/>
  <c r="T1404" i="77"/>
  <c r="U1404" i="77" s="1"/>
  <c r="T1403" i="77"/>
  <c r="U1403" i="77" s="1"/>
  <c r="T1402" i="77"/>
  <c r="U1402" i="77" s="1"/>
  <c r="T1401" i="77"/>
  <c r="U1401" i="77" s="1"/>
  <c r="T1400" i="77"/>
  <c r="U1400" i="77" s="1"/>
  <c r="T1399" i="77"/>
  <c r="U1399" i="77" s="1"/>
  <c r="T1398" i="77"/>
  <c r="U1398" i="77" s="1"/>
  <c r="T1397" i="77"/>
  <c r="U1397" i="77" s="1"/>
  <c r="T1396" i="77"/>
  <c r="U1396" i="77" s="1"/>
  <c r="T1395" i="77"/>
  <c r="U1395" i="77" s="1"/>
  <c r="T1394" i="77"/>
  <c r="U1394" i="77" s="1"/>
  <c r="T1393" i="77"/>
  <c r="U1393" i="77" s="1"/>
  <c r="T1392" i="77"/>
  <c r="U1392" i="77" s="1"/>
  <c r="T1391" i="77"/>
  <c r="U1391" i="77" s="1"/>
  <c r="T1390" i="77"/>
  <c r="U1390" i="77" s="1"/>
  <c r="T1389" i="77"/>
  <c r="U1389" i="77" s="1"/>
  <c r="T1388" i="77"/>
  <c r="U1388" i="77" s="1"/>
  <c r="T1387" i="77"/>
  <c r="U1387" i="77" s="1"/>
  <c r="T1386" i="77"/>
  <c r="U1386" i="77" s="1"/>
  <c r="T1385" i="77"/>
  <c r="U1385" i="77" s="1"/>
  <c r="T1384" i="77"/>
  <c r="U1384" i="77" s="1"/>
  <c r="T1383" i="77"/>
  <c r="U1383" i="77" s="1"/>
  <c r="T1382" i="77"/>
  <c r="U1382" i="77" s="1"/>
  <c r="T1381" i="77"/>
  <c r="U1381" i="77" s="1"/>
  <c r="T1380" i="77"/>
  <c r="U1380" i="77" s="1"/>
  <c r="T1379" i="77"/>
  <c r="U1379" i="77" s="1"/>
  <c r="T1378" i="77"/>
  <c r="U1378" i="77" s="1"/>
  <c r="T1377" i="77"/>
  <c r="U1377" i="77" s="1"/>
  <c r="T1376" i="77"/>
  <c r="U1376" i="77" s="1"/>
  <c r="T1375" i="77"/>
  <c r="U1375" i="77" s="1"/>
  <c r="T1374" i="77"/>
  <c r="U1374" i="77" s="1"/>
  <c r="T1373" i="77"/>
  <c r="U1373" i="77" s="1"/>
  <c r="T1372" i="77"/>
  <c r="U1372" i="77" s="1"/>
  <c r="T1371" i="77"/>
  <c r="U1371" i="77" s="1"/>
  <c r="T1370" i="77"/>
  <c r="U1370" i="77" s="1"/>
  <c r="T1369" i="77"/>
  <c r="U1369" i="77" s="1"/>
  <c r="T1368" i="77"/>
  <c r="U1368" i="77" s="1"/>
  <c r="T1367" i="77"/>
  <c r="U1367" i="77" s="1"/>
  <c r="T1366" i="77"/>
  <c r="U1366" i="77" s="1"/>
  <c r="T1365" i="77"/>
  <c r="U1365" i="77" s="1"/>
  <c r="T1364" i="77"/>
  <c r="U1364" i="77" s="1"/>
  <c r="T1363" i="77"/>
  <c r="U1363" i="77" s="1"/>
  <c r="T1362" i="77"/>
  <c r="U1362" i="77" s="1"/>
  <c r="T1361" i="77"/>
  <c r="U1361" i="77" s="1"/>
  <c r="T1360" i="77"/>
  <c r="U1360" i="77" s="1"/>
  <c r="T1359" i="77"/>
  <c r="U1359" i="77" s="1"/>
  <c r="T1358" i="77"/>
  <c r="U1358" i="77" s="1"/>
  <c r="T1357" i="77"/>
  <c r="U1357" i="77" s="1"/>
  <c r="T1356" i="77"/>
  <c r="U1356" i="77" s="1"/>
  <c r="T1355" i="77"/>
  <c r="U1355" i="77" s="1"/>
  <c r="T1354" i="77"/>
  <c r="U1354" i="77" s="1"/>
  <c r="T1353" i="77"/>
  <c r="U1353" i="77" s="1"/>
  <c r="T1352" i="77"/>
  <c r="U1352" i="77" s="1"/>
  <c r="T1351" i="77"/>
  <c r="U1351" i="77" s="1"/>
  <c r="T1350" i="77"/>
  <c r="U1350" i="77" s="1"/>
  <c r="T1349" i="77"/>
  <c r="U1349" i="77" s="1"/>
  <c r="T1348" i="77"/>
  <c r="U1348" i="77" s="1"/>
  <c r="T1347" i="77"/>
  <c r="U1347" i="77" s="1"/>
  <c r="T1346" i="77"/>
  <c r="U1346" i="77" s="1"/>
  <c r="T1345" i="77"/>
  <c r="U1345" i="77" s="1"/>
  <c r="T1344" i="77"/>
  <c r="U1344" i="77" s="1"/>
  <c r="T1343" i="77"/>
  <c r="U1343" i="77" s="1"/>
  <c r="T1342" i="77"/>
  <c r="U1342" i="77" s="1"/>
  <c r="T1341" i="77"/>
  <c r="U1341" i="77" s="1"/>
  <c r="T1340" i="77"/>
  <c r="U1340" i="77" s="1"/>
  <c r="T1339" i="77"/>
  <c r="U1339" i="77" s="1"/>
  <c r="T1338" i="77"/>
  <c r="U1338" i="77" s="1"/>
  <c r="T1337" i="77"/>
  <c r="U1337" i="77" s="1"/>
  <c r="T1336" i="77"/>
  <c r="U1336" i="77" s="1"/>
  <c r="T1335" i="77"/>
  <c r="U1335" i="77" s="1"/>
  <c r="T1334" i="77"/>
  <c r="U1334" i="77" s="1"/>
  <c r="T1333" i="77"/>
  <c r="U1333" i="77" s="1"/>
  <c r="T1332" i="77"/>
  <c r="U1332" i="77" s="1"/>
  <c r="T1331" i="77"/>
  <c r="U1331" i="77" s="1"/>
  <c r="T1330" i="77"/>
  <c r="U1330" i="77" s="1"/>
  <c r="T1329" i="77"/>
  <c r="U1329" i="77" s="1"/>
  <c r="T1328" i="77"/>
  <c r="U1328" i="77" s="1"/>
  <c r="T1327" i="77"/>
  <c r="U1327" i="77" s="1"/>
  <c r="T1326" i="77"/>
  <c r="U1326" i="77" s="1"/>
  <c r="T1325" i="77"/>
  <c r="U1325" i="77" s="1"/>
  <c r="T1324" i="77"/>
  <c r="U1324" i="77" s="1"/>
  <c r="T1323" i="77"/>
  <c r="U1323" i="77" s="1"/>
  <c r="T1322" i="77"/>
  <c r="U1322" i="77" s="1"/>
  <c r="T1321" i="77"/>
  <c r="U1321" i="77" s="1"/>
  <c r="T1320" i="77"/>
  <c r="U1320" i="77" s="1"/>
  <c r="T1319" i="77"/>
  <c r="U1319" i="77" s="1"/>
  <c r="T1318" i="77"/>
  <c r="U1318" i="77" s="1"/>
  <c r="T1317" i="77"/>
  <c r="U1317" i="77" s="1"/>
  <c r="T1316" i="77"/>
  <c r="U1316" i="77" s="1"/>
  <c r="T1315" i="77"/>
  <c r="U1315" i="77" s="1"/>
  <c r="T1314" i="77"/>
  <c r="U1314" i="77" s="1"/>
  <c r="T1313" i="77"/>
  <c r="U1313" i="77" s="1"/>
  <c r="T1312" i="77"/>
  <c r="U1312" i="77" s="1"/>
  <c r="T1311" i="77"/>
  <c r="U1311" i="77" s="1"/>
  <c r="T1310" i="77"/>
  <c r="U1310" i="77" s="1"/>
  <c r="T1309" i="77"/>
  <c r="U1309" i="77" s="1"/>
  <c r="T1308" i="77"/>
  <c r="U1308" i="77" s="1"/>
  <c r="T1307" i="77"/>
  <c r="U1307" i="77" s="1"/>
  <c r="T1306" i="77"/>
  <c r="U1306" i="77" s="1"/>
  <c r="T1305" i="77"/>
  <c r="U1305" i="77" s="1"/>
  <c r="T1304" i="77"/>
  <c r="U1304" i="77" s="1"/>
  <c r="T1303" i="77"/>
  <c r="U1303" i="77" s="1"/>
  <c r="T1302" i="77"/>
  <c r="U1302" i="77" s="1"/>
  <c r="T1301" i="77"/>
  <c r="U1301" i="77" s="1"/>
  <c r="T1300" i="77"/>
  <c r="U1300" i="77" s="1"/>
  <c r="T1299" i="77"/>
  <c r="U1299" i="77" s="1"/>
  <c r="T1298" i="77"/>
  <c r="U1298" i="77" s="1"/>
  <c r="T1297" i="77"/>
  <c r="U1297" i="77" s="1"/>
  <c r="T1296" i="77"/>
  <c r="U1296" i="77" s="1"/>
  <c r="T1295" i="77"/>
  <c r="U1295" i="77" s="1"/>
  <c r="T1294" i="77"/>
  <c r="U1294" i="77" s="1"/>
  <c r="T1293" i="77"/>
  <c r="U1293" i="77" s="1"/>
  <c r="T1292" i="77"/>
  <c r="U1292" i="77" s="1"/>
  <c r="T1291" i="77"/>
  <c r="U1291" i="77" s="1"/>
  <c r="T1290" i="77"/>
  <c r="U1290" i="77" s="1"/>
  <c r="T1289" i="77"/>
  <c r="U1289" i="77" s="1"/>
  <c r="T1288" i="77"/>
  <c r="U1288" i="77" s="1"/>
  <c r="T1287" i="77"/>
  <c r="U1287" i="77" s="1"/>
  <c r="T1286" i="77"/>
  <c r="U1286" i="77" s="1"/>
  <c r="T1285" i="77"/>
  <c r="U1285" i="77" s="1"/>
  <c r="T1284" i="77"/>
  <c r="U1284" i="77" s="1"/>
  <c r="T1283" i="77"/>
  <c r="U1283" i="77" s="1"/>
  <c r="T1282" i="77"/>
  <c r="U1282" i="77" s="1"/>
  <c r="T1281" i="77"/>
  <c r="U1281" i="77" s="1"/>
  <c r="T1280" i="77"/>
  <c r="U1280" i="77" s="1"/>
  <c r="T1279" i="77"/>
  <c r="U1279" i="77" s="1"/>
  <c r="T1278" i="77"/>
  <c r="U1278" i="77" s="1"/>
  <c r="T1277" i="77"/>
  <c r="U1277" i="77" s="1"/>
  <c r="T1276" i="77"/>
  <c r="U1276" i="77" s="1"/>
  <c r="T1275" i="77"/>
  <c r="U1275" i="77" s="1"/>
  <c r="T1274" i="77"/>
  <c r="U1274" i="77" s="1"/>
  <c r="T1273" i="77"/>
  <c r="U1273" i="77" s="1"/>
  <c r="T1272" i="77"/>
  <c r="U1272" i="77" s="1"/>
  <c r="T1271" i="77"/>
  <c r="U1271" i="77" s="1"/>
  <c r="T1270" i="77"/>
  <c r="U1270" i="77" s="1"/>
  <c r="T1269" i="77"/>
  <c r="U1269" i="77" s="1"/>
  <c r="T1268" i="77"/>
  <c r="U1268" i="77" s="1"/>
  <c r="T1267" i="77"/>
  <c r="U1267" i="77" s="1"/>
  <c r="T1266" i="77"/>
  <c r="U1266" i="77" s="1"/>
  <c r="T1265" i="77"/>
  <c r="U1265" i="77" s="1"/>
  <c r="T1264" i="77"/>
  <c r="U1264" i="77" s="1"/>
  <c r="T1263" i="77"/>
  <c r="U1263" i="77" s="1"/>
  <c r="T1262" i="77"/>
  <c r="U1262" i="77" s="1"/>
  <c r="T1261" i="77"/>
  <c r="U1261" i="77" s="1"/>
  <c r="T1260" i="77"/>
  <c r="U1260" i="77" s="1"/>
  <c r="T1259" i="77"/>
  <c r="U1259" i="77" s="1"/>
  <c r="T1258" i="77"/>
  <c r="U1258" i="77" s="1"/>
  <c r="T1257" i="77"/>
  <c r="U1257" i="77" s="1"/>
  <c r="T1256" i="77"/>
  <c r="U1256" i="77" s="1"/>
  <c r="T1255" i="77"/>
  <c r="U1255" i="77" s="1"/>
  <c r="T1254" i="77"/>
  <c r="U1254" i="77" s="1"/>
  <c r="T1253" i="77"/>
  <c r="U1253" i="77" s="1"/>
  <c r="T1252" i="77"/>
  <c r="U1252" i="77" s="1"/>
  <c r="T1251" i="77"/>
  <c r="U1251" i="77" s="1"/>
  <c r="T1250" i="77"/>
  <c r="U1250" i="77" s="1"/>
  <c r="T1249" i="77"/>
  <c r="U1249" i="77" s="1"/>
  <c r="T1248" i="77"/>
  <c r="U1248" i="77" s="1"/>
  <c r="T1247" i="77"/>
  <c r="U1247" i="77" s="1"/>
  <c r="T1246" i="77"/>
  <c r="U1246" i="77" s="1"/>
  <c r="T1245" i="77"/>
  <c r="U1245" i="77" s="1"/>
  <c r="T1244" i="77"/>
  <c r="U1244" i="77" s="1"/>
  <c r="T1243" i="77"/>
  <c r="U1243" i="77" s="1"/>
  <c r="T1242" i="77"/>
  <c r="U1242" i="77" s="1"/>
  <c r="T1241" i="77"/>
  <c r="U1241" i="77" s="1"/>
  <c r="T1240" i="77"/>
  <c r="U1240" i="77" s="1"/>
  <c r="T1239" i="77"/>
  <c r="U1239" i="77" s="1"/>
  <c r="T1238" i="77"/>
  <c r="U1238" i="77" s="1"/>
  <c r="T1237" i="77"/>
  <c r="U1237" i="77" s="1"/>
  <c r="T1236" i="77"/>
  <c r="U1236" i="77" s="1"/>
  <c r="T1235" i="77"/>
  <c r="U1235" i="77" s="1"/>
  <c r="T1234" i="77"/>
  <c r="U1234" i="77" s="1"/>
  <c r="T1233" i="77"/>
  <c r="U1233" i="77" s="1"/>
  <c r="T1232" i="77"/>
  <c r="U1232" i="77" s="1"/>
  <c r="T1231" i="77"/>
  <c r="U1231" i="77" s="1"/>
  <c r="T1230" i="77"/>
  <c r="U1230" i="77" s="1"/>
  <c r="T1229" i="77"/>
  <c r="U1229" i="77" s="1"/>
  <c r="T1228" i="77"/>
  <c r="U1228" i="77" s="1"/>
  <c r="T1227" i="77"/>
  <c r="U1227" i="77" s="1"/>
  <c r="T1226" i="77"/>
  <c r="U1226" i="77" s="1"/>
  <c r="T1225" i="77"/>
  <c r="U1225" i="77" s="1"/>
  <c r="T1224" i="77"/>
  <c r="U1224" i="77" s="1"/>
  <c r="T1223" i="77"/>
  <c r="U1223" i="77" s="1"/>
  <c r="T1222" i="77"/>
  <c r="U1222" i="77" s="1"/>
  <c r="T1221" i="77"/>
  <c r="U1221" i="77" s="1"/>
  <c r="T1220" i="77"/>
  <c r="U1220" i="77" s="1"/>
  <c r="T1219" i="77"/>
  <c r="U1219" i="77" s="1"/>
  <c r="T1218" i="77"/>
  <c r="U1218" i="77" s="1"/>
  <c r="T1217" i="77"/>
  <c r="U1217" i="77" s="1"/>
  <c r="T1216" i="77"/>
  <c r="U1216" i="77" s="1"/>
  <c r="T1215" i="77"/>
  <c r="U1215" i="77" s="1"/>
  <c r="T1214" i="77"/>
  <c r="U1214" i="77" s="1"/>
  <c r="T1213" i="77"/>
  <c r="U1213" i="77" s="1"/>
  <c r="T1212" i="77"/>
  <c r="U1212" i="77" s="1"/>
  <c r="T1211" i="77"/>
  <c r="U1211" i="77" s="1"/>
  <c r="T1210" i="77"/>
  <c r="U1210" i="77" s="1"/>
  <c r="T1209" i="77"/>
  <c r="U1209" i="77" s="1"/>
  <c r="T1208" i="77"/>
  <c r="U1208" i="77" s="1"/>
  <c r="T1207" i="77"/>
  <c r="U1207" i="77" s="1"/>
  <c r="T1206" i="77"/>
  <c r="U1206" i="77" s="1"/>
  <c r="T1205" i="77"/>
  <c r="U1205" i="77" s="1"/>
  <c r="T1204" i="77"/>
  <c r="U1204" i="77" s="1"/>
  <c r="T1203" i="77"/>
  <c r="U1203" i="77" s="1"/>
  <c r="T1202" i="77"/>
  <c r="U1202" i="77" s="1"/>
  <c r="T1201" i="77"/>
  <c r="U1201" i="77" s="1"/>
  <c r="T1200" i="77"/>
  <c r="U1200" i="77" s="1"/>
  <c r="T1199" i="77"/>
  <c r="U1199" i="77" s="1"/>
  <c r="U2356" i="77" l="1"/>
  <c r="D6" i="77"/>
  <c r="U2352" i="77"/>
  <c r="D8" i="77"/>
  <c r="U2351" i="77"/>
  <c r="D9" i="77"/>
  <c r="D7" i="77"/>
  <c r="D5" i="77"/>
  <c r="D4" i="77"/>
  <c r="D3" i="77"/>
  <c r="J36" i="55" l="1"/>
  <c r="K642" i="51" s="1"/>
  <c r="M642" i="51" s="1"/>
  <c r="J37" i="55"/>
  <c r="K665" i="51" s="1"/>
  <c r="J3" i="55" l="1"/>
  <c r="J4" i="55"/>
  <c r="K653" i="51" s="1"/>
  <c r="J5" i="55"/>
  <c r="K663" i="51" s="1"/>
  <c r="J6" i="55"/>
  <c r="J7" i="55"/>
  <c r="J8" i="55"/>
  <c r="K664" i="51" s="1"/>
  <c r="J9" i="55"/>
  <c r="M1343" i="51" s="1"/>
  <c r="J10" i="55"/>
  <c r="J11" i="55"/>
  <c r="K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4" i="51" s="1"/>
  <c r="J32" i="55"/>
  <c r="K655" i="51" s="1"/>
  <c r="J33" i="55"/>
  <c r="K657" i="51" s="1"/>
  <c r="J34" i="55"/>
  <c r="K656" i="51" s="1"/>
  <c r="J35" i="55"/>
  <c r="K658" i="51" s="1"/>
  <c r="E10" i="55"/>
  <c r="J2" i="55"/>
  <c r="K651" i="51" s="1"/>
  <c r="K652" i="51" l="1"/>
  <c r="K666" i="51"/>
  <c r="K659" i="51"/>
  <c r="K667" i="51"/>
  <c r="K660" i="51"/>
  <c r="K662" i="51"/>
  <c r="N1552" i="51"/>
  <c r="O1552" i="51"/>
  <c r="N1553" i="51"/>
  <c r="O1553" i="51"/>
  <c r="N1554" i="51"/>
  <c r="O1554" i="51"/>
  <c r="N1555" i="51"/>
  <c r="O1555" i="51"/>
  <c r="N1556" i="51"/>
  <c r="O1556" i="51"/>
  <c r="N1557" i="51"/>
  <c r="O1557" i="51"/>
  <c r="N1558" i="51"/>
  <c r="O1558" i="51"/>
  <c r="N1559" i="51"/>
  <c r="O1559" i="51"/>
  <c r="N1560" i="51"/>
  <c r="O1560" i="51"/>
  <c r="N1561" i="51"/>
  <c r="O1561" i="51"/>
  <c r="N1562" i="51"/>
  <c r="O1562" i="51"/>
  <c r="N1563" i="51"/>
  <c r="O1563" i="51"/>
  <c r="N1564" i="51"/>
  <c r="O1564" i="51"/>
  <c r="N1565" i="51"/>
  <c r="O1565" i="51"/>
  <c r="N1566" i="51"/>
  <c r="O1566" i="51"/>
  <c r="N1567" i="51"/>
  <c r="O1567" i="51"/>
  <c r="N1568" i="51"/>
  <c r="O1568" i="51"/>
  <c r="N1569" i="51"/>
  <c r="O1569" i="51"/>
  <c r="E1448" i="51" l="1"/>
  <c r="E893" i="51"/>
  <c r="E894" i="51"/>
  <c r="E895" i="51"/>
  <c r="E896" i="51"/>
  <c r="E897" i="51"/>
  <c r="E1057" i="51"/>
  <c r="E1058" i="51"/>
  <c r="E1059" i="51"/>
  <c r="E1060" i="51"/>
  <c r="E1061" i="51"/>
  <c r="E1052" i="51"/>
  <c r="E1053" i="51"/>
  <c r="E1054" i="51"/>
  <c r="E1041" i="51"/>
  <c r="E1042" i="51"/>
  <c r="E1043" i="51"/>
  <c r="E1044" i="51"/>
  <c r="E1045" i="51"/>
  <c r="E1046" i="51"/>
  <c r="E1047" i="51"/>
  <c r="E1048" i="51"/>
  <c r="E1033" i="51"/>
  <c r="E1034" i="51"/>
  <c r="E1035" i="51"/>
  <c r="E1036" i="51"/>
  <c r="E1037" i="51"/>
  <c r="E1038" i="51"/>
  <c r="E1039" i="51"/>
  <c r="E1040" i="51"/>
  <c r="E1013" i="51"/>
  <c r="E1014" i="51"/>
  <c r="E1015" i="51"/>
  <c r="E1016" i="51"/>
  <c r="E1017" i="51"/>
  <c r="E1018" i="51"/>
  <c r="E1009" i="51"/>
  <c r="E1010" i="51"/>
  <c r="E1011" i="51"/>
  <c r="E1012" i="51"/>
  <c r="E1004" i="51"/>
  <c r="E1005" i="51"/>
  <c r="E1006" i="51"/>
  <c r="E1007" i="51"/>
  <c r="E1008" i="51"/>
  <c r="E991" i="51"/>
  <c r="E992" i="51"/>
  <c r="E993" i="51"/>
  <c r="E994" i="51"/>
  <c r="E995" i="51"/>
  <c r="E845" i="51"/>
  <c r="E758" i="51"/>
  <c r="E759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477" i="51"/>
  <c r="E1478" i="51"/>
  <c r="E1479" i="51"/>
  <c r="E1480" i="51"/>
  <c r="E1481" i="51"/>
  <c r="E1482" i="51"/>
  <c r="E1483" i="51"/>
  <c r="E1484" i="51"/>
  <c r="E1485" i="51"/>
  <c r="E1486" i="51"/>
  <c r="E1487" i="51"/>
  <c r="E1370" i="51"/>
  <c r="E1371" i="51"/>
  <c r="E1364" i="51"/>
  <c r="E1365" i="51"/>
  <c r="E1366" i="51"/>
  <c r="E1362" i="51"/>
  <c r="E1363" i="51"/>
  <c r="E1357" i="51"/>
  <c r="E1358" i="51"/>
  <c r="E545" i="51"/>
  <c r="E546" i="51"/>
  <c r="E512" i="51"/>
  <c r="E440" i="51"/>
  <c r="E1625" i="51"/>
  <c r="E1626" i="51"/>
  <c r="E1627" i="51"/>
  <c r="E1628" i="51"/>
  <c r="E1629" i="51"/>
  <c r="E1630" i="51"/>
  <c r="E1631" i="51"/>
  <c r="E1632" i="51"/>
  <c r="E1633" i="51"/>
  <c r="E1634" i="51"/>
  <c r="E1635" i="51"/>
  <c r="E1636" i="51"/>
  <c r="E1637" i="51"/>
  <c r="E1076" i="51"/>
  <c r="E326" i="51"/>
  <c r="E327" i="51"/>
  <c r="E328" i="51"/>
  <c r="E329" i="51"/>
  <c r="E330" i="51"/>
  <c r="E331" i="51"/>
  <c r="E332" i="51"/>
  <c r="E252" i="51"/>
  <c r="E666" i="51"/>
  <c r="E667" i="51"/>
  <c r="E668" i="51"/>
  <c r="E652" i="51"/>
  <c r="E653" i="51"/>
  <c r="E654" i="51"/>
  <c r="E655" i="51"/>
  <c r="E656" i="51"/>
  <c r="E657" i="51"/>
  <c r="E95" i="51"/>
  <c r="E35" i="51"/>
  <c r="E18" i="51"/>
  <c r="E761" i="51" l="1"/>
  <c r="E760" i="51"/>
  <c r="E762" i="51"/>
  <c r="E1489" i="51"/>
  <c r="E1488" i="51"/>
  <c r="E763" i="51" l="1"/>
  <c r="E1490" i="51"/>
  <c r="E764" i="51" l="1"/>
  <c r="E1491" i="5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L1040" i="51"/>
  <c r="N1040" i="51" s="1"/>
  <c r="M996" i="51"/>
  <c r="O996" i="51" s="1"/>
  <c r="L996" i="51"/>
  <c r="N996" i="51" s="1"/>
  <c r="E765" i="51" l="1"/>
  <c r="E1492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93" i="5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48" i="51"/>
  <c r="N1048" i="51" s="1"/>
  <c r="L1052" i="51"/>
  <c r="N1052" i="51" s="1"/>
  <c r="L1053" i="51"/>
  <c r="N1053" i="51" s="1"/>
  <c r="L1054" i="51"/>
  <c r="N1054" i="51" s="1"/>
  <c r="E767" i="51" l="1"/>
  <c r="E1494" i="51"/>
  <c r="L1057" i="51"/>
  <c r="N1057" i="51" s="1"/>
  <c r="L1058" i="51"/>
  <c r="N1058" i="51" s="1"/>
  <c r="L1059" i="51"/>
  <c r="N1059" i="51" s="1"/>
  <c r="L1060" i="51"/>
  <c r="N1060" i="51" s="1"/>
  <c r="L1061" i="51"/>
  <c r="N1061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95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1" i="51" s="1"/>
  <c r="M1061" i="51" s="1"/>
  <c r="O1061" i="51" s="1"/>
  <c r="I275" i="81"/>
  <c r="J275" i="81" s="1"/>
  <c r="K1060" i="51" s="1"/>
  <c r="M1060" i="51" s="1"/>
  <c r="O1060" i="51" s="1"/>
  <c r="I274" i="81"/>
  <c r="J274" i="81" s="1"/>
  <c r="K1059" i="51" s="1"/>
  <c r="M1059" i="51" s="1"/>
  <c r="O1059" i="51" s="1"/>
  <c r="I273" i="81"/>
  <c r="J273" i="81" s="1"/>
  <c r="K1058" i="51" s="1"/>
  <c r="M1058" i="51" s="1"/>
  <c r="O1058" i="51" s="1"/>
  <c r="I272" i="81"/>
  <c r="J272" i="81" s="1"/>
  <c r="K1057" i="51" s="1"/>
  <c r="M1057" i="51" s="1"/>
  <c r="O1057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0" i="51" s="1"/>
  <c r="M1040" i="51" s="1"/>
  <c r="O1040" i="51" s="1"/>
  <c r="I196" i="81"/>
  <c r="J196" i="81" s="1"/>
  <c r="K1039" i="51" s="1"/>
  <c r="M1039" i="51" s="1"/>
  <c r="O1039" i="51" s="1"/>
  <c r="I195" i="81"/>
  <c r="J195" i="81" s="1"/>
  <c r="K1038" i="51" s="1"/>
  <c r="M1038" i="51" s="1"/>
  <c r="O1038" i="51" s="1"/>
  <c r="I194" i="81"/>
  <c r="J194" i="81" s="1"/>
  <c r="K1037" i="51" s="1"/>
  <c r="M1037" i="51" s="1"/>
  <c r="O1037" i="51" s="1"/>
  <c r="I193" i="81"/>
  <c r="J193" i="81" s="1"/>
  <c r="K1036" i="51" s="1"/>
  <c r="M1036" i="51" s="1"/>
  <c r="O1036" i="51" s="1"/>
  <c r="I192" i="81"/>
  <c r="J192" i="81" s="1"/>
  <c r="K1035" i="51" s="1"/>
  <c r="M1035" i="51" s="1"/>
  <c r="O1035" i="51" s="1"/>
  <c r="I191" i="81"/>
  <c r="J191" i="81" s="1"/>
  <c r="K1034" i="51" s="1"/>
  <c r="M1034" i="51" s="1"/>
  <c r="O1034" i="51" s="1"/>
  <c r="I190" i="81"/>
  <c r="J190" i="81" s="1"/>
  <c r="K1033" i="51" s="1"/>
  <c r="M1033" i="51" s="1"/>
  <c r="O1033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K1048" i="51" s="1"/>
  <c r="M1048" i="51" s="1"/>
  <c r="O1048" i="51" s="1"/>
  <c r="I117" i="81"/>
  <c r="J117" i="81" s="1"/>
  <c r="I116" i="81"/>
  <c r="J116" i="81" s="1"/>
  <c r="I115" i="81"/>
  <c r="J115" i="81" s="1"/>
  <c r="I114" i="81"/>
  <c r="J114" i="81" s="1"/>
  <c r="K1044" i="51" s="1"/>
  <c r="M1044" i="51" s="1"/>
  <c r="O1044" i="51" s="1"/>
  <c r="I113" i="81"/>
  <c r="J113" i="81" s="1"/>
  <c r="K1043" i="51" s="1"/>
  <c r="M1043" i="51" s="1"/>
  <c r="O1043" i="51" s="1"/>
  <c r="I112" i="81"/>
  <c r="J112" i="81" s="1"/>
  <c r="K1042" i="51" s="1"/>
  <c r="M1042" i="51" s="1"/>
  <c r="O1042" i="5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4" i="51" s="1"/>
  <c r="M1054" i="51" s="1"/>
  <c r="O1054" i="51" s="1"/>
  <c r="I76" i="81"/>
  <c r="J76" i="81" s="1"/>
  <c r="K1053" i="51" s="1"/>
  <c r="M1053" i="51" s="1"/>
  <c r="O1053" i="51" s="1"/>
  <c r="I75" i="81"/>
  <c r="J75" i="81" s="1"/>
  <c r="K1052" i="51" s="1"/>
  <c r="M1052" i="51" s="1"/>
  <c r="O1052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8" i="51"/>
  <c r="N1018" i="51" s="1"/>
  <c r="L1017" i="51"/>
  <c r="N1017" i="51" s="1"/>
  <c r="L1013" i="51"/>
  <c r="N1013" i="51" s="1"/>
  <c r="L1014" i="51"/>
  <c r="N1014" i="51" s="1"/>
  <c r="L1015" i="51"/>
  <c r="N1015" i="51" s="1"/>
  <c r="L1016" i="51"/>
  <c r="N1016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1012" i="51"/>
  <c r="N1012" i="51" s="1"/>
  <c r="L993" i="51"/>
  <c r="N993" i="51" s="1"/>
  <c r="L994" i="51"/>
  <c r="N994" i="51" s="1"/>
  <c r="L995" i="51"/>
  <c r="N995" i="51" s="1"/>
  <c r="L991" i="51"/>
  <c r="N991" i="51" s="1"/>
  <c r="L992" i="51"/>
  <c r="N992" i="51" s="1"/>
  <c r="K1045" i="51" l="1"/>
  <c r="M1045" i="51" s="1"/>
  <c r="O1045" i="51" s="1"/>
  <c r="K1046" i="51"/>
  <c r="M1046" i="51" s="1"/>
  <c r="O1046" i="51" s="1"/>
  <c r="K1041" i="51"/>
  <c r="M1041" i="51" s="1"/>
  <c r="O1041" i="51" s="1"/>
  <c r="K1047" i="51"/>
  <c r="M1047" i="51" s="1"/>
  <c r="O1047" i="51" s="1"/>
  <c r="E769" i="51"/>
  <c r="E1496" i="51"/>
  <c r="L845" i="51"/>
  <c r="N845" i="51" s="1"/>
  <c r="M845" i="51"/>
  <c r="O845" i="51" s="1"/>
  <c r="E770" i="51" l="1"/>
  <c r="E1497" i="51"/>
  <c r="L778" i="51"/>
  <c r="N778" i="51" s="1"/>
  <c r="L779" i="51"/>
  <c r="N779" i="51" s="1"/>
  <c r="L777" i="51"/>
  <c r="N777" i="51" s="1"/>
  <c r="K777" i="51"/>
  <c r="M777" i="51" s="1"/>
  <c r="O777" i="51" s="1"/>
  <c r="BC194" i="54"/>
  <c r="K779" i="51" s="1"/>
  <c r="M779" i="51" s="1"/>
  <c r="O779" i="51" s="1"/>
  <c r="BC192" i="54"/>
  <c r="BC193" i="54"/>
  <c r="K778" i="51" s="1"/>
  <c r="M778" i="51" s="1"/>
  <c r="O778" i="51" s="1"/>
  <c r="L776" i="51"/>
  <c r="J812" i="51"/>
  <c r="J811" i="51"/>
  <c r="J810" i="51"/>
  <c r="E771" i="51" l="1"/>
  <c r="E1498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99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500" i="51"/>
  <c r="E774" i="51" l="1"/>
  <c r="E1501" i="51"/>
  <c r="E775" i="51" l="1"/>
  <c r="E1502" i="51"/>
  <c r="N774" i="51"/>
  <c r="E776" i="51" l="1"/>
  <c r="E1503" i="51"/>
  <c r="O774" i="51"/>
  <c r="O765" i="51"/>
  <c r="N765" i="51"/>
  <c r="N758" i="51"/>
  <c r="O758" i="51"/>
  <c r="E777" i="51" l="1"/>
  <c r="E1504" i="5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U874" i="77" s="1"/>
  <c r="T37" i="77"/>
  <c r="T36" i="77"/>
  <c r="U36" i="77" s="1"/>
  <c r="T35" i="77"/>
  <c r="U35" i="77" s="1"/>
  <c r="T873" i="77"/>
  <c r="U873" i="77" s="1"/>
  <c r="T34" i="77"/>
  <c r="U34" i="77" s="1"/>
  <c r="T33" i="77"/>
  <c r="T872" i="77"/>
  <c r="U872" i="77" s="1"/>
  <c r="T871" i="77"/>
  <c r="U871" i="77" s="1"/>
  <c r="T870" i="77"/>
  <c r="U870" i="77" s="1"/>
  <c r="T869" i="77"/>
  <c r="U869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32" i="77"/>
  <c r="U32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31" i="77"/>
  <c r="U31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E778" i="51" l="1"/>
  <c r="E1505" i="51"/>
  <c r="U33" i="77"/>
  <c r="U37" i="77"/>
  <c r="E779" i="51" l="1"/>
  <c r="E1506" i="51"/>
  <c r="G14" i="79"/>
  <c r="G15" i="79" s="1"/>
  <c r="K1595" i="51" s="1"/>
  <c r="M1595" i="51" s="1"/>
  <c r="O1595" i="51" s="1"/>
  <c r="H7" i="79"/>
  <c r="E780" i="51" l="1"/>
  <c r="E1507" i="51"/>
  <c r="H9" i="79"/>
  <c r="H11" i="79" s="1"/>
  <c r="E781" i="51" l="1"/>
  <c r="E1508" i="51"/>
  <c r="K440" i="51"/>
  <c r="M440" i="51" s="1"/>
  <c r="K439" i="51"/>
  <c r="M439" i="51" s="1"/>
  <c r="K438" i="51"/>
  <c r="M438" i="51" s="1"/>
  <c r="K437" i="51"/>
  <c r="M437" i="51" s="1"/>
  <c r="K436" i="51"/>
  <c r="M436" i="51" s="1"/>
  <c r="E782" i="51" l="1"/>
  <c r="E1509" i="51"/>
  <c r="L331" i="51"/>
  <c r="N331" i="51" s="1"/>
  <c r="L332" i="51"/>
  <c r="N332" i="51" s="1"/>
  <c r="AJ2" i="77"/>
  <c r="E783" i="51" l="1"/>
  <c r="E1510" i="51"/>
  <c r="E784" i="51" l="1"/>
  <c r="E1511" i="51"/>
  <c r="M657" i="51"/>
  <c r="M656" i="51"/>
  <c r="M655" i="51"/>
  <c r="M654" i="51"/>
  <c r="M653" i="51"/>
  <c r="M652" i="51"/>
  <c r="L652" i="51"/>
  <c r="N652" i="51" s="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L660" i="51"/>
  <c r="N660" i="51" s="1"/>
  <c r="E785" i="51" l="1"/>
  <c r="E1512" i="51"/>
  <c r="O656" i="51"/>
  <c r="O654" i="51"/>
  <c r="O655" i="51"/>
  <c r="O653" i="51"/>
  <c r="O652" i="51"/>
  <c r="O657" i="51"/>
  <c r="AJ3" i="77"/>
  <c r="AJ11" i="77" s="1"/>
  <c r="AJ12" i="77" s="1"/>
  <c r="E9" i="77" s="1"/>
  <c r="K332" i="51" s="1"/>
  <c r="M332" i="51" s="1"/>
  <c r="O332" i="51" s="1"/>
  <c r="AJ6" i="77"/>
  <c r="AJ5" i="77"/>
  <c r="AJ4" i="77"/>
  <c r="E786" i="51" l="1"/>
  <c r="E1513" i="51"/>
  <c r="AE2" i="77"/>
  <c r="AE3" i="77" s="1"/>
  <c r="AE6" i="77"/>
  <c r="AE5" i="77"/>
  <c r="AE4" i="77"/>
  <c r="E787" i="51" l="1"/>
  <c r="E1514" i="51"/>
  <c r="AE11" i="77"/>
  <c r="AE12" i="77" s="1"/>
  <c r="E8" i="77" s="1"/>
  <c r="K331" i="51" s="1"/>
  <c r="M331" i="51" s="1"/>
  <c r="O331" i="51" s="1"/>
  <c r="J1469" i="51"/>
  <c r="J1470" i="51"/>
  <c r="M1471" i="51"/>
  <c r="J1472" i="51"/>
  <c r="J1473" i="51"/>
  <c r="M1474" i="51"/>
  <c r="J1475" i="51"/>
  <c r="J1476" i="51"/>
  <c r="J1477" i="51"/>
  <c r="M1478" i="51"/>
  <c r="J1479" i="51"/>
  <c r="J1480" i="51"/>
  <c r="J1481" i="51"/>
  <c r="M1482" i="51"/>
  <c r="M1483" i="51"/>
  <c r="J1484" i="51"/>
  <c r="J1485" i="51"/>
  <c r="J1486" i="51"/>
  <c r="M1487" i="51"/>
  <c r="J1488" i="51"/>
  <c r="J1489" i="51"/>
  <c r="J1490" i="51"/>
  <c r="J1491" i="51"/>
  <c r="J1492" i="51"/>
  <c r="J1493" i="51"/>
  <c r="M1494" i="51"/>
  <c r="J1495" i="51"/>
  <c r="J1496" i="51"/>
  <c r="J1497" i="51"/>
  <c r="J1498" i="51"/>
  <c r="J1499" i="51"/>
  <c r="J1500" i="51"/>
  <c r="M1501" i="51"/>
  <c r="J1502" i="51"/>
  <c r="M1503" i="51"/>
  <c r="J1504" i="51"/>
  <c r="J1505" i="51"/>
  <c r="M1506" i="51"/>
  <c r="J1507" i="51"/>
  <c r="J1508" i="51"/>
  <c r="M1509" i="51"/>
  <c r="J1510" i="51"/>
  <c r="M1511" i="51"/>
  <c r="J1512" i="51"/>
  <c r="J1513" i="51"/>
  <c r="J1514" i="51"/>
  <c r="J1515" i="51"/>
  <c r="J1516" i="51"/>
  <c r="M1517" i="51"/>
  <c r="J1518" i="51"/>
  <c r="M1519" i="51"/>
  <c r="J1520" i="51"/>
  <c r="J1521" i="51"/>
  <c r="M1522" i="51"/>
  <c r="J1523" i="51"/>
  <c r="J1524" i="51"/>
  <c r="M1525" i="51"/>
  <c r="J1526" i="51"/>
  <c r="J1527" i="51"/>
  <c r="J1528" i="51"/>
  <c r="J1529" i="51"/>
  <c r="M1530" i="51"/>
  <c r="J1531" i="51"/>
  <c r="J1532" i="51"/>
  <c r="M1533" i="51"/>
  <c r="J1534" i="51"/>
  <c r="J1535" i="51"/>
  <c r="J1536" i="51"/>
  <c r="J1537" i="51"/>
  <c r="M1538" i="51"/>
  <c r="M1539" i="51"/>
  <c r="J1540" i="51"/>
  <c r="M1541" i="51"/>
  <c r="M1542" i="51"/>
  <c r="J1543" i="51"/>
  <c r="J1544" i="51"/>
  <c r="J1545" i="51"/>
  <c r="J1546" i="51"/>
  <c r="M1547" i="51"/>
  <c r="J1548" i="51"/>
  <c r="L1548" i="51" s="1"/>
  <c r="N1548" i="51" s="1"/>
  <c r="M1549" i="51"/>
  <c r="J1550" i="51"/>
  <c r="L1550" i="51" s="1"/>
  <c r="N1550" i="51" s="1"/>
  <c r="J1468" i="51"/>
  <c r="M1467" i="51"/>
  <c r="J1459" i="51"/>
  <c r="J1460" i="51"/>
  <c r="J1461" i="51"/>
  <c r="J1462" i="51"/>
  <c r="J1463" i="51"/>
  <c r="J1464" i="51"/>
  <c r="J1465" i="51"/>
  <c r="J1466" i="51"/>
  <c r="M1457" i="51"/>
  <c r="M1458" i="51"/>
  <c r="J1456" i="51"/>
  <c r="L1456" i="51" s="1"/>
  <c r="N1456" i="51" s="1"/>
  <c r="J1474" i="51"/>
  <c r="L1468" i="51" l="1"/>
  <c r="N1468" i="51" s="1"/>
  <c r="L1545" i="51"/>
  <c r="N1545" i="51" s="1"/>
  <c r="L1529" i="51"/>
  <c r="N1529" i="51" s="1"/>
  <c r="L1521" i="51"/>
  <c r="N1521" i="51" s="1"/>
  <c r="L1513" i="51"/>
  <c r="N1513" i="51" s="1"/>
  <c r="L1497" i="51"/>
  <c r="N1497" i="51" s="1"/>
  <c r="L1493" i="51"/>
  <c r="N1493" i="51" s="1"/>
  <c r="L1489" i="51"/>
  <c r="N1489" i="51" s="1"/>
  <c r="L1485" i="51"/>
  <c r="N1485" i="51" s="1"/>
  <c r="L1481" i="51"/>
  <c r="N1481" i="51" s="1"/>
  <c r="L1477" i="51"/>
  <c r="N1477" i="51" s="1"/>
  <c r="L1540" i="51"/>
  <c r="N1540" i="51" s="1"/>
  <c r="L1532" i="51"/>
  <c r="N1532" i="51" s="1"/>
  <c r="L1528" i="51"/>
  <c r="N1528" i="51" s="1"/>
  <c r="L1524" i="51"/>
  <c r="N1524" i="51" s="1"/>
  <c r="L1520" i="51"/>
  <c r="N1520" i="51" s="1"/>
  <c r="L1516" i="51"/>
  <c r="N1516" i="51" s="1"/>
  <c r="L1512" i="51"/>
  <c r="N1512" i="51" s="1"/>
  <c r="L1508" i="51"/>
  <c r="N1508" i="51" s="1"/>
  <c r="L1504" i="51"/>
  <c r="N1504" i="51" s="1"/>
  <c r="L1500" i="51"/>
  <c r="N1500" i="51" s="1"/>
  <c r="L1496" i="51"/>
  <c r="N1496" i="51" s="1"/>
  <c r="L1492" i="51"/>
  <c r="N1492" i="51" s="1"/>
  <c r="L1488" i="51"/>
  <c r="N1488" i="51" s="1"/>
  <c r="L1484" i="51"/>
  <c r="N1484" i="51" s="1"/>
  <c r="L1480" i="51"/>
  <c r="N1480" i="51" s="1"/>
  <c r="L1476" i="51"/>
  <c r="N1476" i="51" s="1"/>
  <c r="L1472" i="51"/>
  <c r="N1472" i="51" s="1"/>
  <c r="L1461" i="51"/>
  <c r="N1461" i="51" s="1"/>
  <c r="L1505" i="51"/>
  <c r="N1505" i="51" s="1"/>
  <c r="L1469" i="51"/>
  <c r="N1469" i="51" s="1"/>
  <c r="L1460" i="51"/>
  <c r="N1460" i="51" s="1"/>
  <c r="L1463" i="51"/>
  <c r="N1463" i="51" s="1"/>
  <c r="L1543" i="51"/>
  <c r="N1543" i="51" s="1"/>
  <c r="L1535" i="51"/>
  <c r="N1535" i="51" s="1"/>
  <c r="L1531" i="51"/>
  <c r="N1531" i="51" s="1"/>
  <c r="L1527" i="51"/>
  <c r="N1527" i="51" s="1"/>
  <c r="L1523" i="51"/>
  <c r="N1523" i="51" s="1"/>
  <c r="L1515" i="51"/>
  <c r="N1515" i="51" s="1"/>
  <c r="L1507" i="51"/>
  <c r="N1507" i="51" s="1"/>
  <c r="L1499" i="51"/>
  <c r="N1499" i="51" s="1"/>
  <c r="L1495" i="51"/>
  <c r="N1495" i="51" s="1"/>
  <c r="L1491" i="51"/>
  <c r="N1491" i="51" s="1"/>
  <c r="L1479" i="51"/>
  <c r="N1479" i="51" s="1"/>
  <c r="L1475" i="51"/>
  <c r="N1475" i="51" s="1"/>
  <c r="L1465" i="51"/>
  <c r="N1465" i="51" s="1"/>
  <c r="L1537" i="51"/>
  <c r="N1537" i="51" s="1"/>
  <c r="L1473" i="51"/>
  <c r="N1473" i="51" s="1"/>
  <c r="L1464" i="51"/>
  <c r="N1464" i="51" s="1"/>
  <c r="L1544" i="51"/>
  <c r="N1544" i="51" s="1"/>
  <c r="L1536" i="51"/>
  <c r="N1536" i="51" s="1"/>
  <c r="L1459" i="51"/>
  <c r="N1459" i="51" s="1"/>
  <c r="L1474" i="51"/>
  <c r="N1474" i="51" s="1"/>
  <c r="L1466" i="51"/>
  <c r="N1466" i="51" s="1"/>
  <c r="L1462" i="51"/>
  <c r="N1462" i="51" s="1"/>
  <c r="L1546" i="51"/>
  <c r="N1546" i="51" s="1"/>
  <c r="L1534" i="51"/>
  <c r="N1534" i="51" s="1"/>
  <c r="L1526" i="51"/>
  <c r="N1526" i="51" s="1"/>
  <c r="L1518" i="51"/>
  <c r="N1518" i="51" s="1"/>
  <c r="L1514" i="51"/>
  <c r="N1514" i="51" s="1"/>
  <c r="L1510" i="51"/>
  <c r="N1510" i="51" s="1"/>
  <c r="L1502" i="51"/>
  <c r="N1502" i="51" s="1"/>
  <c r="L1498" i="51"/>
  <c r="N1498" i="51" s="1"/>
  <c r="L1490" i="51"/>
  <c r="N1490" i="51" s="1"/>
  <c r="L1486" i="51"/>
  <c r="N1486" i="51" s="1"/>
  <c r="L1470" i="51"/>
  <c r="N1470" i="51" s="1"/>
  <c r="J1478" i="51"/>
  <c r="M1485" i="51"/>
  <c r="O1485" i="51" s="1"/>
  <c r="E788" i="51"/>
  <c r="E1515" i="51"/>
  <c r="M1498" i="51"/>
  <c r="O1498" i="51" s="1"/>
  <c r="M1502" i="51"/>
  <c r="O1502" i="51" s="1"/>
  <c r="J1522" i="51"/>
  <c r="J1506" i="51"/>
  <c r="M1518" i="51"/>
  <c r="O1518" i="51" s="1"/>
  <c r="M1469" i="51"/>
  <c r="O1469" i="51" s="1"/>
  <c r="J1538" i="51"/>
  <c r="M1546" i="51"/>
  <c r="O1546" i="51" s="1"/>
  <c r="M1514" i="51"/>
  <c r="O1514" i="51" s="1"/>
  <c r="J1494" i="51"/>
  <c r="M1466" i="51"/>
  <c r="O1466" i="51" s="1"/>
  <c r="J1539" i="51"/>
  <c r="M1550" i="51"/>
  <c r="O1550" i="51" s="1"/>
  <c r="J1503" i="51"/>
  <c r="M1527" i="51"/>
  <c r="O1527" i="51" s="1"/>
  <c r="M1510" i="51"/>
  <c r="O1510" i="51" s="1"/>
  <c r="M1490" i="51"/>
  <c r="O1490" i="51" s="1"/>
  <c r="M1534" i="51"/>
  <c r="O1534" i="51" s="1"/>
  <c r="M1526" i="51"/>
  <c r="O1526" i="51" s="1"/>
  <c r="M1505" i="51"/>
  <c r="O1505" i="51" s="1"/>
  <c r="M1486" i="51"/>
  <c r="O1486" i="51" s="1"/>
  <c r="M1470" i="51"/>
  <c r="O1470" i="51" s="1"/>
  <c r="J1542" i="51"/>
  <c r="J1530" i="51"/>
  <c r="J1501" i="51"/>
  <c r="J1482" i="51"/>
  <c r="M1543" i="51"/>
  <c r="O1543" i="51" s="1"/>
  <c r="M1495" i="51"/>
  <c r="O1495" i="51" s="1"/>
  <c r="M1535" i="51"/>
  <c r="O1535" i="51" s="1"/>
  <c r="M1475" i="51"/>
  <c r="O1475" i="51" s="1"/>
  <c r="M1493" i="51"/>
  <c r="O1493" i="51" s="1"/>
  <c r="M1497" i="51"/>
  <c r="O1497" i="51" s="1"/>
  <c r="M1481" i="51"/>
  <c r="O1481" i="51" s="1"/>
  <c r="M1473" i="51"/>
  <c r="O1473" i="51" s="1"/>
  <c r="M1515" i="51"/>
  <c r="O1515" i="51" s="1"/>
  <c r="M1507" i="51"/>
  <c r="O1507" i="51" s="1"/>
  <c r="M1499" i="51"/>
  <c r="O1499" i="51" s="1"/>
  <c r="J1547" i="51"/>
  <c r="L1547" i="51" s="1"/>
  <c r="N1547" i="51" s="1"/>
  <c r="J1511" i="51"/>
  <c r="J1483" i="51"/>
  <c r="J1471" i="51"/>
  <c r="M1531" i="51"/>
  <c r="O1531" i="51" s="1"/>
  <c r="M1479" i="51"/>
  <c r="O1479" i="51" s="1"/>
  <c r="M1459" i="51"/>
  <c r="O1459" i="51" s="1"/>
  <c r="J1519" i="51"/>
  <c r="M1491" i="51"/>
  <c r="O1491" i="51" s="1"/>
  <c r="J1487" i="51"/>
  <c r="J1533" i="51"/>
  <c r="M1545" i="51"/>
  <c r="O1545" i="51" s="1"/>
  <c r="M1521" i="51"/>
  <c r="O1521" i="51" s="1"/>
  <c r="M1489" i="51"/>
  <c r="O1489" i="51" s="1"/>
  <c r="M1477" i="51"/>
  <c r="O1477" i="51" s="1"/>
  <c r="M1461" i="51"/>
  <c r="O1461" i="51" s="1"/>
  <c r="J1549" i="51"/>
  <c r="L1549" i="51" s="1"/>
  <c r="N1549" i="51" s="1"/>
  <c r="M1468" i="51"/>
  <c r="O1468" i="51" s="1"/>
  <c r="J1525" i="51"/>
  <c r="M1523" i="51"/>
  <c r="O1523" i="51" s="1"/>
  <c r="M1463" i="51"/>
  <c r="O1463" i="51" s="1"/>
  <c r="J1458" i="51"/>
  <c r="J1457" i="51"/>
  <c r="J1517" i="51"/>
  <c r="M1537" i="51"/>
  <c r="O1537" i="51" s="1"/>
  <c r="M1529" i="51"/>
  <c r="O1529" i="51" s="1"/>
  <c r="M1513" i="51"/>
  <c r="O1513" i="51" s="1"/>
  <c r="M1465" i="51"/>
  <c r="O1465" i="51" s="1"/>
  <c r="M1456" i="51"/>
  <c r="O1456" i="51" s="1"/>
  <c r="J1541" i="51"/>
  <c r="J1509" i="51"/>
  <c r="O1522" i="51"/>
  <c r="O1517" i="51"/>
  <c r="O1511" i="51"/>
  <c r="O1506" i="51"/>
  <c r="O1501" i="51"/>
  <c r="O1474" i="51"/>
  <c r="O1533" i="51"/>
  <c r="O1494" i="51"/>
  <c r="O1483" i="51"/>
  <c r="O1478" i="51"/>
  <c r="O1467" i="51"/>
  <c r="O1547" i="51"/>
  <c r="O1542" i="51"/>
  <c r="O1525" i="51"/>
  <c r="O1519" i="51"/>
  <c r="O1509" i="51"/>
  <c r="O1503" i="51"/>
  <c r="O1487" i="51"/>
  <c r="O1482" i="51"/>
  <c r="O1471" i="51"/>
  <c r="O1539" i="51"/>
  <c r="O1457" i="51"/>
  <c r="O1549" i="51"/>
  <c r="O1538" i="51"/>
  <c r="O1541" i="51"/>
  <c r="O1530" i="51"/>
  <c r="O1458" i="51"/>
  <c r="M1548" i="51"/>
  <c r="M1512" i="51"/>
  <c r="M1508" i="51"/>
  <c r="M1528" i="51"/>
  <c r="M1524" i="51"/>
  <c r="M1484" i="51"/>
  <c r="M1536" i="51"/>
  <c r="M1532" i="51"/>
  <c r="M1496" i="51"/>
  <c r="M1492" i="51"/>
  <c r="M1464" i="51"/>
  <c r="M1460" i="51"/>
  <c r="M1544" i="51"/>
  <c r="M1520" i="51"/>
  <c r="M1504" i="51"/>
  <c r="M1488" i="51"/>
  <c r="M1480" i="51"/>
  <c r="M1476" i="51"/>
  <c r="M1540" i="51"/>
  <c r="M1516" i="51"/>
  <c r="M1500" i="51"/>
  <c r="M1472" i="51"/>
  <c r="J1467" i="51"/>
  <c r="M1462" i="51"/>
  <c r="L1517" i="51" l="1"/>
  <c r="N1517" i="51" s="1"/>
  <c r="L1501" i="51"/>
  <c r="N1501" i="51" s="1"/>
  <c r="L1503" i="51"/>
  <c r="N1503" i="51" s="1"/>
  <c r="L1519" i="51"/>
  <c r="N1519" i="51" s="1"/>
  <c r="L1530" i="51"/>
  <c r="N1530" i="51" s="1"/>
  <c r="L1538" i="51"/>
  <c r="N1538" i="51" s="1"/>
  <c r="L1506" i="51"/>
  <c r="N1506" i="51" s="1"/>
  <c r="L1509" i="51"/>
  <c r="N1509" i="51" s="1"/>
  <c r="L1471" i="51"/>
  <c r="N1471" i="51" s="1"/>
  <c r="L1494" i="51"/>
  <c r="N1494" i="51" s="1"/>
  <c r="L1511" i="51"/>
  <c r="N1511" i="51" s="1"/>
  <c r="L1467" i="51"/>
  <c r="N1467" i="51" s="1"/>
  <c r="L1525" i="51"/>
  <c r="N1525" i="51" s="1"/>
  <c r="L1533" i="51"/>
  <c r="N1533" i="51" s="1"/>
  <c r="L1542" i="51"/>
  <c r="N1542" i="51" s="1"/>
  <c r="L1541" i="51"/>
  <c r="N1541" i="51" s="1"/>
  <c r="L1458" i="51"/>
  <c r="N1458" i="51" s="1"/>
  <c r="L1487" i="51"/>
  <c r="N1487" i="51" s="1"/>
  <c r="L1483" i="51"/>
  <c r="N1483" i="51" s="1"/>
  <c r="L1482" i="51"/>
  <c r="N1482" i="51" s="1"/>
  <c r="L1539" i="51"/>
  <c r="N1539" i="51" s="1"/>
  <c r="L1522" i="51"/>
  <c r="N1522" i="51" s="1"/>
  <c r="L1478" i="51"/>
  <c r="N1478" i="51" s="1"/>
  <c r="L1457" i="51"/>
  <c r="N1457" i="51" s="1"/>
  <c r="E789" i="51"/>
  <c r="E1516" i="51"/>
  <c r="O1500" i="51"/>
  <c r="O1504" i="51"/>
  <c r="O1496" i="51"/>
  <c r="O1484" i="51"/>
  <c r="O1512" i="51"/>
  <c r="O1462" i="51"/>
  <c r="O1516" i="51"/>
  <c r="O1476" i="51"/>
  <c r="O1520" i="51"/>
  <c r="O1460" i="51"/>
  <c r="O1532" i="51"/>
  <c r="O1524" i="51"/>
  <c r="O1480" i="51"/>
  <c r="O1464" i="51"/>
  <c r="O1536" i="51"/>
  <c r="O1528" i="51"/>
  <c r="O1472" i="51"/>
  <c r="O1540" i="51"/>
  <c r="O1488" i="51"/>
  <c r="O1544" i="51"/>
  <c r="O1492" i="51"/>
  <c r="O1508" i="51"/>
  <c r="O1548" i="51"/>
  <c r="M343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7" i="51" s="1"/>
  <c r="E790" i="51"/>
  <c r="E1517" i="51"/>
  <c r="U11" i="77"/>
  <c r="U12" i="77" s="1"/>
  <c r="E6" i="77" s="1"/>
  <c r="K329" i="51" s="1"/>
  <c r="P11" i="77"/>
  <c r="P12" i="77" s="1"/>
  <c r="E5" i="77" s="1"/>
  <c r="K328" i="51" s="1"/>
  <c r="Z3" i="77"/>
  <c r="Z11" i="77" s="1"/>
  <c r="Z12" i="77" s="1"/>
  <c r="E791" i="51" l="1"/>
  <c r="E1518" i="51"/>
  <c r="E7" i="77"/>
  <c r="F6" i="77"/>
  <c r="F5" i="77"/>
  <c r="F4" i="77"/>
  <c r="F3" i="77"/>
  <c r="M327" i="51"/>
  <c r="M328" i="51"/>
  <c r="M329" i="51"/>
  <c r="L326" i="51"/>
  <c r="N326" i="51" s="1"/>
  <c r="L327" i="51"/>
  <c r="N327" i="51" s="1"/>
  <c r="L328" i="51"/>
  <c r="N328" i="51" s="1"/>
  <c r="L329" i="51"/>
  <c r="N329" i="51" s="1"/>
  <c r="L330" i="51"/>
  <c r="N330" i="51" s="1"/>
  <c r="L512" i="51"/>
  <c r="N512" i="51" s="1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H9" i="68"/>
  <c r="H17" i="68" l="1"/>
  <c r="J17" i="68" s="1"/>
  <c r="K511" i="51" s="1"/>
  <c r="M511" i="51" s="1"/>
  <c r="H32" i="68"/>
  <c r="H33" i="68" s="1"/>
  <c r="E792" i="51"/>
  <c r="E1519" i="51"/>
  <c r="O329" i="51"/>
  <c r="O511" i="51"/>
  <c r="O328" i="51"/>
  <c r="O327" i="51"/>
  <c r="F11" i="77"/>
  <c r="F12" i="77" s="1"/>
  <c r="E3" i="77" s="1"/>
  <c r="K330" i="51"/>
  <c r="M330" i="51" s="1"/>
  <c r="H18" i="68"/>
  <c r="J31" i="68" l="1"/>
  <c r="K512" i="51" s="1"/>
  <c r="M512" i="51" s="1"/>
  <c r="O512" i="51" s="1"/>
  <c r="E793" i="51"/>
  <c r="E1520" i="51"/>
  <c r="O330" i="51"/>
  <c r="K326" i="51"/>
  <c r="M326" i="51" s="1"/>
  <c r="E17" i="65"/>
  <c r="D13" i="67"/>
  <c r="F14" i="67" s="1"/>
  <c r="L440" i="51"/>
  <c r="N440" i="51" s="1"/>
  <c r="H11" i="64"/>
  <c r="E794" i="51" l="1"/>
  <c r="E1521" i="51"/>
  <c r="O326" i="51"/>
  <c r="E795" i="51" l="1"/>
  <c r="E1522" i="51"/>
  <c r="O440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23" i="51"/>
  <c r="F21" i="43"/>
  <c r="F24" i="43"/>
  <c r="F23" i="43"/>
  <c r="F22" i="43"/>
  <c r="F6" i="43"/>
  <c r="F5" i="43"/>
  <c r="F4" i="43"/>
  <c r="E797" i="51" l="1"/>
  <c r="E1524" i="51"/>
  <c r="F18" i="65"/>
  <c r="E798" i="51" l="1"/>
  <c r="E1525" i="51"/>
  <c r="L95" i="51"/>
  <c r="N95" i="51" s="1"/>
  <c r="M95" i="51"/>
  <c r="O95" i="51" s="1"/>
  <c r="E799" i="51" l="1"/>
  <c r="E1526" i="51"/>
  <c r="E800" i="51" l="1"/>
  <c r="E1527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2" i="51" s="1"/>
  <c r="M1012" i="51" s="1"/>
  <c r="O1012" i="51" s="1"/>
  <c r="N18" i="18"/>
  <c r="N16" i="18"/>
  <c r="K1018" i="51" s="1"/>
  <c r="M1018" i="51" s="1"/>
  <c r="O1018" i="51" s="1"/>
  <c r="E801" i="51" l="1"/>
  <c r="E1528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29" i="51"/>
  <c r="L666" i="51"/>
  <c r="N666" i="51" s="1"/>
  <c r="L667" i="51"/>
  <c r="N667" i="51" s="1"/>
  <c r="L668" i="51"/>
  <c r="N668" i="51" s="1"/>
  <c r="M668" i="51"/>
  <c r="M667" i="51"/>
  <c r="M666" i="51"/>
  <c r="E803" i="51" l="1"/>
  <c r="O668" i="51"/>
  <c r="O667" i="51"/>
  <c r="O666" i="51"/>
  <c r="L545" i="51"/>
  <c r="M545" i="51"/>
  <c r="L546" i="51"/>
  <c r="N546" i="51" s="1"/>
  <c r="M546" i="51"/>
  <c r="O546" i="51" s="1"/>
  <c r="E804" i="51" l="1"/>
  <c r="N545" i="51"/>
  <c r="O545" i="51"/>
  <c r="M1076" i="51"/>
  <c r="O1076" i="51" s="1"/>
  <c r="L1076" i="51"/>
  <c r="N1076" i="51" s="1"/>
  <c r="L897" i="51"/>
  <c r="N897" i="51" s="1"/>
  <c r="M897" i="51"/>
  <c r="O897" i="51" s="1"/>
  <c r="L895" i="51"/>
  <c r="N895" i="51" s="1"/>
  <c r="M895" i="51"/>
  <c r="O895" i="51" s="1"/>
  <c r="E805" i="51" l="1"/>
  <c r="L893" i="51"/>
  <c r="M893" i="51"/>
  <c r="L894" i="51"/>
  <c r="M894" i="51"/>
  <c r="L896" i="51"/>
  <c r="N896" i="51" s="1"/>
  <c r="M896" i="51"/>
  <c r="O896" i="51" s="1"/>
  <c r="E806" i="51" l="1"/>
  <c r="O894" i="51"/>
  <c r="N894" i="51"/>
  <c r="O893" i="51"/>
  <c r="N893" i="51"/>
  <c r="L252" i="51"/>
  <c r="N252" i="51" s="1"/>
  <c r="M252" i="51"/>
  <c r="O252" i="51" s="1"/>
  <c r="E807" i="51" l="1"/>
  <c r="E1530" i="51"/>
  <c r="L1627" i="51"/>
  <c r="L1628" i="51"/>
  <c r="L1629" i="51"/>
  <c r="N1629" i="51" s="1"/>
  <c r="L1630" i="51"/>
  <c r="N1630" i="51" s="1"/>
  <c r="L1631" i="51"/>
  <c r="N1631" i="51" s="1"/>
  <c r="L1632" i="51"/>
  <c r="N1632" i="51" s="1"/>
  <c r="L1633" i="51"/>
  <c r="N1633" i="51" s="1"/>
  <c r="L1634" i="51"/>
  <c r="N1634" i="51" s="1"/>
  <c r="L1635" i="51"/>
  <c r="N1635" i="51" s="1"/>
  <c r="L1636" i="51"/>
  <c r="N1636" i="51" s="1"/>
  <c r="L1637" i="51"/>
  <c r="N1637" i="51" s="1"/>
  <c r="L1626" i="51"/>
  <c r="K1637" i="51"/>
  <c r="M1637" i="51" s="1"/>
  <c r="O1637" i="51" s="1"/>
  <c r="K1636" i="51"/>
  <c r="M1636" i="51" s="1"/>
  <c r="O1636" i="51" s="1"/>
  <c r="K1635" i="51"/>
  <c r="M1635" i="51" s="1"/>
  <c r="O1635" i="51" s="1"/>
  <c r="K1634" i="51"/>
  <c r="M1634" i="51" s="1"/>
  <c r="O1634" i="51" s="1"/>
  <c r="K1633" i="51"/>
  <c r="M1633" i="51" s="1"/>
  <c r="O1633" i="51" s="1"/>
  <c r="K1632" i="51"/>
  <c r="M1632" i="51" s="1"/>
  <c r="O1632" i="51" s="1"/>
  <c r="K1631" i="51"/>
  <c r="M1631" i="51" s="1"/>
  <c r="O1631" i="51" s="1"/>
  <c r="K1630" i="51"/>
  <c r="M1630" i="51" s="1"/>
  <c r="O1630" i="51" s="1"/>
  <c r="K1629" i="51"/>
  <c r="M1629" i="51" s="1"/>
  <c r="O1629" i="51" s="1"/>
  <c r="K1628" i="51"/>
  <c r="M1628" i="51" s="1"/>
  <c r="K1627" i="51"/>
  <c r="M1627" i="51" s="1"/>
  <c r="K1626" i="51"/>
  <c r="M1626" i="51" s="1"/>
  <c r="E808" i="51" l="1"/>
  <c r="O1626" i="51"/>
  <c r="O1627" i="51"/>
  <c r="O1628" i="51"/>
  <c r="N1628" i="51"/>
  <c r="N1626" i="51"/>
  <c r="N1627" i="51"/>
  <c r="L1370" i="51"/>
  <c r="N1370" i="51" s="1"/>
  <c r="M1370" i="51"/>
  <c r="O1370" i="51" s="1"/>
  <c r="L1371" i="51"/>
  <c r="N1371" i="51" s="1"/>
  <c r="M1371" i="51"/>
  <c r="O1371" i="51" s="1"/>
  <c r="L1372" i="51"/>
  <c r="N1372" i="51" s="1"/>
  <c r="M1372" i="51"/>
  <c r="O1372" i="51" s="1"/>
  <c r="L1362" i="51"/>
  <c r="N1362" i="51" s="1"/>
  <c r="M1362" i="51"/>
  <c r="O1362" i="51" s="1"/>
  <c r="L1365" i="51"/>
  <c r="N1365" i="51" s="1"/>
  <c r="M1365" i="51"/>
  <c r="O1365" i="51" s="1"/>
  <c r="L1366" i="51"/>
  <c r="N1366" i="51" s="1"/>
  <c r="M1366" i="51"/>
  <c r="O1366" i="51" s="1"/>
  <c r="L1357" i="51"/>
  <c r="M1357" i="51"/>
  <c r="L1358" i="51"/>
  <c r="M1358" i="51"/>
  <c r="E809" i="51" l="1"/>
  <c r="O1625" i="51"/>
  <c r="N1625" i="51"/>
  <c r="O1357" i="51"/>
  <c r="O1358" i="51"/>
  <c r="N1357" i="51"/>
  <c r="N1358" i="51"/>
  <c r="E810" i="51" l="1"/>
  <c r="M1389" i="51"/>
  <c r="O1389" i="51" s="1"/>
  <c r="L1389" i="51"/>
  <c r="N1389" i="51" s="1"/>
  <c r="E812" i="51" l="1"/>
  <c r="E811" i="51"/>
  <c r="E1551" i="51"/>
  <c r="E1531" i="51" l="1"/>
  <c r="E1532" i="51" l="1"/>
  <c r="E1533" i="51" l="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4" i="51" l="1"/>
  <c r="M1551" i="51"/>
  <c r="O1551" i="51" s="1"/>
  <c r="L1551" i="51"/>
  <c r="N1551" i="51" s="1"/>
  <c r="L1455" i="51"/>
  <c r="N1455" i="51" s="1"/>
  <c r="L1454" i="51"/>
  <c r="N1454" i="51" s="1"/>
  <c r="L1453" i="51"/>
  <c r="N1453" i="51" s="1"/>
  <c r="O1452" i="51"/>
  <c r="N1452" i="51"/>
  <c r="L1452" i="51"/>
  <c r="L1451" i="51"/>
  <c r="N1451" i="51" s="1"/>
  <c r="O1450" i="51"/>
  <c r="N1450" i="51"/>
  <c r="L1450" i="51"/>
  <c r="O1449" i="51"/>
  <c r="N1449" i="51"/>
  <c r="L1449" i="51"/>
  <c r="O1448" i="51"/>
  <c r="N1448" i="51"/>
  <c r="L1448" i="51"/>
  <c r="E1535" i="51" l="1"/>
  <c r="L344" i="51"/>
  <c r="N344" i="51" s="1"/>
  <c r="E1536" i="51" l="1"/>
  <c r="E1605" i="51"/>
  <c r="E1604" i="51"/>
  <c r="E1603" i="51"/>
  <c r="E1602" i="51"/>
  <c r="E1599" i="51"/>
  <c r="E1601" i="51"/>
  <c r="E1600" i="51"/>
  <c r="E1433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25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6" i="51"/>
  <c r="E1359" i="51"/>
  <c r="E1360" i="51"/>
  <c r="E1361" i="51"/>
  <c r="E1367" i="51"/>
  <c r="E1368" i="51"/>
  <c r="E1369" i="51"/>
  <c r="E1372" i="51"/>
  <c r="E1373" i="51"/>
  <c r="E1374" i="51"/>
  <c r="E1375" i="51"/>
  <c r="E1376" i="51"/>
  <c r="E1377" i="51"/>
  <c r="E1378" i="51"/>
  <c r="E1379" i="51"/>
  <c r="E1380" i="51"/>
  <c r="E1381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425" i="51"/>
  <c r="E1426" i="51"/>
  <c r="E1427" i="51"/>
  <c r="E1428" i="51"/>
  <c r="E1429" i="51"/>
  <c r="E1430" i="51"/>
  <c r="E1431" i="51"/>
  <c r="E1432" i="51"/>
  <c r="E1552" i="51"/>
  <c r="E1553" i="51"/>
  <c r="E1554" i="51"/>
  <c r="E1555" i="51"/>
  <c r="E1556" i="51"/>
  <c r="E1557" i="51"/>
  <c r="E1558" i="51"/>
  <c r="E1559" i="51"/>
  <c r="E1560" i="51"/>
  <c r="E1561" i="51"/>
  <c r="E1562" i="51"/>
  <c r="E1563" i="51"/>
  <c r="E1564" i="51"/>
  <c r="E1565" i="51"/>
  <c r="E1566" i="51"/>
  <c r="E1567" i="51"/>
  <c r="E1568" i="51"/>
  <c r="E1569" i="51"/>
  <c r="E1570" i="51"/>
  <c r="E1571" i="51"/>
  <c r="E1572" i="51"/>
  <c r="E1573" i="51"/>
  <c r="E157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087" i="51"/>
  <c r="E1088" i="51"/>
  <c r="E1000" i="51"/>
  <c r="E1001" i="51"/>
  <c r="E1002" i="51"/>
  <c r="E1003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32" i="51"/>
  <c r="E1051" i="51"/>
  <c r="E1055" i="51"/>
  <c r="E1056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5" i="51"/>
  <c r="E1077" i="51"/>
  <c r="E996" i="51"/>
  <c r="E997" i="51"/>
  <c r="E984" i="51"/>
  <c r="E985" i="51"/>
  <c r="E986" i="51"/>
  <c r="E987" i="51"/>
  <c r="E988" i="51"/>
  <c r="D914" i="5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D980" i="51" s="1"/>
  <c r="E910" i="51"/>
  <c r="E891" i="51"/>
  <c r="E892" i="51"/>
  <c r="E898" i="51"/>
  <c r="E899" i="51"/>
  <c r="E900" i="51"/>
  <c r="E901" i="51"/>
  <c r="E902" i="51"/>
  <c r="E903" i="51"/>
  <c r="E904" i="51"/>
  <c r="E905" i="51"/>
  <c r="E906" i="51"/>
  <c r="E907" i="51"/>
  <c r="E908" i="51"/>
  <c r="E909" i="51"/>
  <c r="E911" i="51"/>
  <c r="E981" i="51"/>
  <c r="E750" i="51"/>
  <c r="E749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681" i="51"/>
  <c r="E682" i="51"/>
  <c r="E676" i="51"/>
  <c r="E677" i="51"/>
  <c r="E651" i="51"/>
  <c r="E658" i="51"/>
  <c r="E693" i="51"/>
  <c r="E694" i="51"/>
  <c r="E695" i="51"/>
  <c r="E696" i="51"/>
  <c r="E1537" i="51" l="1"/>
  <c r="E1607" i="51"/>
  <c r="E1606" i="51"/>
  <c r="E1435" i="51"/>
  <c r="E1434" i="51"/>
  <c r="E1257" i="51"/>
  <c r="E1256" i="51"/>
  <c r="E912" i="51"/>
  <c r="E660" i="51"/>
  <c r="E659" i="51"/>
  <c r="E611" i="51"/>
  <c r="E612" i="51"/>
  <c r="E613" i="51"/>
  <c r="E614" i="51"/>
  <c r="E555" i="51"/>
  <c r="E542" i="51"/>
  <c r="E543" i="51"/>
  <c r="E544" i="51"/>
  <c r="E522" i="51"/>
  <c r="E523" i="51"/>
  <c r="E524" i="51"/>
  <c r="E525" i="51"/>
  <c r="E526" i="51"/>
  <c r="E527" i="51"/>
  <c r="E528" i="51"/>
  <c r="E529" i="51"/>
  <c r="E530" i="51"/>
  <c r="E531" i="51"/>
  <c r="E532" i="51"/>
  <c r="E533" i="51"/>
  <c r="E534" i="51"/>
  <c r="E535" i="51"/>
  <c r="E536" i="51"/>
  <c r="E537" i="51"/>
  <c r="E538" i="51"/>
  <c r="E539" i="51"/>
  <c r="D462" i="51"/>
  <c r="D463" i="51" s="1"/>
  <c r="E461" i="51"/>
  <c r="E460" i="51"/>
  <c r="E459" i="51"/>
  <c r="E458" i="51"/>
  <c r="E457" i="51"/>
  <c r="E456" i="51"/>
  <c r="E455" i="51"/>
  <c r="E454" i="51"/>
  <c r="E453" i="51"/>
  <c r="E452" i="51"/>
  <c r="E451" i="51"/>
  <c r="E450" i="51"/>
  <c r="E449" i="51"/>
  <c r="E448" i="51"/>
  <c r="E447" i="51"/>
  <c r="E446" i="51"/>
  <c r="E1538" i="51" l="1"/>
  <c r="E1608" i="51"/>
  <c r="E1436" i="51"/>
  <c r="E1258" i="51"/>
  <c r="E462" i="51"/>
  <c r="E913" i="51"/>
  <c r="E463" i="51"/>
  <c r="D464" i="51"/>
  <c r="E1539" i="51" l="1"/>
  <c r="E1609" i="51"/>
  <c r="E1437" i="51"/>
  <c r="E1259" i="51"/>
  <c r="E1049" i="51"/>
  <c r="E1050" i="51"/>
  <c r="E914" i="51"/>
  <c r="E464" i="51"/>
  <c r="D465" i="51"/>
  <c r="E1540" i="51" l="1"/>
  <c r="E1610" i="51"/>
  <c r="E1438" i="51"/>
  <c r="E1260" i="51"/>
  <c r="E915" i="51"/>
  <c r="E661" i="51"/>
  <c r="E465" i="51"/>
  <c r="D466" i="51"/>
  <c r="E1541" i="51" l="1"/>
  <c r="E1611" i="51"/>
  <c r="E1439" i="51"/>
  <c r="E1261" i="51"/>
  <c r="E916" i="51"/>
  <c r="E662" i="51"/>
  <c r="E466" i="51"/>
  <c r="D467" i="51"/>
  <c r="E1542" i="51" l="1"/>
  <c r="E1612" i="51"/>
  <c r="E1440" i="51"/>
  <c r="E1262" i="51"/>
  <c r="E917" i="51"/>
  <c r="E813" i="51"/>
  <c r="E663" i="51"/>
  <c r="D468" i="51"/>
  <c r="E467" i="51"/>
  <c r="E1543" i="51" l="1"/>
  <c r="E1613" i="51"/>
  <c r="E1441" i="51"/>
  <c r="E1263" i="51"/>
  <c r="E918" i="51"/>
  <c r="E814" i="51"/>
  <c r="D469" i="51"/>
  <c r="E468" i="51"/>
  <c r="E1544" i="51" l="1"/>
  <c r="E1614" i="51"/>
  <c r="E1442" i="51"/>
  <c r="E1264" i="51"/>
  <c r="E919" i="51"/>
  <c r="E815" i="51"/>
  <c r="E665" i="51"/>
  <c r="E664" i="51"/>
  <c r="E469" i="51"/>
  <c r="D470" i="51"/>
  <c r="E1545" i="51" l="1"/>
  <c r="E1615" i="51"/>
  <c r="E1443" i="51"/>
  <c r="E1265" i="51"/>
  <c r="E920" i="51"/>
  <c r="E816" i="51"/>
  <c r="D471" i="51"/>
  <c r="E470" i="51"/>
  <c r="E1546" i="51" l="1"/>
  <c r="E1616" i="51"/>
  <c r="E1444" i="51"/>
  <c r="E1266" i="51"/>
  <c r="E921" i="51"/>
  <c r="E817" i="51"/>
  <c r="D472" i="51"/>
  <c r="E471" i="51"/>
  <c r="E1547" i="51" l="1"/>
  <c r="E1617" i="51"/>
  <c r="E1449" i="51"/>
  <c r="E1267" i="51"/>
  <c r="E922" i="51"/>
  <c r="E818" i="51"/>
  <c r="D473" i="51"/>
  <c r="E472" i="51"/>
  <c r="E1548" i="51" l="1"/>
  <c r="E1618" i="51"/>
  <c r="E1450" i="51"/>
  <c r="E1268" i="51"/>
  <c r="E923" i="51"/>
  <c r="E819" i="51"/>
  <c r="E473" i="51"/>
  <c r="D474" i="51"/>
  <c r="E1549" i="51" l="1"/>
  <c r="E1619" i="51"/>
  <c r="E1451" i="51"/>
  <c r="E1269" i="51"/>
  <c r="E924" i="51"/>
  <c r="E820" i="51"/>
  <c r="D475" i="51"/>
  <c r="E474" i="51"/>
  <c r="E1550" i="51" l="1"/>
  <c r="E1620" i="51"/>
  <c r="E1452" i="51"/>
  <c r="E1270" i="51"/>
  <c r="E925" i="51"/>
  <c r="E821" i="51"/>
  <c r="D476" i="51"/>
  <c r="E475" i="51"/>
  <c r="E1621" i="51" l="1"/>
  <c r="E1453" i="51"/>
  <c r="E1271" i="51"/>
  <c r="E926" i="51"/>
  <c r="E822" i="51"/>
  <c r="E476" i="51"/>
  <c r="D477" i="51"/>
  <c r="E1622" i="51" l="1"/>
  <c r="E1454" i="51"/>
  <c r="E1272" i="51"/>
  <c r="E927" i="51"/>
  <c r="E823" i="51"/>
  <c r="E477" i="51"/>
  <c r="D478" i="51"/>
  <c r="E1623" i="51" l="1"/>
  <c r="E1624" i="51"/>
  <c r="E1455" i="51"/>
  <c r="E1273" i="51"/>
  <c r="E928" i="51"/>
  <c r="E824" i="51"/>
  <c r="D479" i="51"/>
  <c r="E478" i="51"/>
  <c r="E1274" i="51" l="1"/>
  <c r="E929" i="51"/>
  <c r="E825" i="51"/>
  <c r="D480" i="51"/>
  <c r="E479" i="51"/>
  <c r="E1275" i="51" l="1"/>
  <c r="E930" i="51"/>
  <c r="E826" i="51"/>
  <c r="D481" i="51"/>
  <c r="E480" i="51"/>
  <c r="E1276" i="51" l="1"/>
  <c r="E931" i="51"/>
  <c r="E828" i="51"/>
  <c r="E827" i="51"/>
  <c r="D482" i="51"/>
  <c r="D483" i="51" s="1"/>
  <c r="E481" i="51"/>
  <c r="E1277" i="51" l="1"/>
  <c r="E932" i="51"/>
  <c r="E482" i="51"/>
  <c r="E1278" i="51" l="1"/>
  <c r="E933" i="51"/>
  <c r="E1279" i="51" l="1"/>
  <c r="E934" i="51"/>
  <c r="D484" i="51"/>
  <c r="E483" i="51"/>
  <c r="E1280" i="51" l="1"/>
  <c r="E935" i="51"/>
  <c r="E484" i="51"/>
  <c r="D485" i="51"/>
  <c r="E1281" i="51" l="1"/>
  <c r="E936" i="51"/>
  <c r="D486" i="51"/>
  <c r="E485" i="51"/>
  <c r="E1282" i="51" l="1"/>
  <c r="E937" i="51"/>
  <c r="D487" i="51"/>
  <c r="E486" i="51"/>
  <c r="E1283" i="51" l="1"/>
  <c r="E938" i="51"/>
  <c r="D488" i="51"/>
  <c r="E487" i="51"/>
  <c r="E1284" i="51" l="1"/>
  <c r="E939" i="51"/>
  <c r="D489" i="51"/>
  <c r="E488" i="51"/>
  <c r="E1285" i="51" l="1"/>
  <c r="E940" i="51"/>
  <c r="D490" i="51"/>
  <c r="E489" i="51"/>
  <c r="E1286" i="51" l="1"/>
  <c r="E941" i="51"/>
  <c r="D491" i="51"/>
  <c r="E490" i="51"/>
  <c r="E1287" i="51" l="1"/>
  <c r="E942" i="51"/>
  <c r="D492" i="51"/>
  <c r="E491" i="51"/>
  <c r="E1288" i="51" l="1"/>
  <c r="E943" i="51"/>
  <c r="D493" i="51"/>
  <c r="E492" i="51"/>
  <c r="E1289" i="51" l="1"/>
  <c r="E944" i="51"/>
  <c r="D494" i="51"/>
  <c r="E493" i="51"/>
  <c r="E1290" i="51" l="1"/>
  <c r="E945" i="51"/>
  <c r="D495" i="51"/>
  <c r="E494" i="51"/>
  <c r="E1291" i="51" l="1"/>
  <c r="E946" i="51"/>
  <c r="D496" i="51"/>
  <c r="E495" i="51"/>
  <c r="E1292" i="51" l="1"/>
  <c r="E947" i="51"/>
  <c r="D497" i="51"/>
  <c r="E496" i="51"/>
  <c r="E1293" i="51" l="1"/>
  <c r="E948" i="51"/>
  <c r="D498" i="51"/>
  <c r="E497" i="51"/>
  <c r="E1294" i="51" l="1"/>
  <c r="E949" i="51"/>
  <c r="D499" i="51"/>
  <c r="E498" i="51"/>
  <c r="E1295" i="51" l="1"/>
  <c r="E950" i="51"/>
  <c r="D500" i="51"/>
  <c r="E499" i="51"/>
  <c r="E1296" i="51" l="1"/>
  <c r="E951" i="51"/>
  <c r="D501" i="51"/>
  <c r="E500" i="51"/>
  <c r="E1297" i="51" l="1"/>
  <c r="E952" i="51"/>
  <c r="D502" i="51"/>
  <c r="E501" i="51"/>
  <c r="E1298" i="51" l="1"/>
  <c r="E953" i="51"/>
  <c r="D503" i="51"/>
  <c r="E502" i="51"/>
  <c r="E1299" i="51" l="1"/>
  <c r="E954" i="51"/>
  <c r="D504" i="51"/>
  <c r="E503" i="51"/>
  <c r="E1300" i="51" l="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1" i="51"/>
  <c r="E510" i="51"/>
  <c r="E1307" i="51" l="1"/>
  <c r="E962" i="51"/>
  <c r="D513" i="51"/>
  <c r="E511" i="51"/>
  <c r="E1308" i="51" l="1"/>
  <c r="E963" i="51"/>
  <c r="D514" i="51"/>
  <c r="E513" i="51"/>
  <c r="E1309" i="51" l="1"/>
  <c r="E964" i="51"/>
  <c r="D515" i="51"/>
  <c r="E514" i="51"/>
  <c r="E445" i="51"/>
  <c r="E436" i="51"/>
  <c r="E437" i="51"/>
  <c r="E438" i="51"/>
  <c r="E439" i="51"/>
  <c r="E421" i="51"/>
  <c r="E422" i="51"/>
  <c r="E423" i="51"/>
  <c r="E424" i="51"/>
  <c r="E425" i="51"/>
  <c r="E426" i="51"/>
  <c r="E411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84" i="51"/>
  <c r="E385" i="51"/>
  <c r="E373" i="51"/>
  <c r="E372" i="51"/>
  <c r="E366" i="51"/>
  <c r="E367" i="51"/>
  <c r="E356" i="51"/>
  <c r="E324" i="51"/>
  <c r="E325" i="51"/>
  <c r="E333" i="51"/>
  <c r="E334" i="51"/>
  <c r="E335" i="51"/>
  <c r="E336" i="51"/>
  <c r="E337" i="51"/>
  <c r="E338" i="51"/>
  <c r="E339" i="51"/>
  <c r="E340" i="51"/>
  <c r="E341" i="51"/>
  <c r="E342" i="51"/>
  <c r="E343" i="51"/>
  <c r="E344" i="51"/>
  <c r="E300" i="51"/>
  <c r="E302" i="51"/>
  <c r="E303" i="51"/>
  <c r="E304" i="51"/>
  <c r="E305" i="51"/>
  <c r="E306" i="51"/>
  <c r="E307" i="51"/>
  <c r="E308" i="51"/>
  <c r="E309" i="51"/>
  <c r="E310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1" i="51"/>
  <c r="E390" i="51"/>
  <c r="E389" i="51"/>
  <c r="E388" i="51"/>
  <c r="E387" i="51"/>
  <c r="E386" i="51"/>
  <c r="E383" i="51"/>
  <c r="E382" i="51"/>
  <c r="E381" i="51"/>
  <c r="E380" i="51"/>
  <c r="E379" i="51"/>
  <c r="E377" i="51"/>
  <c r="E376" i="51"/>
  <c r="E375" i="51"/>
  <c r="E374" i="51"/>
  <c r="E371" i="51"/>
  <c r="E370" i="51"/>
  <c r="E369" i="51"/>
  <c r="E368" i="51"/>
  <c r="E365" i="51"/>
  <c r="E364" i="51"/>
  <c r="E363" i="51"/>
  <c r="E362" i="51"/>
  <c r="E360" i="51"/>
  <c r="E361" i="51"/>
  <c r="E359" i="51"/>
  <c r="E358" i="51"/>
  <c r="E357" i="51"/>
  <c r="E355" i="51"/>
  <c r="E354" i="51"/>
  <c r="E347" i="51"/>
  <c r="E353" i="51"/>
  <c r="E352" i="51"/>
  <c r="E351" i="51"/>
  <c r="E350" i="51"/>
  <c r="E349" i="51"/>
  <c r="E348" i="51"/>
  <c r="E1310" i="51" l="1"/>
  <c r="E965" i="51"/>
  <c r="D516" i="51"/>
  <c r="E515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11" i="51" l="1"/>
  <c r="E966" i="51"/>
  <c r="D517" i="51"/>
  <c r="E516" i="51"/>
  <c r="E59" i="51"/>
  <c r="E61" i="51"/>
  <c r="E56" i="51"/>
  <c r="E55" i="51"/>
  <c r="L693" i="51"/>
  <c r="N693" i="51" s="1"/>
  <c r="M693" i="51"/>
  <c r="O693" i="51" s="1"/>
  <c r="L694" i="51"/>
  <c r="N694" i="51" s="1"/>
  <c r="M694" i="51"/>
  <c r="O694" i="51" s="1"/>
  <c r="L695" i="51"/>
  <c r="N695" i="51" s="1"/>
  <c r="M695" i="51"/>
  <c r="O695" i="51" s="1"/>
  <c r="L681" i="51"/>
  <c r="N681" i="51" s="1"/>
  <c r="M681" i="51"/>
  <c r="O681" i="51" s="1"/>
  <c r="L682" i="51"/>
  <c r="N682" i="51" s="1"/>
  <c r="M682" i="51"/>
  <c r="O682" i="51" s="1"/>
  <c r="L683" i="51"/>
  <c r="N683" i="51" s="1"/>
  <c r="M683" i="51"/>
  <c r="O683" i="51" s="1"/>
  <c r="M536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587" i="51"/>
  <c r="N1587" i="51" s="1"/>
  <c r="M1587" i="51"/>
  <c r="O1587" i="51" s="1"/>
  <c r="L1588" i="51"/>
  <c r="N1588" i="51" s="1"/>
  <c r="M1588" i="51"/>
  <c r="O1588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L522" i="51"/>
  <c r="N522" i="51" s="1"/>
  <c r="L523" i="51"/>
  <c r="N523" i="51" s="1"/>
  <c r="L445" i="51"/>
  <c r="N445" i="51" s="1"/>
  <c r="M445" i="51"/>
  <c r="O445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12" i="51" l="1"/>
  <c r="E967" i="51"/>
  <c r="D518" i="51"/>
  <c r="E517" i="51"/>
  <c r="E60" i="51"/>
  <c r="E62" i="51"/>
  <c r="E58" i="51"/>
  <c r="E57" i="51"/>
  <c r="L676" i="51"/>
  <c r="N676" i="51" s="1"/>
  <c r="M676" i="51"/>
  <c r="O676" i="51" s="1"/>
  <c r="L677" i="51"/>
  <c r="N677" i="51" s="1"/>
  <c r="M677" i="51"/>
  <c r="O677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13" i="51"/>
  <c r="E968" i="51"/>
  <c r="D519" i="51"/>
  <c r="E519" i="51" s="1"/>
  <c r="E518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83" i="51" s="1"/>
  <c r="M483" i="51" s="1"/>
  <c r="F32" i="65"/>
  <c r="K482" i="51" s="1"/>
  <c r="M482" i="51" s="1"/>
  <c r="F23" i="65"/>
  <c r="E1314" i="51"/>
  <c r="E1315" i="51"/>
  <c r="E969" i="51"/>
  <c r="E64" i="51"/>
  <c r="K481" i="51" l="1"/>
  <c r="M481" i="51" s="1"/>
  <c r="K480" i="51"/>
  <c r="M480" i="51" s="1"/>
  <c r="K479" i="51"/>
  <c r="M479" i="51" s="1"/>
  <c r="E970" i="51"/>
  <c r="E65" i="51"/>
  <c r="L19" i="51"/>
  <c r="E971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2" i="51"/>
  <c r="E67" i="51"/>
  <c r="G9" i="70"/>
  <c r="D5" i="71"/>
  <c r="D32" i="70"/>
  <c r="D5" i="70"/>
  <c r="D31" i="70" s="1"/>
  <c r="E973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4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5" i="51" l="1"/>
  <c r="E70" i="51"/>
  <c r="H17" i="71"/>
  <c r="H16" i="71" s="1"/>
  <c r="H8" i="71"/>
  <c r="H36" i="71"/>
  <c r="H35" i="71" s="1"/>
  <c r="H10" i="71" s="1"/>
  <c r="D35" i="71"/>
  <c r="E976" i="51" l="1"/>
  <c r="E71" i="51"/>
  <c r="H11" i="71"/>
  <c r="H12" i="71" s="1"/>
  <c r="E977" i="51" l="1"/>
  <c r="E72" i="51"/>
  <c r="E978" i="51" l="1"/>
  <c r="E73" i="5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2" i="51"/>
  <c r="O342" i="51" s="1"/>
  <c r="L343" i="51"/>
  <c r="N343" i="51" s="1"/>
  <c r="M344" i="51"/>
  <c r="O343" i="51" s="1"/>
  <c r="E980" i="51" l="1"/>
  <c r="E979" i="51"/>
  <c r="E74" i="51"/>
  <c r="L915" i="51"/>
  <c r="N915" i="51" s="1"/>
  <c r="M915" i="51"/>
  <c r="O915" i="51" s="1"/>
  <c r="L916" i="51"/>
  <c r="N916" i="51" s="1"/>
  <c r="M916" i="51"/>
  <c r="O916" i="51" s="1"/>
  <c r="L917" i="51"/>
  <c r="N917" i="51" s="1"/>
  <c r="M917" i="51"/>
  <c r="O917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79" i="51"/>
  <c r="N979" i="51" s="1"/>
  <c r="M979" i="51"/>
  <c r="O979" i="51" s="1"/>
  <c r="L985" i="51"/>
  <c r="N985" i="51" s="1"/>
  <c r="M985" i="51"/>
  <c r="O985" i="51" s="1"/>
  <c r="L986" i="51"/>
  <c r="N986" i="51" s="1"/>
  <c r="M986" i="51"/>
  <c r="O986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49" i="51"/>
  <c r="N949" i="51" s="1"/>
  <c r="M949" i="51"/>
  <c r="O949" i="51" s="1"/>
  <c r="L956" i="51"/>
  <c r="N956" i="51" s="1"/>
  <c r="M956" i="51"/>
  <c r="O956" i="51" s="1"/>
  <c r="E75" i="51" l="1"/>
  <c r="E76" i="5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14" i="51"/>
  <c r="N914" i="51" s="1"/>
  <c r="M914" i="51"/>
  <c r="O914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60" i="51"/>
  <c r="N960" i="51" s="1"/>
  <c r="M960" i="51"/>
  <c r="O960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55" i="51"/>
  <c r="N955" i="51" s="1"/>
  <c r="M955" i="51"/>
  <c r="O955" i="51" s="1"/>
  <c r="L984" i="51" l="1"/>
  <c r="N984" i="51" s="1"/>
  <c r="M984" i="51"/>
  <c r="O984" i="51" s="1"/>
  <c r="L987" i="51"/>
  <c r="N987" i="51" s="1"/>
  <c r="M987" i="51"/>
  <c r="O987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L1066" i="51"/>
  <c r="N1066" i="51" s="1"/>
  <c r="M1066" i="51"/>
  <c r="O1066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K886" i="51" s="1"/>
  <c r="M886" i="51" s="1"/>
  <c r="O886" i="51" s="1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3" i="51" s="1"/>
  <c r="M1013" i="51" s="1"/>
  <c r="O1013" i="51" s="1"/>
  <c r="N11" i="18"/>
  <c r="K1014" i="51" s="1"/>
  <c r="M1014" i="51" s="1"/>
  <c r="O1014" i="51" s="1"/>
  <c r="N12" i="18"/>
  <c r="K1015" i="51" s="1"/>
  <c r="M1015" i="51" s="1"/>
  <c r="O1015" i="51" s="1"/>
  <c r="N13" i="18"/>
  <c r="N14" i="18"/>
  <c r="K1016" i="51" s="1"/>
  <c r="M1016" i="51" s="1"/>
  <c r="O1016" i="51" s="1"/>
  <c r="N15" i="18"/>
  <c r="K1017" i="51" s="1"/>
  <c r="M1017" i="51" s="1"/>
  <c r="O1017" i="51" s="1"/>
  <c r="N19" i="18"/>
  <c r="N20" i="18"/>
  <c r="N21" i="18"/>
  <c r="N23" i="18"/>
  <c r="K1009" i="51" s="1"/>
  <c r="M1009" i="51" s="1"/>
  <c r="O1009" i="51" s="1"/>
  <c r="N24" i="18"/>
  <c r="K1010" i="51" s="1"/>
  <c r="M1010" i="51" s="1"/>
  <c r="O1010" i="51" s="1"/>
  <c r="N25" i="18"/>
  <c r="K1011" i="51" s="1"/>
  <c r="M1011" i="51" s="1"/>
  <c r="O1011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5" i="51" l="1"/>
  <c r="M1005" i="51" s="1"/>
  <c r="O1005" i="51" s="1"/>
  <c r="K992" i="51"/>
  <c r="M992" i="51" s="1"/>
  <c r="O992" i="51" s="1"/>
  <c r="K995" i="51"/>
  <c r="M995" i="51" s="1"/>
  <c r="O995" i="51" s="1"/>
  <c r="K1008" i="51"/>
  <c r="M1008" i="51" s="1"/>
  <c r="O1008" i="51" s="1"/>
  <c r="K1004" i="51"/>
  <c r="M1004" i="51" s="1"/>
  <c r="O1004" i="51" s="1"/>
  <c r="K991" i="51"/>
  <c r="M991" i="51" s="1"/>
  <c r="O991" i="51" s="1"/>
  <c r="K994" i="51"/>
  <c r="M994" i="51" s="1"/>
  <c r="O994" i="51" s="1"/>
  <c r="K1007" i="51"/>
  <c r="M1007" i="51" s="1"/>
  <c r="O1007" i="51" s="1"/>
  <c r="K993" i="51"/>
  <c r="M993" i="51" s="1"/>
  <c r="O993" i="51" s="1"/>
  <c r="K1006" i="51"/>
  <c r="M1006" i="51" s="1"/>
  <c r="O1006" i="51" s="1"/>
  <c r="K890" i="51"/>
  <c r="M890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51" i="51"/>
  <c r="M1051" i="51" s="1"/>
  <c r="K885" i="51"/>
  <c r="M885" i="51" s="1"/>
  <c r="K882" i="51"/>
  <c r="M882" i="51" s="1"/>
  <c r="K889" i="51"/>
  <c r="M889" i="51" s="1"/>
  <c r="K1003" i="51"/>
  <c r="M1003" i="51" s="1"/>
  <c r="K1000" i="51"/>
  <c r="M1000" i="51" s="1"/>
  <c r="K1032" i="51"/>
  <c r="M1032" i="51" s="1"/>
  <c r="K1029" i="51"/>
  <c r="M1029" i="51" s="1"/>
  <c r="K1026" i="51"/>
  <c r="M1026" i="51" s="1"/>
  <c r="K1025" i="51"/>
  <c r="M1025" i="51" s="1"/>
  <c r="K1022" i="51"/>
  <c r="M1022" i="51" s="1"/>
  <c r="K1019" i="51"/>
  <c r="M1019" i="51" s="1"/>
  <c r="K1050" i="51"/>
  <c r="M1050" i="51" s="1"/>
  <c r="K884" i="51"/>
  <c r="M884" i="51" s="1"/>
  <c r="K881" i="51"/>
  <c r="M881" i="51" s="1"/>
  <c r="K999" i="51"/>
  <c r="M999" i="51" s="1"/>
  <c r="K887" i="51"/>
  <c r="M887" i="51" s="1"/>
  <c r="K888" i="51"/>
  <c r="M888" i="51" s="1"/>
  <c r="K1002" i="51"/>
  <c r="M1002" i="51" s="1"/>
  <c r="K1056" i="51"/>
  <c r="M1056" i="51" s="1"/>
  <c r="K1031" i="51"/>
  <c r="M1031" i="51" s="1"/>
  <c r="K1028" i="51"/>
  <c r="M1028" i="51" s="1"/>
  <c r="K1024" i="51"/>
  <c r="M1024" i="51" s="1"/>
  <c r="K1021" i="51"/>
  <c r="M1021" i="51" s="1"/>
  <c r="K1049" i="51"/>
  <c r="M1049" i="51" s="1"/>
  <c r="K883" i="51"/>
  <c r="M883" i="51" s="1"/>
  <c r="F20" i="46"/>
  <c r="F21" i="46"/>
  <c r="F22" i="46"/>
  <c r="G22" i="46" s="1"/>
  <c r="F23" i="46"/>
  <c r="G23" i="46" s="1"/>
  <c r="F24" i="46"/>
  <c r="G24" i="46" s="1"/>
  <c r="F25" i="46"/>
  <c r="G25" i="46" l="1"/>
  <c r="G26" i="46" s="1"/>
  <c r="L1595" i="51"/>
  <c r="N1595" i="51" s="1"/>
  <c r="M1597" i="51"/>
  <c r="O1597" i="51" s="1"/>
  <c r="L1597" i="51"/>
  <c r="N1597" i="51" s="1"/>
  <c r="M1402" i="51"/>
  <c r="O1402" i="51" s="1"/>
  <c r="L1402" i="51"/>
  <c r="N1402" i="51" s="1"/>
  <c r="O1398" i="51"/>
  <c r="O1399" i="51"/>
  <c r="O1400" i="51"/>
  <c r="L1398" i="51"/>
  <c r="N1398" i="51" s="1"/>
  <c r="L1399" i="51"/>
  <c r="N1399" i="51" s="1"/>
  <c r="L1400" i="51"/>
  <c r="N1400" i="51" s="1"/>
  <c r="M1345" i="51"/>
  <c r="O1345" i="51" s="1"/>
  <c r="M1346" i="51"/>
  <c r="O1346" i="51" s="1"/>
  <c r="L1345" i="51"/>
  <c r="N1345" i="51" s="1"/>
  <c r="L1346" i="51"/>
  <c r="N1346" i="51" s="1"/>
  <c r="M1375" i="51"/>
  <c r="O1375" i="51" s="1"/>
  <c r="M1376" i="51"/>
  <c r="O1376" i="51" s="1"/>
  <c r="L1375" i="51"/>
  <c r="N1375" i="51" s="1"/>
  <c r="L1376" i="51"/>
  <c r="N1376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M1315" i="51"/>
  <c r="O1315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L1315" i="51"/>
  <c r="N1315" i="51" s="1"/>
  <c r="M1299" i="51"/>
  <c r="O1299" i="51" s="1"/>
  <c r="M1298" i="51"/>
  <c r="O1298" i="51" s="1"/>
  <c r="M1297" i="51"/>
  <c r="O1297" i="51" s="1"/>
  <c r="F19" i="46" l="1"/>
  <c r="K1381" i="51" s="1"/>
  <c r="M1381" i="51" s="1"/>
  <c r="F27" i="46"/>
  <c r="K1397" i="51" s="1"/>
  <c r="M1397" i="51" s="1"/>
  <c r="F18" i="46"/>
  <c r="K1380" i="51" s="1"/>
  <c r="M1380" i="51" s="1"/>
  <c r="F26" i="46"/>
  <c r="K1396" i="51" s="1"/>
  <c r="M1396" i="51" s="1"/>
  <c r="J37" i="37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8" i="51" l="1"/>
  <c r="M1088" i="51" s="1"/>
  <c r="K1600" i="51"/>
  <c r="M1600" i="51" s="1"/>
  <c r="K1084" i="51"/>
  <c r="M1084" i="51" s="1"/>
  <c r="K1081" i="51"/>
  <c r="M1081" i="51" s="1"/>
  <c r="K1087" i="51"/>
  <c r="M1087" i="51" s="1"/>
  <c r="K1086" i="51"/>
  <c r="M1086" i="51" s="1"/>
  <c r="K1083" i="51"/>
  <c r="M1083" i="51" s="1"/>
  <c r="K1080" i="51"/>
  <c r="M1080" i="51" s="1"/>
  <c r="K1601" i="51"/>
  <c r="M1601" i="51" s="1"/>
  <c r="K1085" i="51"/>
  <c r="M1085" i="51" s="1"/>
  <c r="K1082" i="51"/>
  <c r="M1082" i="51" s="1"/>
  <c r="M660" i="51"/>
  <c r="M659" i="51"/>
  <c r="M658" i="51"/>
  <c r="M651" i="51"/>
  <c r="L651" i="51"/>
  <c r="N651" i="51" s="1"/>
  <c r="O658" i="51" l="1"/>
  <c r="O660" i="51"/>
  <c r="O659" i="51"/>
  <c r="O651" i="51"/>
  <c r="L483" i="51" l="1"/>
  <c r="N483" i="51" s="1"/>
  <c r="O483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79" i="51" l="1"/>
  <c r="N479" i="51" s="1"/>
  <c r="O479" i="51"/>
  <c r="L480" i="51"/>
  <c r="N480" i="51" s="1"/>
  <c r="O480" i="51"/>
  <c r="L481" i="51"/>
  <c r="N481" i="51" s="1"/>
  <c r="O481" i="51"/>
  <c r="L482" i="51"/>
  <c r="N482" i="51" s="1"/>
  <c r="O482" i="51"/>
  <c r="H10" i="64" l="1"/>
  <c r="H9" i="64"/>
  <c r="H8" i="64"/>
  <c r="H7" i="64"/>
  <c r="L436" i="51"/>
  <c r="N436" i="51" s="1"/>
  <c r="L437" i="51"/>
  <c r="N437" i="51" s="1"/>
  <c r="L438" i="51"/>
  <c r="N438" i="51" s="1"/>
  <c r="L439" i="51"/>
  <c r="N439" i="51" s="1"/>
  <c r="O436" i="51" l="1"/>
  <c r="O437" i="51"/>
  <c r="O438" i="51"/>
  <c r="O439" i="51"/>
  <c r="K385" i="51" l="1"/>
  <c r="M385" i="51" s="1"/>
  <c r="K384" i="51"/>
  <c r="M384" i="51" s="1"/>
  <c r="H8" i="63"/>
  <c r="H8" i="62"/>
  <c r="L384" i="51" l="1"/>
  <c r="N384" i="51" s="1"/>
  <c r="O384" i="51"/>
  <c r="L385" i="51"/>
  <c r="N385" i="51" s="1"/>
  <c r="O385" i="51"/>
  <c r="K366" i="51" l="1"/>
  <c r="M366" i="51" s="1"/>
  <c r="K367" i="51"/>
  <c r="M367" i="51" s="1"/>
  <c r="J367" i="51"/>
  <c r="H8" i="61"/>
  <c r="H8" i="60"/>
  <c r="L366" i="51"/>
  <c r="N366" i="51" s="1"/>
  <c r="K300" i="51"/>
  <c r="M300" i="51" s="1"/>
  <c r="H8" i="59"/>
  <c r="O367" i="51" l="1"/>
  <c r="O366" i="51"/>
  <c r="L367" i="51"/>
  <c r="N367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2" i="51"/>
  <c r="D12" i="56"/>
  <c r="K364" i="51" s="1"/>
  <c r="M364" i="51" s="1"/>
  <c r="D13" i="56"/>
  <c r="K365" i="51" s="1"/>
  <c r="M365" i="51" s="1"/>
  <c r="D11" i="56"/>
  <c r="K363" i="51" s="1"/>
  <c r="M363" i="51" s="1"/>
  <c r="D7" i="56"/>
  <c r="K350" i="51" s="1"/>
  <c r="M350" i="51" s="1"/>
  <c r="D8" i="56"/>
  <c r="K351" i="51" s="1"/>
  <c r="M351" i="51" s="1"/>
  <c r="D9" i="56"/>
  <c r="D6" i="56"/>
  <c r="K349" i="51" s="1"/>
  <c r="M349" i="51" s="1"/>
  <c r="K361" i="51" l="1"/>
  <c r="M361" i="51" s="1"/>
  <c r="M297" i="51"/>
  <c r="K360" i="51"/>
  <c r="M360" i="51" s="1"/>
  <c r="K359" i="51"/>
  <c r="M359" i="51" s="1"/>
  <c r="M296" i="51"/>
  <c r="E12" i="57"/>
  <c r="K325" i="51" l="1"/>
  <c r="M325" i="51" s="1"/>
  <c r="L661" i="51"/>
  <c r="N661" i="51" s="1"/>
  <c r="L664" i="51"/>
  <c r="N664" i="51" s="1"/>
  <c r="M664" i="51" l="1"/>
  <c r="M663" i="51"/>
  <c r="M661" i="51"/>
  <c r="M665" i="51"/>
  <c r="M662" i="51"/>
  <c r="O661" i="51" l="1"/>
  <c r="O664" i="51"/>
  <c r="M755" i="51"/>
  <c r="M756" i="51"/>
  <c r="F4" i="23"/>
  <c r="K306" i="51" s="1"/>
  <c r="F5" i="23"/>
  <c r="K307" i="51" s="1"/>
  <c r="F6" i="23"/>
  <c r="F7" i="23"/>
  <c r="F8" i="23"/>
  <c r="F9" i="23"/>
  <c r="F10" i="23"/>
  <c r="F11" i="23"/>
  <c r="F12" i="23"/>
  <c r="F3" i="23"/>
  <c r="L533" i="51"/>
  <c r="N533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05" i="51" l="1"/>
  <c r="K308" i="51"/>
  <c r="K356" i="51"/>
  <c r="M356" i="51" s="1"/>
  <c r="K522" i="51"/>
  <c r="M522" i="51" s="1"/>
  <c r="K535" i="51"/>
  <c r="M535" i="51" s="1"/>
  <c r="K534" i="51"/>
  <c r="M534" i="51" s="1"/>
  <c r="K524" i="51"/>
  <c r="M524" i="51" s="1"/>
  <c r="K521" i="51"/>
  <c r="M521" i="51" s="1"/>
  <c r="K538" i="51"/>
  <c r="M538" i="51" s="1"/>
  <c r="K531" i="51"/>
  <c r="M531" i="51" s="1"/>
  <c r="K523" i="51"/>
  <c r="M523" i="51" s="1"/>
  <c r="K539" i="51"/>
  <c r="M539" i="51" s="1"/>
  <c r="K532" i="51"/>
  <c r="M532" i="51" s="1"/>
  <c r="K310" i="51"/>
  <c r="M310" i="51" s="1"/>
  <c r="M308" i="51"/>
  <c r="K537" i="51"/>
  <c r="M537" i="51" s="1"/>
  <c r="K309" i="51"/>
  <c r="M309" i="51" s="1"/>
  <c r="M307" i="51"/>
  <c r="K355" i="51"/>
  <c r="M355" i="51" s="1"/>
  <c r="K533" i="51"/>
  <c r="M533" i="51" s="1"/>
  <c r="M305" i="51"/>
  <c r="M306" i="51"/>
  <c r="L1432" i="51"/>
  <c r="N1432" i="51" s="1"/>
  <c r="L1444" i="51"/>
  <c r="N1444" i="51" s="1"/>
  <c r="L1443" i="51"/>
  <c r="N1443" i="51" s="1"/>
  <c r="L1442" i="51"/>
  <c r="N1442" i="51" s="1"/>
  <c r="L1441" i="51"/>
  <c r="N1441" i="51" s="1"/>
  <c r="L1440" i="51"/>
  <c r="N1440" i="51" s="1"/>
  <c r="L1439" i="51"/>
  <c r="N1439" i="51" s="1"/>
  <c r="L1438" i="51"/>
  <c r="N1438" i="51" s="1"/>
  <c r="L1437" i="51"/>
  <c r="N1437" i="51" s="1"/>
  <c r="L1431" i="51"/>
  <c r="N1431" i="51" s="1"/>
  <c r="L1436" i="51"/>
  <c r="N1436" i="51" s="1"/>
  <c r="L1435" i="51"/>
  <c r="N1435" i="51" s="1"/>
  <c r="L1434" i="51"/>
  <c r="N1434" i="51" s="1"/>
  <c r="L1433" i="51"/>
  <c r="N1433" i="51" s="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33" i="51" l="1"/>
  <c r="O522" i="51"/>
  <c r="O523" i="51"/>
  <c r="K1450" i="51"/>
  <c r="M1450" i="51" s="1"/>
  <c r="K1439" i="51"/>
  <c r="M1439" i="51" s="1"/>
  <c r="O1439" i="51" s="1"/>
  <c r="K1454" i="51"/>
  <c r="M1454" i="51" s="1"/>
  <c r="K1451" i="51"/>
  <c r="M1451" i="51" s="1"/>
  <c r="K1443" i="51"/>
  <c r="M1443" i="51" s="1"/>
  <c r="O1443" i="51" s="1"/>
  <c r="K1440" i="51"/>
  <c r="M1440" i="51" s="1"/>
  <c r="O1440" i="51" s="1"/>
  <c r="K1437" i="51"/>
  <c r="M1437" i="51" s="1"/>
  <c r="O1437" i="51" s="1"/>
  <c r="K1436" i="51"/>
  <c r="M1436" i="51" s="1"/>
  <c r="O1436" i="51" s="1"/>
  <c r="K1433" i="51"/>
  <c r="M1433" i="51" s="1"/>
  <c r="O1433" i="51" s="1"/>
  <c r="K1448" i="51"/>
  <c r="M1448" i="51" s="1"/>
  <c r="K1431" i="51"/>
  <c r="M1431" i="51" s="1"/>
  <c r="O1431" i="51" s="1"/>
  <c r="K1435" i="51"/>
  <c r="M1435" i="51" s="1"/>
  <c r="O1435" i="51" s="1"/>
  <c r="K1453" i="51"/>
  <c r="M1453" i="51" s="1"/>
  <c r="K1442" i="51"/>
  <c r="M1442" i="51" s="1"/>
  <c r="O1442" i="51" s="1"/>
  <c r="K1432" i="51"/>
  <c r="M1432" i="51" s="1"/>
  <c r="O1432" i="51" s="1"/>
  <c r="K1455" i="51"/>
  <c r="M1455" i="51" s="1"/>
  <c r="K1452" i="51"/>
  <c r="M1452" i="51" s="1"/>
  <c r="K1449" i="51"/>
  <c r="M1449" i="51" s="1"/>
  <c r="K1444" i="51"/>
  <c r="M1444" i="51" s="1"/>
  <c r="O1444" i="51" s="1"/>
  <c r="K1441" i="51"/>
  <c r="M1441" i="51" s="1"/>
  <c r="O1441" i="51" s="1"/>
  <c r="K1438" i="51"/>
  <c r="M1438" i="51" s="1"/>
  <c r="O1438" i="51" s="1"/>
  <c r="K1434" i="51"/>
  <c r="M1434" i="51" s="1"/>
  <c r="O1434" i="51" s="1"/>
  <c r="M1662" i="51"/>
  <c r="O1662" i="51" s="1"/>
  <c r="L1662" i="51"/>
  <c r="N1662" i="51" s="1"/>
  <c r="E1662" i="51"/>
  <c r="M1661" i="51"/>
  <c r="O1661" i="51" s="1"/>
  <c r="L1661" i="51"/>
  <c r="N1661" i="51" s="1"/>
  <c r="E1661" i="51"/>
  <c r="M1660" i="51"/>
  <c r="O1660" i="51" s="1"/>
  <c r="L1660" i="51"/>
  <c r="N1660" i="51" s="1"/>
  <c r="E1660" i="51"/>
  <c r="M1659" i="51"/>
  <c r="O1659" i="51" s="1"/>
  <c r="L1659" i="51"/>
  <c r="N1659" i="51" s="1"/>
  <c r="E1659" i="51"/>
  <c r="M1658" i="51"/>
  <c r="O1658" i="51" s="1"/>
  <c r="L1658" i="51"/>
  <c r="N1658" i="51" s="1"/>
  <c r="E1658" i="51"/>
  <c r="M1657" i="51"/>
  <c r="O1657" i="51" s="1"/>
  <c r="L1657" i="51"/>
  <c r="N1657" i="51" s="1"/>
  <c r="E1657" i="51"/>
  <c r="M1656" i="51"/>
  <c r="O1656" i="51" s="1"/>
  <c r="L1656" i="51"/>
  <c r="N1656" i="51" s="1"/>
  <c r="E1656" i="51"/>
  <c r="M1655" i="51"/>
  <c r="O1655" i="51" s="1"/>
  <c r="L1655" i="51"/>
  <c r="N1655" i="51" s="1"/>
  <c r="E1655" i="51"/>
  <c r="M1654" i="51"/>
  <c r="O1654" i="51" s="1"/>
  <c r="L1654" i="51"/>
  <c r="N1654" i="51" s="1"/>
  <c r="E1654" i="51"/>
  <c r="M1653" i="51"/>
  <c r="O1653" i="51" s="1"/>
  <c r="L1653" i="51"/>
  <c r="N1653" i="51" s="1"/>
  <c r="E1653" i="51"/>
  <c r="M1652" i="51"/>
  <c r="O1652" i="51" s="1"/>
  <c r="L1652" i="51"/>
  <c r="N1652" i="51" s="1"/>
  <c r="E1652" i="51"/>
  <c r="M1651" i="51"/>
  <c r="O1651" i="51" s="1"/>
  <c r="L1651" i="51"/>
  <c r="N1651" i="51" s="1"/>
  <c r="E1651" i="51"/>
  <c r="M1650" i="51"/>
  <c r="O1650" i="51" s="1"/>
  <c r="L1650" i="51"/>
  <c r="N1650" i="51" s="1"/>
  <c r="E1650" i="51"/>
  <c r="M1649" i="51"/>
  <c r="O1649" i="51" s="1"/>
  <c r="L1649" i="51"/>
  <c r="N1649" i="51" s="1"/>
  <c r="E1649" i="51"/>
  <c r="M1648" i="51"/>
  <c r="O1648" i="51" s="1"/>
  <c r="L1648" i="51"/>
  <c r="N1648" i="51" s="1"/>
  <c r="E1648" i="51"/>
  <c r="M1647" i="51"/>
  <c r="O1647" i="51" s="1"/>
  <c r="L1647" i="51"/>
  <c r="N1647" i="51" s="1"/>
  <c r="E1647" i="51"/>
  <c r="M1646" i="51"/>
  <c r="O1646" i="51" s="1"/>
  <c r="L1646" i="51"/>
  <c r="N1646" i="51" s="1"/>
  <c r="E1646" i="51"/>
  <c r="M1645" i="51"/>
  <c r="O1645" i="51" s="1"/>
  <c r="L1645" i="51"/>
  <c r="N1645" i="51" s="1"/>
  <c r="E1645" i="51"/>
  <c r="M1644" i="51"/>
  <c r="O1644" i="51" s="1"/>
  <c r="L1644" i="51"/>
  <c r="N1644" i="51" s="1"/>
  <c r="E1644" i="51"/>
  <c r="M1643" i="51"/>
  <c r="O1643" i="51" s="1"/>
  <c r="L1643" i="51"/>
  <c r="N1643" i="51" s="1"/>
  <c r="E1643" i="51"/>
  <c r="M1642" i="51"/>
  <c r="O1642" i="51" s="1"/>
  <c r="L1642" i="51"/>
  <c r="N1642" i="51" s="1"/>
  <c r="E1642" i="51"/>
  <c r="M1641" i="51"/>
  <c r="O1641" i="51" s="1"/>
  <c r="L1641" i="51"/>
  <c r="N1641" i="51" s="1"/>
  <c r="E1641" i="51"/>
  <c r="M1640" i="51"/>
  <c r="O1640" i="51" s="1"/>
  <c r="L1640" i="51"/>
  <c r="N1640" i="51" s="1"/>
  <c r="E1640" i="51"/>
  <c r="E1639" i="51"/>
  <c r="E1638" i="51"/>
  <c r="M1624" i="51"/>
  <c r="L1624" i="51"/>
  <c r="M1623" i="51"/>
  <c r="L1623" i="51"/>
  <c r="M1622" i="51"/>
  <c r="L1622" i="51"/>
  <c r="M1621" i="51"/>
  <c r="L1621" i="51"/>
  <c r="M1620" i="51"/>
  <c r="L1620" i="51"/>
  <c r="M1619" i="51"/>
  <c r="L1619" i="51"/>
  <c r="M1618" i="51"/>
  <c r="L1618" i="51"/>
  <c r="M1617" i="51"/>
  <c r="L1617" i="5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11" i="51"/>
  <c r="O1611" i="51" s="1"/>
  <c r="L1611" i="51"/>
  <c r="N1611" i="51" s="1"/>
  <c r="M1610" i="51"/>
  <c r="O1610" i="51" s="1"/>
  <c r="L1610" i="51"/>
  <c r="N1610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I1602" i="51"/>
  <c r="O1601" i="51"/>
  <c r="L1601" i="51"/>
  <c r="N1601" i="51" s="1"/>
  <c r="O1600" i="51"/>
  <c r="L1600" i="51"/>
  <c r="N1600" i="51" s="1"/>
  <c r="M1598" i="51"/>
  <c r="O1598" i="51" s="1"/>
  <c r="L1598" i="51"/>
  <c r="N1598" i="51" s="1"/>
  <c r="M1596" i="51"/>
  <c r="O1596" i="51" s="1"/>
  <c r="L1596" i="51"/>
  <c r="N1596" i="51" s="1"/>
  <c r="M1594" i="51"/>
  <c r="O1594" i="51" s="1"/>
  <c r="L1594" i="51"/>
  <c r="N1594" i="51" s="1"/>
  <c r="M1593" i="51"/>
  <c r="O1593" i="51" s="1"/>
  <c r="L1593" i="51"/>
  <c r="N1593" i="51" s="1"/>
  <c r="M1592" i="51"/>
  <c r="O1592" i="51" s="1"/>
  <c r="L1592" i="51"/>
  <c r="N1592" i="51" s="1"/>
  <c r="M1591" i="51"/>
  <c r="O1591" i="51" s="1"/>
  <c r="L1591" i="51"/>
  <c r="N1591" i="51" s="1"/>
  <c r="M1590" i="51"/>
  <c r="O1590" i="51" s="1"/>
  <c r="L1590" i="51"/>
  <c r="N1590" i="51" s="1"/>
  <c r="M1589" i="51"/>
  <c r="O1589" i="51" s="1"/>
  <c r="L1589" i="51"/>
  <c r="N1589" i="51" s="1"/>
  <c r="M1586" i="51"/>
  <c r="O1586" i="51" s="1"/>
  <c r="L1586" i="51"/>
  <c r="N1586" i="51" s="1"/>
  <c r="M1585" i="51"/>
  <c r="O1585" i="51" s="1"/>
  <c r="L1585" i="51"/>
  <c r="N1585" i="51" s="1"/>
  <c r="M1584" i="51"/>
  <c r="O1584" i="51" s="1"/>
  <c r="L1584" i="51"/>
  <c r="N1584" i="51" s="1"/>
  <c r="M1583" i="51"/>
  <c r="O1583" i="51" s="1"/>
  <c r="L1583" i="51"/>
  <c r="N1583" i="51" s="1"/>
  <c r="M1582" i="51"/>
  <c r="O1582" i="51" s="1"/>
  <c r="L1582" i="51"/>
  <c r="N1582" i="51" s="1"/>
  <c r="M1581" i="51"/>
  <c r="O1581" i="51" s="1"/>
  <c r="L1581" i="51"/>
  <c r="N1581" i="51" s="1"/>
  <c r="M1580" i="51"/>
  <c r="O1580" i="51" s="1"/>
  <c r="L1580" i="51"/>
  <c r="N1580" i="51" s="1"/>
  <c r="M1579" i="51"/>
  <c r="O1579" i="51" s="1"/>
  <c r="L1579" i="51"/>
  <c r="N1579" i="51" s="1"/>
  <c r="M1578" i="51"/>
  <c r="O1578" i="51" s="1"/>
  <c r="L1578" i="51"/>
  <c r="N1578" i="51" s="1"/>
  <c r="M1577" i="51"/>
  <c r="O1577" i="51" s="1"/>
  <c r="L1577" i="51"/>
  <c r="N1577" i="51" s="1"/>
  <c r="M1576" i="51"/>
  <c r="O1576" i="51" s="1"/>
  <c r="L1576" i="51"/>
  <c r="N1576" i="51" s="1"/>
  <c r="M1575" i="51"/>
  <c r="O1575" i="51" s="1"/>
  <c r="L1575" i="51"/>
  <c r="N1575" i="51" s="1"/>
  <c r="M1574" i="51"/>
  <c r="O1574" i="51" s="1"/>
  <c r="L1574" i="51"/>
  <c r="N1574" i="51" s="1"/>
  <c r="M1573" i="51"/>
  <c r="O1573" i="51" s="1"/>
  <c r="L1573" i="51"/>
  <c r="N1573" i="51" s="1"/>
  <c r="M1572" i="51"/>
  <c r="O1572" i="51" s="1"/>
  <c r="L1572" i="51"/>
  <c r="N1572" i="51" s="1"/>
  <c r="M1571" i="51"/>
  <c r="O1571" i="51" s="1"/>
  <c r="L1571" i="51"/>
  <c r="N1571" i="51" s="1"/>
  <c r="M1570" i="51"/>
  <c r="O1570" i="51" s="1"/>
  <c r="L1570" i="51"/>
  <c r="N1570" i="51" s="1"/>
  <c r="M1430" i="51"/>
  <c r="O1430" i="51" s="1"/>
  <c r="L1430" i="51"/>
  <c r="N1430" i="51" s="1"/>
  <c r="M1429" i="51"/>
  <c r="O1429" i="51" s="1"/>
  <c r="L1429" i="51"/>
  <c r="N1429" i="51" s="1"/>
  <c r="M1428" i="51"/>
  <c r="O1428" i="51" s="1"/>
  <c r="L1428" i="51"/>
  <c r="N1428" i="51" s="1"/>
  <c r="M1427" i="51"/>
  <c r="O1427" i="51" s="1"/>
  <c r="L1427" i="51"/>
  <c r="N1427" i="51" s="1"/>
  <c r="M1426" i="51"/>
  <c r="O1426" i="51" s="1"/>
  <c r="L1426" i="51"/>
  <c r="N1426" i="51" s="1"/>
  <c r="M1425" i="51"/>
  <c r="O1425" i="51" s="1"/>
  <c r="L1425" i="51"/>
  <c r="N1425" i="51" s="1"/>
  <c r="M1424" i="51"/>
  <c r="O1424" i="51" s="1"/>
  <c r="L1424" i="51"/>
  <c r="N1424" i="51" s="1"/>
  <c r="M1423" i="51"/>
  <c r="O1423" i="51" s="1"/>
  <c r="L1423" i="51"/>
  <c r="N1423" i="51" s="1"/>
  <c r="O1422" i="5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L1397" i="51"/>
  <c r="N1397" i="51" s="1"/>
  <c r="L1396" i="51"/>
  <c r="N1396" i="51" s="1"/>
  <c r="M1395" i="51"/>
  <c r="O1395" i="51" s="1"/>
  <c r="L1395" i="51"/>
  <c r="N1395" i="51" s="1"/>
  <c r="M1394" i="51"/>
  <c r="O1394" i="51" s="1"/>
  <c r="L1394" i="51"/>
  <c r="N1394" i="51" s="1"/>
  <c r="M1393" i="51"/>
  <c r="O1393" i="51" s="1"/>
  <c r="L1393" i="51"/>
  <c r="N1393" i="51" s="1"/>
  <c r="M1392" i="51"/>
  <c r="O1392" i="51" s="1"/>
  <c r="L1392" i="51"/>
  <c r="N1392" i="51" s="1"/>
  <c r="M1391" i="51"/>
  <c r="O1391" i="51" s="1"/>
  <c r="L1391" i="51"/>
  <c r="N1391" i="51" s="1"/>
  <c r="M1390" i="51"/>
  <c r="O1390" i="51" s="1"/>
  <c r="L1390" i="51"/>
  <c r="N1390" i="51" s="1"/>
  <c r="M1388" i="51"/>
  <c r="O1388" i="51" s="1"/>
  <c r="L1388" i="51"/>
  <c r="N1388" i="51" s="1"/>
  <c r="O1381" i="51"/>
  <c r="L1381" i="51"/>
  <c r="N1381" i="51" s="1"/>
  <c r="O1380" i="51"/>
  <c r="L1380" i="51"/>
  <c r="N1380" i="51" s="1"/>
  <c r="M1379" i="51"/>
  <c r="O1379" i="51" s="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4" i="51"/>
  <c r="O1374" i="51" s="1"/>
  <c r="L1374" i="51"/>
  <c r="N1374" i="51" s="1"/>
  <c r="M1373" i="51"/>
  <c r="O1373" i="51" s="1"/>
  <c r="L1373" i="51"/>
  <c r="N1373" i="51" s="1"/>
  <c r="M1369" i="51"/>
  <c r="O1369" i="51" s="1"/>
  <c r="L1369" i="51"/>
  <c r="N1369" i="51" s="1"/>
  <c r="M1368" i="51"/>
  <c r="O1368" i="51" s="1"/>
  <c r="L1368" i="51"/>
  <c r="N1368" i="51" s="1"/>
  <c r="M1367" i="51"/>
  <c r="O1367" i="51" s="1"/>
  <c r="L1367" i="51"/>
  <c r="N1367" i="51" s="1"/>
  <c r="M1364" i="51"/>
  <c r="O1364" i="51" s="1"/>
  <c r="L1364" i="51"/>
  <c r="N1364" i="51" s="1"/>
  <c r="M1363" i="51"/>
  <c r="O1363" i="51" s="1"/>
  <c r="L1363" i="51"/>
  <c r="N1363" i="51" s="1"/>
  <c r="M1361" i="51"/>
  <c r="O1361" i="51" s="1"/>
  <c r="L1361" i="51"/>
  <c r="N1361" i="51" s="1"/>
  <c r="M1360" i="51"/>
  <c r="O1360" i="51" s="1"/>
  <c r="L1360" i="51"/>
  <c r="N1360" i="51" s="1"/>
  <c r="M1359" i="51"/>
  <c r="L1359" i="51"/>
  <c r="M1356" i="51"/>
  <c r="L1356" i="51"/>
  <c r="M1355" i="51"/>
  <c r="L1355" i="51"/>
  <c r="M1354" i="51"/>
  <c r="L1354" i="51"/>
  <c r="M1353" i="51"/>
  <c r="L1353" i="51"/>
  <c r="M1352" i="51"/>
  <c r="O1352" i="51" s="1"/>
  <c r="L1352" i="51"/>
  <c r="N1352" i="51" s="1"/>
  <c r="M1351" i="51"/>
  <c r="L1351" i="51"/>
  <c r="M1350" i="51"/>
  <c r="L1350" i="51"/>
  <c r="M1349" i="51"/>
  <c r="O1349" i="51" s="1"/>
  <c r="L1349" i="51"/>
  <c r="N1349" i="51" s="1"/>
  <c r="M1348" i="51"/>
  <c r="O1348" i="51" s="1"/>
  <c r="L1348" i="51"/>
  <c r="N1348" i="51" s="1"/>
  <c r="M1347" i="51"/>
  <c r="O1347" i="51" s="1"/>
  <c r="L1347" i="51"/>
  <c r="N1347" i="51" s="1"/>
  <c r="M1344" i="51"/>
  <c r="O1344" i="51" s="1"/>
  <c r="L1344" i="51"/>
  <c r="N1344" i="51" s="1"/>
  <c r="O1343" i="51"/>
  <c r="L1343" i="51"/>
  <c r="N1343" i="51" s="1"/>
  <c r="M1342" i="51"/>
  <c r="O1342" i="51" s="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296" i="51"/>
  <c r="O1296" i="51" s="1"/>
  <c r="L1296" i="51"/>
  <c r="N1296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E1090" i="51"/>
  <c r="E1089" i="51"/>
  <c r="O1088" i="51"/>
  <c r="L1088" i="51"/>
  <c r="N1088" i="51" s="1"/>
  <c r="O1087" i="51"/>
  <c r="L1087" i="51"/>
  <c r="N1087" i="51" s="1"/>
  <c r="O1086" i="51"/>
  <c r="L1086" i="51"/>
  <c r="N1086" i="51" s="1"/>
  <c r="E1086" i="5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E1079" i="51"/>
  <c r="E1078" i="51"/>
  <c r="M1077" i="51"/>
  <c r="L1077" i="51"/>
  <c r="M1075" i="51"/>
  <c r="O1075" i="51" s="1"/>
  <c r="L1075" i="51"/>
  <c r="N1075" i="51" s="1"/>
  <c r="M1074" i="51"/>
  <c r="O1074" i="51" s="1"/>
  <c r="L1074" i="51"/>
  <c r="N1074" i="51" s="1"/>
  <c r="M1073" i="51"/>
  <c r="L1073" i="51"/>
  <c r="M1072" i="51"/>
  <c r="O1072" i="51" s="1"/>
  <c r="L1072" i="51"/>
  <c r="N1072" i="51" s="1"/>
  <c r="M1071" i="51"/>
  <c r="O1071" i="51" s="1"/>
  <c r="L1071" i="51"/>
  <c r="N1071" i="51" s="1"/>
  <c r="M1070" i="51"/>
  <c r="L1070" i="51"/>
  <c r="M1069" i="51"/>
  <c r="O1069" i="51" s="1"/>
  <c r="L1069" i="51"/>
  <c r="N1069" i="51" s="1"/>
  <c r="M1068" i="51"/>
  <c r="O1068" i="51" s="1"/>
  <c r="L1068" i="51"/>
  <c r="N1068" i="51" s="1"/>
  <c r="M1067" i="51"/>
  <c r="O1067" i="51" s="1"/>
  <c r="L1067" i="51"/>
  <c r="N1067" i="51" s="1"/>
  <c r="O1056" i="51"/>
  <c r="L1056" i="51"/>
  <c r="N1056" i="51" s="1"/>
  <c r="O1055" i="51"/>
  <c r="L1055" i="51"/>
  <c r="N1055" i="51" s="1"/>
  <c r="O1051" i="51"/>
  <c r="L1051" i="51"/>
  <c r="N1051" i="51" s="1"/>
  <c r="O1050" i="51"/>
  <c r="L1050" i="51"/>
  <c r="N1050" i="51" s="1"/>
  <c r="O1049" i="51"/>
  <c r="L1049" i="51"/>
  <c r="N1049" i="51" s="1"/>
  <c r="O1032" i="51"/>
  <c r="L1032" i="51"/>
  <c r="N1032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03" i="51"/>
  <c r="L1003" i="51"/>
  <c r="N1003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E999" i="51"/>
  <c r="E998" i="51"/>
  <c r="M997" i="51"/>
  <c r="O997" i="51" s="1"/>
  <c r="L997" i="51"/>
  <c r="N997" i="51" s="1"/>
  <c r="E990" i="51"/>
  <c r="E989" i="51"/>
  <c r="M988" i="51"/>
  <c r="O988" i="51" s="1"/>
  <c r="L988" i="51"/>
  <c r="N988" i="51" s="1"/>
  <c r="M983" i="51"/>
  <c r="O983" i="51" s="1"/>
  <c r="L983" i="51"/>
  <c r="N983" i="51" s="1"/>
  <c r="E983" i="51"/>
  <c r="E982" i="51"/>
  <c r="M981" i="51"/>
  <c r="L981" i="51"/>
  <c r="M980" i="51"/>
  <c r="O980" i="51" s="1"/>
  <c r="L980" i="51"/>
  <c r="N980" i="51" s="1"/>
  <c r="M908" i="51"/>
  <c r="O908" i="51" s="1"/>
  <c r="L908" i="51"/>
  <c r="N908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L901" i="51"/>
  <c r="M900" i="51"/>
  <c r="O900" i="51" s="1"/>
  <c r="L900" i="51"/>
  <c r="N900" i="51" s="1"/>
  <c r="M899" i="51"/>
  <c r="O899" i="51" s="1"/>
  <c r="L899" i="51"/>
  <c r="N899" i="51" s="1"/>
  <c r="M898" i="51"/>
  <c r="O898" i="51" s="1"/>
  <c r="L898" i="51"/>
  <c r="N898" i="51" s="1"/>
  <c r="M892" i="51"/>
  <c r="L892" i="51"/>
  <c r="M891" i="51"/>
  <c r="L891" i="51"/>
  <c r="O890" i="51"/>
  <c r="L890" i="51"/>
  <c r="E890" i="51"/>
  <c r="O889" i="51"/>
  <c r="L889" i="51"/>
  <c r="N889" i="51" s="1"/>
  <c r="E889" i="51"/>
  <c r="O888" i="51"/>
  <c r="L888" i="51"/>
  <c r="N888" i="51" s="1"/>
  <c r="E888" i="51"/>
  <c r="O887" i="51"/>
  <c r="L887" i="51"/>
  <c r="N887" i="51" s="1"/>
  <c r="E887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M750" i="51"/>
  <c r="O750" i="51" s="1"/>
  <c r="L750" i="51"/>
  <c r="N750" i="51" s="1"/>
  <c r="M749" i="51"/>
  <c r="O749" i="51" s="1"/>
  <c r="L749" i="51"/>
  <c r="N749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E683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O665" i="51"/>
  <c r="L665" i="51"/>
  <c r="N665" i="51" s="1"/>
  <c r="O663" i="51"/>
  <c r="L663" i="51"/>
  <c r="N663" i="51" s="1"/>
  <c r="O662" i="51"/>
  <c r="L662" i="51"/>
  <c r="N662" i="51" s="1"/>
  <c r="M650" i="51"/>
  <c r="O650" i="51" s="1"/>
  <c r="L650" i="51"/>
  <c r="N650" i="51" s="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O642" i="51"/>
  <c r="L642" i="51"/>
  <c r="N642" i="51" s="1"/>
  <c r="E642" i="51"/>
  <c r="E641" i="51"/>
  <c r="E640" i="51"/>
  <c r="M639" i="51"/>
  <c r="O639" i="51" s="1"/>
  <c r="L639" i="51"/>
  <c r="N639" i="51" s="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E622" i="51"/>
  <c r="M621" i="51"/>
  <c r="O621" i="51" s="1"/>
  <c r="L621" i="51"/>
  <c r="N621" i="51" s="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E615" i="51"/>
  <c r="M614" i="51"/>
  <c r="O614" i="51" s="1"/>
  <c r="L614" i="51"/>
  <c r="N614" i="51" s="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E575" i="51"/>
  <c r="E574" i="51"/>
  <c r="M573" i="51"/>
  <c r="O573" i="51" s="1"/>
  <c r="L573" i="51"/>
  <c r="N573" i="51" s="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4" i="51"/>
  <c r="L544" i="51"/>
  <c r="M543" i="51"/>
  <c r="O543" i="51" s="1"/>
  <c r="L543" i="51"/>
  <c r="N543" i="51" s="1"/>
  <c r="M541" i="51"/>
  <c r="O541" i="51" s="1"/>
  <c r="L541" i="51"/>
  <c r="N541" i="51" s="1"/>
  <c r="E541" i="51"/>
  <c r="E540" i="51"/>
  <c r="O539" i="51"/>
  <c r="L539" i="51"/>
  <c r="N539" i="51" s="1"/>
  <c r="O538" i="51"/>
  <c r="L538" i="51"/>
  <c r="N538" i="51" s="1"/>
  <c r="O537" i="51"/>
  <c r="L537" i="51"/>
  <c r="N537" i="51" s="1"/>
  <c r="O536" i="51"/>
  <c r="L536" i="51"/>
  <c r="N536" i="51" s="1"/>
  <c r="O535" i="51"/>
  <c r="L535" i="51"/>
  <c r="N535" i="51" s="1"/>
  <c r="O534" i="51"/>
  <c r="L534" i="51"/>
  <c r="N534" i="51" s="1"/>
  <c r="O532" i="51"/>
  <c r="L532" i="51"/>
  <c r="N532" i="51" s="1"/>
  <c r="O531" i="51"/>
  <c r="L531" i="51"/>
  <c r="N531" i="51" s="1"/>
  <c r="M530" i="51"/>
  <c r="O530" i="51" s="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O524" i="51"/>
  <c r="L524" i="51"/>
  <c r="N524" i="51" s="1"/>
  <c r="O521" i="51"/>
  <c r="L521" i="51"/>
  <c r="N521" i="51" s="1"/>
  <c r="E521" i="51"/>
  <c r="E520" i="51"/>
  <c r="M519" i="51"/>
  <c r="O519" i="51" s="1"/>
  <c r="L519" i="51"/>
  <c r="N519" i="51" s="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L511" i="51"/>
  <c r="N511" i="51" s="1"/>
  <c r="M510" i="51"/>
  <c r="L510" i="51"/>
  <c r="M509" i="51"/>
  <c r="L509" i="5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93" i="51"/>
  <c r="O493" i="51" s="1"/>
  <c r="L493" i="51"/>
  <c r="N493" i="51" s="1"/>
  <c r="M492" i="51"/>
  <c r="O492" i="51" s="1"/>
  <c r="L492" i="51"/>
  <c r="N492" i="51" s="1"/>
  <c r="M491" i="51"/>
  <c r="O491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M485" i="51"/>
  <c r="O485" i="51" s="1"/>
  <c r="L485" i="51"/>
  <c r="N485" i="51" s="1"/>
  <c r="M484" i="51"/>
  <c r="O484" i="51" s="1"/>
  <c r="L484" i="51"/>
  <c r="N484" i="51" s="1"/>
  <c r="M478" i="51"/>
  <c r="O478" i="51" s="1"/>
  <c r="L478" i="51"/>
  <c r="N478" i="51" s="1"/>
  <c r="M477" i="51"/>
  <c r="O477" i="51" s="1"/>
  <c r="L477" i="51"/>
  <c r="N477" i="51" s="1"/>
  <c r="M476" i="51"/>
  <c r="O476" i="51" s="1"/>
  <c r="L476" i="51"/>
  <c r="N476" i="51" s="1"/>
  <c r="L475" i="51"/>
  <c r="M474" i="51"/>
  <c r="O474" i="51" s="1"/>
  <c r="L474" i="51"/>
  <c r="N474" i="51" s="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70" i="51"/>
  <c r="O470" i="51" s="1"/>
  <c r="L470" i="51"/>
  <c r="N470" i="51" s="1"/>
  <c r="M469" i="51"/>
  <c r="O469" i="51" s="1"/>
  <c r="L469" i="51"/>
  <c r="N469" i="51" s="1"/>
  <c r="M468" i="51"/>
  <c r="O468" i="51" s="1"/>
  <c r="L468" i="51"/>
  <c r="N468" i="51" s="1"/>
  <c r="M467" i="51"/>
  <c r="O467" i="51" s="1"/>
  <c r="L467" i="51"/>
  <c r="N467" i="51" s="1"/>
  <c r="M466" i="51"/>
  <c r="O466" i="51" s="1"/>
  <c r="L466" i="51"/>
  <c r="N466" i="51" s="1"/>
  <c r="M465" i="51"/>
  <c r="O465" i="51" s="1"/>
  <c r="L465" i="51"/>
  <c r="N465" i="51" s="1"/>
  <c r="M464" i="51"/>
  <c r="O464" i="51" s="1"/>
  <c r="L464" i="51"/>
  <c r="N464" i="51" s="1"/>
  <c r="M463" i="51"/>
  <c r="O463" i="51" s="1"/>
  <c r="L463" i="51"/>
  <c r="N463" i="51" s="1"/>
  <c r="M462" i="51"/>
  <c r="O462" i="51" s="1"/>
  <c r="L462" i="51"/>
  <c r="N462" i="51" s="1"/>
  <c r="M461" i="51"/>
  <c r="O461" i="51" s="1"/>
  <c r="L461" i="51"/>
  <c r="N461" i="51" s="1"/>
  <c r="M459" i="51"/>
  <c r="O459" i="51" s="1"/>
  <c r="L459" i="51"/>
  <c r="N459" i="51" s="1"/>
  <c r="M458" i="51"/>
  <c r="L458" i="51"/>
  <c r="M457" i="51"/>
  <c r="L457" i="51"/>
  <c r="M456" i="51"/>
  <c r="L456" i="51"/>
  <c r="M455" i="51"/>
  <c r="O455" i="51" s="1"/>
  <c r="L455" i="51"/>
  <c r="N455" i="51" s="1"/>
  <c r="M454" i="51"/>
  <c r="L454" i="51"/>
  <c r="M453" i="51"/>
  <c r="L453" i="51"/>
  <c r="M452" i="51"/>
  <c r="O452" i="51" s="1"/>
  <c r="L452" i="51"/>
  <c r="N452" i="51" s="1"/>
  <c r="M451" i="51"/>
  <c r="O451" i="51" s="1"/>
  <c r="L451" i="51"/>
  <c r="N451" i="51" s="1"/>
  <c r="M450" i="51"/>
  <c r="L450" i="51"/>
  <c r="M449" i="51"/>
  <c r="O449" i="51" s="1"/>
  <c r="L449" i="51"/>
  <c r="N449" i="51" s="1"/>
  <c r="M448" i="51"/>
  <c r="O448" i="51" s="1"/>
  <c r="L448" i="51"/>
  <c r="N448" i="51" s="1"/>
  <c r="M444" i="51"/>
  <c r="O444" i="51" s="1"/>
  <c r="L444" i="51"/>
  <c r="N444" i="51" s="1"/>
  <c r="E444" i="51"/>
  <c r="M443" i="51"/>
  <c r="O443" i="51" s="1"/>
  <c r="L443" i="51"/>
  <c r="N443" i="51" s="1"/>
  <c r="E443" i="51"/>
  <c r="M442" i="51"/>
  <c r="L442" i="51"/>
  <c r="E442" i="51"/>
  <c r="M441" i="51"/>
  <c r="L441" i="51"/>
  <c r="E441" i="51"/>
  <c r="M435" i="51"/>
  <c r="O435" i="51" s="1"/>
  <c r="L435" i="51"/>
  <c r="N435" i="51" s="1"/>
  <c r="E435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M425" i="51"/>
  <c r="O425" i="51" s="1"/>
  <c r="L425" i="51"/>
  <c r="N425" i="51" s="1"/>
  <c r="M424" i="51"/>
  <c r="O424" i="51" s="1"/>
  <c r="L424" i="51"/>
  <c r="N424" i="51" s="1"/>
  <c r="M423" i="5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E420" i="51"/>
  <c r="M419" i="51"/>
  <c r="O419" i="51" s="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E412" i="51"/>
  <c r="M411" i="51"/>
  <c r="O411" i="51" s="1"/>
  <c r="L411" i="51"/>
  <c r="N411" i="51" s="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1" i="51"/>
  <c r="O391" i="51" s="1"/>
  <c r="L391" i="51"/>
  <c r="N391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L387" i="51"/>
  <c r="N387" i="51" s="1"/>
  <c r="M386" i="51"/>
  <c r="O386" i="51" s="1"/>
  <c r="L386" i="51"/>
  <c r="N386" i="51" s="1"/>
  <c r="M383" i="51"/>
  <c r="O383" i="51" s="1"/>
  <c r="L383" i="51"/>
  <c r="N383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6" i="51"/>
  <c r="O376" i="51" s="1"/>
  <c r="L376" i="51"/>
  <c r="N376" i="51" s="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O365" i="51"/>
  <c r="L365" i="51"/>
  <c r="N365" i="51" s="1"/>
  <c r="O364" i="51"/>
  <c r="L364" i="51"/>
  <c r="N364" i="51" s="1"/>
  <c r="O363" i="51"/>
  <c r="L363" i="51"/>
  <c r="N363" i="51" s="1"/>
  <c r="O361" i="51"/>
  <c r="L361" i="51"/>
  <c r="N361" i="51" s="1"/>
  <c r="O360" i="51"/>
  <c r="L360" i="51"/>
  <c r="N360" i="51" s="1"/>
  <c r="O359" i="51"/>
  <c r="L359" i="51"/>
  <c r="N359" i="51" s="1"/>
  <c r="M357" i="51"/>
  <c r="O357" i="51" s="1"/>
  <c r="L357" i="51"/>
  <c r="N357" i="51" s="1"/>
  <c r="O356" i="51"/>
  <c r="L356" i="51"/>
  <c r="N356" i="51" s="1"/>
  <c r="O355" i="51"/>
  <c r="L355" i="51"/>
  <c r="N355" i="51" s="1"/>
  <c r="M354" i="51"/>
  <c r="O354" i="51" s="1"/>
  <c r="L354" i="51"/>
  <c r="N354" i="51" s="1"/>
  <c r="M352" i="51"/>
  <c r="O352" i="51" s="1"/>
  <c r="L352" i="51"/>
  <c r="N352" i="51" s="1"/>
  <c r="O351" i="51"/>
  <c r="L351" i="51"/>
  <c r="N351" i="51" s="1"/>
  <c r="O350" i="51"/>
  <c r="L350" i="51"/>
  <c r="N350" i="51" s="1"/>
  <c r="O349" i="51"/>
  <c r="L349" i="51"/>
  <c r="N349" i="51" s="1"/>
  <c r="M346" i="51"/>
  <c r="O346" i="51" s="1"/>
  <c r="L346" i="51"/>
  <c r="N346" i="51" s="1"/>
  <c r="E346" i="51"/>
  <c r="M345" i="51"/>
  <c r="L345" i="51"/>
  <c r="N345" i="51" s="1"/>
  <c r="E345" i="51"/>
  <c r="M338" i="51"/>
  <c r="O338" i="51" s="1"/>
  <c r="L338" i="51"/>
  <c r="N338" i="51" s="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O325" i="51"/>
  <c r="L325" i="51"/>
  <c r="N325" i="51" s="1"/>
  <c r="L324" i="51"/>
  <c r="N324" i="51" s="1"/>
  <c r="M323" i="51"/>
  <c r="O323" i="51" s="1"/>
  <c r="L323" i="51"/>
  <c r="N323" i="51" s="1"/>
  <c r="E323" i="51"/>
  <c r="E322" i="51"/>
  <c r="M321" i="51"/>
  <c r="O321" i="51" s="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E311" i="51"/>
  <c r="O310" i="51"/>
  <c r="L310" i="51"/>
  <c r="N310" i="51" s="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M304" i="51"/>
  <c r="O304" i="51" s="1"/>
  <c r="L304" i="51"/>
  <c r="N304" i="51" s="1"/>
  <c r="M303" i="51"/>
  <c r="O303" i="51" s="1"/>
  <c r="L303" i="51"/>
  <c r="N303" i="51" s="1"/>
  <c r="M302" i="51"/>
  <c r="O302" i="51" s="1"/>
  <c r="L302" i="51"/>
  <c r="N302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244" i="51" l="1"/>
  <c r="O244" i="51"/>
  <c r="N18" i="51"/>
  <c r="O18" i="51"/>
  <c r="O19" i="51"/>
  <c r="O1397" i="51"/>
  <c r="O1453" i="51"/>
  <c r="O1455" i="51"/>
  <c r="O1451" i="51"/>
  <c r="O1396" i="51"/>
  <c r="O1454" i="51"/>
  <c r="N544" i="51"/>
  <c r="N540" i="51" s="1"/>
  <c r="I540" i="51" s="1"/>
  <c r="O544" i="51"/>
  <c r="O540" i="51" s="1"/>
  <c r="O892" i="51"/>
  <c r="O1351" i="51"/>
  <c r="O1353" i="51"/>
  <c r="O1359" i="51"/>
  <c r="N1619" i="51"/>
  <c r="N891" i="51"/>
  <c r="N1350" i="51"/>
  <c r="N1354" i="51"/>
  <c r="N1356" i="51"/>
  <c r="O1617" i="51"/>
  <c r="O1619" i="51"/>
  <c r="O1621" i="51"/>
  <c r="O1623" i="51"/>
  <c r="O1355" i="51"/>
  <c r="N1617" i="51"/>
  <c r="N1621" i="51"/>
  <c r="N1623" i="51"/>
  <c r="O891" i="51"/>
  <c r="N1073" i="51"/>
  <c r="O1350" i="51"/>
  <c r="O1354" i="51"/>
  <c r="O1356" i="51"/>
  <c r="N1618" i="51"/>
  <c r="N1620" i="51"/>
  <c r="N1622" i="51"/>
  <c r="N1624" i="51"/>
  <c r="N890" i="51"/>
  <c r="N892" i="51"/>
  <c r="O1073" i="51"/>
  <c r="N1351" i="51"/>
  <c r="N1353" i="51"/>
  <c r="N1355" i="51"/>
  <c r="N1359" i="51"/>
  <c r="O1618" i="51"/>
  <c r="O1620" i="51"/>
  <c r="O1622" i="51"/>
  <c r="O1624" i="51"/>
  <c r="O345" i="51"/>
  <c r="O344" i="51"/>
  <c r="O295" i="51"/>
  <c r="N362" i="51"/>
  <c r="I362" i="51" s="1"/>
  <c r="N379" i="51"/>
  <c r="I379" i="51" s="1"/>
  <c r="O392" i="51"/>
  <c r="N111" i="51"/>
  <c r="N110" i="51" s="1"/>
  <c r="O111" i="51"/>
  <c r="O110" i="51" s="1"/>
  <c r="O362" i="51"/>
  <c r="N348" i="51"/>
  <c r="N353" i="51"/>
  <c r="I353" i="51" s="1"/>
  <c r="N358" i="51"/>
  <c r="I358" i="51" s="1"/>
  <c r="N368" i="51"/>
  <c r="I368" i="51" s="1"/>
  <c r="O348" i="51"/>
  <c r="O353" i="51"/>
  <c r="O358" i="51"/>
  <c r="O368" i="51"/>
  <c r="N392" i="51"/>
  <c r="I392" i="51" s="1"/>
  <c r="N112" i="51"/>
  <c r="O112" i="51"/>
  <c r="N254" i="51"/>
  <c r="N311" i="51"/>
  <c r="I311" i="51" s="1"/>
  <c r="O254" i="51"/>
  <c r="N295" i="51"/>
  <c r="I295" i="51" s="1"/>
  <c r="N990" i="51"/>
  <c r="O990" i="51"/>
  <c r="N575" i="51"/>
  <c r="I110" i="51"/>
  <c r="N130" i="51"/>
  <c r="N128" i="51" s="1"/>
  <c r="O239" i="51"/>
  <c r="N21" i="51"/>
  <c r="O458" i="51"/>
  <c r="N23" i="51"/>
  <c r="O23" i="51"/>
  <c r="O981" i="51"/>
  <c r="N844" i="51"/>
  <c r="N752" i="51" s="1"/>
  <c r="N751" i="51" s="1"/>
  <c r="O901" i="51"/>
  <c r="N981" i="51"/>
  <c r="O420" i="51"/>
  <c r="O421" i="51"/>
  <c r="O422" i="51"/>
  <c r="O423" i="51"/>
  <c r="O457" i="51"/>
  <c r="N458" i="51"/>
  <c r="O982" i="51"/>
  <c r="O236" i="51"/>
  <c r="O25" i="51"/>
  <c r="N453" i="51"/>
  <c r="N442" i="51"/>
  <c r="O442" i="51"/>
  <c r="N20" i="51"/>
  <c r="O21" i="51"/>
  <c r="O453" i="51"/>
  <c r="N475" i="51"/>
  <c r="O1070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10" i="51"/>
  <c r="N25" i="51"/>
  <c r="N83" i="51"/>
  <c r="N242" i="51"/>
  <c r="O441" i="51"/>
  <c r="O83" i="51"/>
  <c r="O242" i="51"/>
  <c r="O450" i="51"/>
  <c r="O454" i="51"/>
  <c r="O509" i="51"/>
  <c r="N457" i="51"/>
  <c r="N1077" i="51"/>
  <c r="N1070" i="51"/>
  <c r="O1079" i="51"/>
  <c r="N454" i="51"/>
  <c r="O237" i="51"/>
  <c r="O164" i="51"/>
  <c r="N239" i="51"/>
  <c r="N739" i="51"/>
  <c r="I739" i="51" s="1"/>
  <c r="N520" i="51"/>
  <c r="I520" i="51" s="1"/>
  <c r="N509" i="51"/>
  <c r="O748" i="51"/>
  <c r="N1079" i="51"/>
  <c r="I1079" i="51" s="1"/>
  <c r="N641" i="51"/>
  <c r="I641" i="51" s="1"/>
  <c r="O739" i="51"/>
  <c r="O844" i="51"/>
  <c r="N1639" i="51"/>
  <c r="N1599" i="51"/>
  <c r="I1599" i="51" s="1"/>
  <c r="O1599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N184" i="51"/>
  <c r="O215" i="51"/>
  <c r="O241" i="51"/>
  <c r="N241" i="51"/>
  <c r="O22" i="51"/>
  <c r="N24" i="51"/>
  <c r="I235" i="51"/>
  <c r="O243" i="51"/>
  <c r="N243" i="51"/>
  <c r="N236" i="51"/>
  <c r="O456" i="51"/>
  <c r="N456" i="51"/>
  <c r="O588" i="51"/>
  <c r="O520" i="51"/>
  <c r="N588" i="51"/>
  <c r="I588" i="51" s="1"/>
  <c r="N237" i="51"/>
  <c r="O575" i="51"/>
  <c r="O510" i="51"/>
  <c r="N748" i="51"/>
  <c r="I748" i="51" s="1"/>
  <c r="N441" i="51"/>
  <c r="N450" i="51"/>
  <c r="N615" i="51"/>
  <c r="I615" i="51" s="1"/>
  <c r="N622" i="51"/>
  <c r="I622" i="51" s="1"/>
  <c r="O615" i="51"/>
  <c r="O622" i="51"/>
  <c r="O641" i="51"/>
  <c r="N982" i="51"/>
  <c r="I982" i="51" s="1"/>
  <c r="N733" i="51"/>
  <c r="O733" i="51"/>
  <c r="O1077" i="51"/>
  <c r="N901" i="51"/>
  <c r="O1639" i="51"/>
  <c r="O1638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02" i="51"/>
  <c r="O1602" i="51"/>
  <c r="N1089" i="51"/>
  <c r="N447" i="51"/>
  <c r="N460" i="51"/>
  <c r="I460" i="51" s="1"/>
  <c r="O447" i="51"/>
  <c r="N347" i="51"/>
  <c r="I347" i="51" s="1"/>
  <c r="N16" i="51"/>
  <c r="N15" i="51" s="1"/>
  <c r="N235" i="51"/>
  <c r="N109" i="51" s="1"/>
  <c r="O16" i="51"/>
  <c r="O15" i="51" s="1"/>
  <c r="N1638" i="51"/>
  <c r="N998" i="51"/>
  <c r="N989" i="51" s="1"/>
  <c r="O998" i="51"/>
  <c r="O989" i="51" s="1"/>
  <c r="O752" i="51"/>
  <c r="O751" i="51" s="1"/>
  <c r="O574" i="51"/>
  <c r="N574" i="51"/>
  <c r="I574" i="51" s="1"/>
  <c r="O1089" i="51"/>
  <c r="O880" i="51"/>
  <c r="O879" i="51" s="1"/>
  <c r="N880" i="51"/>
  <c r="N879" i="51" s="1"/>
  <c r="O412" i="51"/>
  <c r="I1639" i="51"/>
  <c r="N412" i="51"/>
  <c r="I412" i="51" s="1"/>
  <c r="I15" i="51"/>
  <c r="O235" i="51"/>
  <c r="O640" i="51"/>
  <c r="I109" i="51"/>
  <c r="I254" i="51"/>
  <c r="I990" i="51"/>
  <c r="I575" i="51"/>
  <c r="I348" i="51"/>
  <c r="I733" i="51"/>
  <c r="N640" i="51"/>
  <c r="I640" i="51" s="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8" i="51"/>
  <c r="I1078" i="51" s="1"/>
  <c r="O1078" i="51"/>
  <c r="I1638" i="51"/>
  <c r="I1625" i="51" s="1"/>
  <c r="I447" i="51"/>
  <c r="N446" i="51"/>
  <c r="N253" i="51" s="1"/>
  <c r="I998" i="51"/>
  <c r="O109" i="51"/>
  <c r="I1089" i="51"/>
  <c r="I989" i="51"/>
  <c r="I880" i="51"/>
  <c r="I879" i="51"/>
  <c r="N1663" i="51" l="1"/>
  <c r="I446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D10" i="29"/>
  <c r="D8" i="29"/>
  <c r="D7" i="29"/>
  <c r="F302" i="51" l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01" i="51"/>
  <c r="D3" i="29"/>
  <c r="E3" i="29" s="1"/>
  <c r="F333" i="51" l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31" i="51"/>
  <c r="F332" i="51" s="1"/>
  <c r="F378" i="51" l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512" i="51" l="1"/>
  <c r="F545" i="51"/>
  <c r="F546" i="51" s="1"/>
  <c r="F651" i="5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l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l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/>
  <c r="F777" i="51" s="1"/>
  <c r="F778" i="51" s="1"/>
  <c r="F779" i="51" s="1"/>
  <c r="F846" i="51" l="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45" i="51"/>
  <c r="O5" i="22"/>
  <c r="M5" i="22"/>
  <c r="F861" i="51" l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G13" i="14"/>
  <c r="H13" i="14"/>
  <c r="F13" i="14"/>
  <c r="F881" i="51" l="1"/>
  <c r="F882" i="51" s="1"/>
  <c r="F883" i="51" s="1"/>
  <c r="F884" i="51" s="1"/>
  <c r="F885" i="51" s="1"/>
  <c r="F26" i="43"/>
  <c r="F887" i="51" l="1"/>
  <c r="F888" i="51" s="1"/>
  <c r="F889" i="51" s="1"/>
  <c r="F895" i="51" s="1"/>
  <c r="F886" i="51"/>
  <c r="F27" i="43"/>
  <c r="D4" i="42"/>
  <c r="D3" i="42"/>
  <c r="F893" i="51" l="1"/>
  <c r="F890" i="51"/>
  <c r="F891" i="51" s="1"/>
  <c r="F892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894" i="51"/>
  <c r="K324" i="51"/>
  <c r="M324" i="51" s="1"/>
  <c r="D5" i="42"/>
  <c r="AK10" i="29"/>
  <c r="AK9" i="29"/>
  <c r="AK8" i="29"/>
  <c r="AK7" i="29"/>
  <c r="AK6" i="29"/>
  <c r="AK5" i="29"/>
  <c r="AK4" i="29"/>
  <c r="AK3" i="29"/>
  <c r="F897" i="51" l="1"/>
  <c r="F896" i="51"/>
  <c r="F1033" i="5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O324" i="51"/>
  <c r="D7" i="42"/>
  <c r="AK11" i="29"/>
  <c r="AK12" i="29" s="1"/>
  <c r="F1376" i="51" l="1"/>
  <c r="F1377" i="51" s="1"/>
  <c r="F1378" i="51" s="1"/>
  <c r="F1379" i="51" s="1"/>
  <c r="F1380" i="51" s="1"/>
  <c r="F1381" i="51" s="1"/>
  <c r="F1382" i="51" s="1"/>
  <c r="F1383" i="51" s="1"/>
  <c r="AE10" i="29"/>
  <c r="AE9" i="29"/>
  <c r="AE8" i="29"/>
  <c r="AE7" i="29"/>
  <c r="AE6" i="29"/>
  <c r="AE5" i="29"/>
  <c r="AE4" i="29"/>
  <c r="AE3" i="29"/>
  <c r="F1388" i="51" l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384" i="51"/>
  <c r="F1385" i="51" s="1"/>
  <c r="F1386" i="51" s="1"/>
  <c r="F1387" i="51" s="1"/>
  <c r="AE11" i="29"/>
  <c r="AE12" i="29" s="1"/>
  <c r="F1402" i="51" l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01" i="51"/>
  <c r="I8" i="23"/>
  <c r="F1449" i="51" l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445" i="51"/>
  <c r="F1446" i="51" s="1"/>
  <c r="F1447" i="51" s="1"/>
  <c r="F1448" i="51" s="1"/>
  <c r="K2" i="23"/>
  <c r="I4" i="23"/>
  <c r="I5" i="23"/>
  <c r="I6" i="23"/>
  <c r="I7" i="23"/>
  <c r="I3" i="23"/>
  <c r="F1530" i="51" l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I9" i="23"/>
  <c r="F1638" i="51" l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 s="1"/>
  <c r="F1662" i="51" s="1"/>
  <c r="F1625" i="5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J7" i="23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7" i="51" l="1"/>
  <c r="M387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7" i="51" l="1"/>
  <c r="O379" i="51" s="1"/>
  <c r="O347" i="51" s="1"/>
  <c r="M16" i="22"/>
  <c r="M27" i="22"/>
  <c r="M10" i="22"/>
  <c r="D103" i="20" l="1"/>
  <c r="C5" i="20"/>
  <c r="C6" i="20"/>
  <c r="C4" i="20"/>
  <c r="C3" i="20"/>
  <c r="C8" i="20" l="1"/>
  <c r="C9" i="20" s="1"/>
  <c r="K475" i="51" l="1"/>
  <c r="M475" i="51" s="1"/>
  <c r="O475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O460" i="51"/>
  <c r="O311" i="51" l="1"/>
  <c r="O253" i="51" s="1"/>
  <c r="N1664" i="51" s="1"/>
  <c r="O446" i="51"/>
  <c r="N1665" i="51" l="1"/>
  <c r="N1666" i="51" s="1"/>
  <c r="H11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Q757" authorId="0" shapeId="0" xr:uid="{A2878777-2B36-4E88-8451-86C97815033C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Q1367" authorId="1" shapeId="0" xr:uid="{6A6AD240-21AC-4304-AA97-9342649E8AEF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<sst xmlns="http://schemas.openxmlformats.org/spreadsheetml/2006/main" count="26450" uniqueCount="6353">
  <si>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</si>
  <si>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</si>
  <si>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</si>
  <si>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</si>
  <si>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</si>
  <si>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</si>
  <si>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</si>
  <si>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</si>
  <si>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</si>
  <si>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</si>
  <si>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</si>
  <si>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</si>
  <si>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</si>
  <si>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</si>
  <si>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</si>
  <si>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</si>
  <si>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</si>
  <si>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</si>
  <si>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</si>
  <si>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</si>
  <si>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</si>
  <si>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</si>
  <si>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</si>
  <si>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</si>
  <si>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</si>
  <si>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</si>
  <si>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</si>
  <si>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</si>
  <si>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</si>
  <si>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</si>
  <si>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</si>
  <si>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</si>
  <si>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</si>
  <si>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</si>
  <si>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</si>
  <si>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</si>
  <si>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</si>
  <si>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</si>
  <si>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</si>
  <si>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</si>
  <si>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</si>
  <si>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</si>
  <si>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</si>
  <si>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</si>
  <si>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</si>
  <si>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</si>
  <si>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</si>
  <si>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</si>
  <si>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</si>
  <si>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</si>
  <si>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</si>
  <si>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</si>
  <si>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</si>
  <si>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</si>
  <si>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</si>
  <si>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</si>
  <si>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</si>
  <si>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</si>
  <si>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</si>
  <si>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</si>
  <si>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</si>
  <si>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</si>
  <si>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</si>
  <si>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</si>
  <si>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</si>
  <si>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</si>
  <si>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</si>
  <si>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</si>
  <si>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</si>
  <si>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</si>
  <si>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</si>
  <si>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</si>
  <si>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</si>
  <si>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</si>
  <si>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</si>
  <si>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</si>
  <si>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</si>
  <si>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</si>
  <si>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</si>
  <si>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</si>
  <si>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</si>
  <si>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</si>
  <si>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</si>
  <si>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</si>
  <si>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</si>
  <si>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</si>
  <si>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</si>
  <si>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</si>
  <si>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</si>
  <si>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</si>
  <si>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</si>
  <si>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</si>
  <si>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</si>
  <si>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</si>
  <si>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</si>
  <si>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</si>
  <si>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</si>
  <si>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</si>
  <si>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</si>
  <si>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</si>
  <si>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</si>
  <si>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</si>
  <si>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</si>
  <si>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</si>
  <si>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</si>
  <si>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</si>
  <si>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</si>
  <si>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</si>
  <si>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</si>
  <si>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</si>
  <si>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</si>
  <si>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</si>
  <si>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</si>
  <si>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</si>
  <si>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</si>
  <si>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</si>
  <si>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</si>
  <si>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</si>
  <si>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</si>
  <si>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</si>
  <si>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</si>
  <si>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</si>
  <si>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</si>
  <si>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</si>
  <si>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</si>
  <si>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</si>
  <si>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</si>
  <si>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</si>
  <si>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</si>
  <si>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</si>
  <si>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</si>
  <si>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</si>
  <si>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</si>
  <si>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</si>
  <si>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</si>
  <si>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</si>
  <si>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</si>
  <si>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</si>
  <si>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</si>
  <si>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</si>
  <si>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</si>
  <si>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</si>
  <si>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</si>
  <si>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</si>
  <si>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</si>
  <si>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</si>
  <si>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</si>
  <si>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</si>
  <si>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</si>
  <si>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</si>
  <si>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</si>
  <si>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</si>
  <si>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</si>
  <si>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</si>
  <si>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</si>
  <si>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</si>
  <si>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</si>
  <si>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</si>
  <si>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</si>
  <si>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</si>
  <si>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</si>
  <si>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</si>
  <si>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</si>
  <si>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</si>
  <si>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</si>
  <si>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</si>
  <si>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</si>
  <si>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</si>
  <si>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</si>
  <si>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</si>
  <si>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</si>
  <si>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</si>
  <si>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</si>
  <si>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</si>
  <si>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</si>
  <si>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</si>
  <si>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</si>
  <si>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</si>
  <si>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</si>
  <si>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</si>
  <si>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</si>
  <si>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</si>
  <si>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</si>
  <si>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</si>
  <si>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</si>
  <si>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</si>
  <si>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</si>
  <si>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</si>
  <si>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</si>
  <si>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</si>
  <si>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</si>
  <si>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</si>
  <si>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</si>
  <si>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</si>
  <si>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</si>
  <si>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</si>
  <si>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</si>
  <si>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</si>
  <si>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</si>
  <si>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</si>
  <si>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</si>
  <si>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</si>
  <si>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</si>
  <si>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</si>
  <si>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</si>
  <si>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</si>
  <si>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</si>
  <si>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</si>
  <si>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</si>
  <si>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</si>
  <si>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</si>
  <si>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</si>
  <si>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</si>
  <si>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</si>
  <si>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</si>
  <si>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</si>
  <si>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</si>
  <si>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</si>
  <si>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</si>
  <si>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</si>
  <si>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</si>
  <si>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</si>
  <si>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</si>
  <si>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</si>
  <si>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</si>
  <si>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</si>
  <si>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</si>
  <si>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</si>
  <si>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</si>
  <si>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</si>
  <si>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</si>
  <si>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</si>
  <si>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</si>
  <si>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</si>
  <si>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</si>
  <si>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</si>
  <si>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</si>
  <si>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</si>
  <si>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</si>
  <si>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</si>
  <si>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</si>
  <si>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</si>
  <si>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</si>
  <si>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</si>
  <si>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</si>
  <si>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</si>
  <si>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</si>
  <si>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</si>
  <si>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</si>
  <si>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</si>
  <si>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</si>
  <si>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</si>
  <si>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</si>
  <si>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</si>
  <si>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</si>
  <si>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</si>
  <si>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</si>
  <si>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</si>
  <si>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</si>
  <si>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</si>
  <si>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</si>
  <si>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</si>
  <si>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</si>
  <si>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</si>
  <si>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</si>
  <si>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</si>
  <si>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</si>
  <si>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</si>
  <si>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</si>
  <si>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</si>
  <si>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</si>
  <si>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</si>
  <si>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</si>
  <si>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</si>
  <si>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</si>
  <si>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</si>
  <si>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</si>
  <si>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</si>
  <si>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</si>
  <si>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</si>
  <si>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</si>
  <si>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</si>
  <si>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</si>
  <si>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</si>
  <si>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</si>
  <si>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</si>
  <si>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</si>
  <si>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</si>
  <si>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</si>
  <si>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</si>
  <si>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</si>
  <si>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</si>
  <si>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</si>
  <si>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</si>
  <si>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</si>
  <si>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</si>
  <si>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</si>
  <si>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</si>
  <si>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</si>
  <si>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</si>
  <si>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</si>
  <si>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</si>
  <si>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</si>
  <si>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</si>
  <si>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</si>
  <si>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</si>
  <si>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</si>
  <si>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</si>
  <si>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</si>
  <si>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</si>
  <si>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</si>
  <si>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</si>
  <si>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</si>
  <si>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</si>
  <si>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</si>
  <si>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</si>
  <si>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</si>
  <si>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</si>
  <si>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</si>
  <si>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</si>
  <si>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</si>
  <si>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</si>
  <si>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</si>
  <si>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</si>
  <si>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</si>
  <si>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</si>
  <si>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</si>
  <si>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</si>
  <si>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</si>
  <si>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</si>
  <si>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</si>
  <si>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</si>
  <si>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</si>
  <si>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</si>
  <si>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</si>
  <si>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</si>
  <si>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</si>
  <si>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</si>
  <si>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</si>
  <si>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</si>
  <si>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</si>
  <si>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</si>
  <si>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</si>
  <si>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</si>
  <si>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</si>
  <si>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</si>
  <si>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</si>
  <si>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</si>
  <si>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</si>
  <si>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</si>
  <si>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</si>
  <si>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</si>
  <si>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</si>
  <si>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</si>
  <si>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</si>
  <si>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</si>
  <si>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</si>
  <si>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</si>
  <si>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</si>
  <si>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</si>
  <si>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</si>
  <si>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</si>
  <si>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</si>
  <si>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</si>
  <si>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</si>
  <si>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</si>
  <si>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</si>
  <si>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</si>
  <si>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</si>
  <si>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</si>
  <si>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</si>
  <si>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</si>
  <si>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</si>
  <si>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</si>
  <si>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</si>
  <si>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</si>
  <si>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</si>
  <si>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</si>
  <si>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</si>
  <si>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</si>
  <si>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</si>
  <si>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</si>
  <si>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</si>
  <si>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</si>
  <si>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</si>
  <si>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</si>
  <si>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</si>
  <si>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</si>
  <si>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</si>
  <si>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</si>
  <si>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</si>
  <si>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</si>
  <si>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</si>
  <si>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</si>
  <si>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</si>
  <si>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</si>
  <si>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</si>
  <si>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</si>
  <si>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</si>
  <si>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</si>
  <si>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</si>
  <si>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</si>
  <si>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</si>
  <si>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</si>
  <si>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</si>
  <si>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</si>
  <si>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</si>
  <si>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</si>
  <si>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</si>
  <si>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</si>
  <si>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</si>
  <si>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</si>
  <si>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</si>
  <si>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</si>
  <si>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</si>
  <si>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</si>
  <si>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</si>
  <si>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</si>
  <si>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</si>
  <si>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</si>
  <si>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</si>
  <si>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</si>
  <si>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</si>
  <si>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</si>
  <si>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</si>
  <si>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</si>
  <si>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</si>
  <si>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</si>
  <si>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</si>
  <si>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</si>
  <si>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</si>
  <si>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</si>
  <si>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</si>
  <si>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</si>
  <si>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</si>
  <si>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</si>
  <si>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</si>
  <si>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</si>
  <si>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</si>
  <si>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</si>
  <si>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</si>
  <si>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</si>
  <si>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</si>
  <si>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</si>
  <si>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</si>
  <si>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</si>
  <si>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</si>
  <si>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</si>
  <si>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</si>
  <si>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</si>
  <si>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</si>
  <si>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</si>
  <si>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</si>
  <si>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</si>
  <si>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</si>
  <si>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</si>
  <si>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</si>
  <si>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</si>
  <si>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</si>
  <si>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</si>
  <si>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</si>
  <si>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</si>
  <si>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</si>
  <si>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</si>
  <si>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</si>
  <si>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</si>
  <si>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</si>
  <si>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</si>
  <si>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</si>
  <si>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</si>
  <si>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</si>
  <si>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</si>
  <si>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</si>
  <si>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</si>
  <si>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</si>
  <si>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</si>
  <si>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</si>
  <si>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</si>
  <si>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</si>
  <si>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</si>
  <si>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</si>
  <si>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</si>
  <si>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</si>
  <si>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</si>
  <si>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</si>
  <si>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</si>
  <si>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</si>
  <si>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</si>
  <si>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</si>
  <si>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</si>
  <si>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</si>
  <si>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</si>
  <si>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</si>
  <si>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</si>
  <si>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</si>
  <si>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</si>
  <si>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</si>
  <si>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</si>
  <si>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</si>
  <si>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</si>
  <si>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</si>
  <si>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</si>
  <si>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</si>
  <si>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</si>
  <si>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</si>
  <si>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</si>
  <si>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</si>
  <si>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</si>
  <si>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</si>
  <si>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</si>
  <si>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</si>
  <si>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</si>
  <si>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</si>
  <si>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</si>
  <si>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</si>
  <si>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</si>
  <si>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</si>
  <si>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</si>
  <si>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</si>
  <si>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</si>
  <si>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</si>
  <si>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</si>
  <si>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</si>
  <si>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</si>
  <si>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</si>
  <si>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</si>
  <si>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</si>
  <si>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</si>
  <si>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</si>
  <si>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</si>
  <si>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</si>
  <si>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</si>
  <si>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</si>
  <si>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</si>
  <si>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</si>
  <si>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</si>
  <si>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</si>
  <si>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</si>
  <si>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</si>
  <si>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</si>
  <si>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</si>
  <si>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</si>
  <si>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</si>
  <si>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</si>
  <si>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</si>
  <si>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</si>
  <si>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</si>
  <si>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</si>
  <si>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</si>
  <si>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</si>
  <si>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</si>
  <si>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</si>
  <si>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</si>
  <si>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</si>
  <si>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</si>
  <si>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</si>
  <si>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</si>
  <si>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</si>
  <si>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</si>
  <si>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</si>
  <si>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</si>
  <si>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</si>
  <si>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</si>
  <si>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</si>
  <si>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</si>
  <si>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</si>
  <si>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</si>
  <si>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</si>
  <si>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</si>
  <si>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</si>
  <si>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</si>
  <si>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</si>
  <si>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</si>
  <si>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</si>
  <si>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</si>
  <si>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</si>
  <si>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</si>
  <si>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</si>
  <si>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</si>
  <si>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</si>
  <si>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</si>
  <si>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</si>
  <si>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</si>
  <si>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</si>
  <si>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</si>
  <si>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</si>
  <si>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</si>
  <si>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</si>
  <si>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</si>
  <si>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</si>
  <si>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</si>
  <si>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</si>
  <si>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</si>
  <si>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</si>
  <si>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</si>
  <si>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</si>
  <si>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</si>
  <si>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</si>
  <si>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</si>
  <si>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</si>
  <si>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</si>
  <si>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</si>
  <si>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</si>
  <si>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</si>
  <si>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</si>
  <si>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</si>
  <si>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</si>
  <si>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</si>
  <si>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</si>
  <si>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</si>
  <si>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</si>
  <si>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</si>
  <si>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</si>
  <si>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</si>
  <si>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</si>
  <si>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</si>
  <si>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</si>
  <si>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</si>
  <si>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</si>
  <si>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</si>
  <si>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</si>
  <si>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</si>
  <si>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</si>
  <si>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</si>
  <si>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</si>
  <si>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</si>
  <si>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</si>
  <si>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</si>
  <si>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</si>
  <si>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</si>
  <si>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</si>
  <si>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</si>
  <si>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</si>
  <si>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</si>
  <si>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</si>
  <si>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</si>
  <si>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</si>
  <si>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</si>
  <si>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</si>
  <si>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</si>
  <si>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</si>
  <si>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</si>
  <si>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</si>
  <si>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</si>
  <si>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</si>
  <si>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</si>
  <si>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</si>
  <si>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</si>
  <si>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</si>
  <si>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</si>
  <si>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</si>
  <si>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</si>
  <si>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</si>
  <si>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</si>
  <si>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</si>
  <si>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</si>
  <si>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</si>
  <si>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</si>
  <si>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</si>
  <si>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</si>
  <si>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</si>
  <si>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</si>
  <si>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</si>
  <si>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</si>
  <si>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</si>
  <si>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</si>
  <si>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</si>
  <si>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</si>
  <si>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</si>
  <si>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</si>
  <si>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</si>
  <si>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</si>
  <si>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</si>
  <si>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</si>
  <si>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</si>
  <si>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</si>
  <si>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</si>
  <si>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</si>
  <si>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</si>
  <si>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</si>
  <si>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</si>
  <si>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</si>
  <si>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</si>
  <si>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</si>
  <si>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</si>
  <si>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</si>
  <si>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</si>
  <si>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</si>
  <si>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</si>
  <si>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</si>
  <si>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</si>
  <si>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</si>
  <si>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</si>
  <si>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</si>
  <si>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</si>
  <si>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</si>
  <si>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</si>
  <si>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</si>
  <si>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</si>
  <si>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</si>
  <si>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</si>
  <si>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</si>
  <si>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</si>
  <si>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</si>
  <si>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</si>
  <si>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</si>
  <si>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</si>
  <si>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</si>
  <si>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</si>
  <si>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</si>
  <si>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</si>
  <si>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</si>
  <si>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</si>
  <si>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</si>
  <si>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</si>
  <si>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</si>
  <si>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</si>
  <si>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</si>
  <si>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</si>
  <si>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</si>
  <si>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</si>
  <si>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</si>
  <si>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</si>
  <si>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</si>
  <si>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</si>
  <si>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</si>
  <si>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</si>
  <si>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</si>
  <si>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</si>
  <si>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</si>
  <si>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</si>
  <si>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</si>
  <si>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</si>
  <si>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</si>
  <si>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</si>
  <si>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</si>
  <si>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</si>
  <si>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</si>
  <si>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</si>
  <si>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</si>
  <si>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</si>
  <si>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</si>
  <si>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</si>
  <si>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</si>
  <si>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</si>
  <si>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</si>
  <si>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</si>
  <si>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</si>
  <si>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</si>
  <si>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</si>
  <si>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</si>
  <si>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</si>
  <si>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</si>
  <si>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</si>
  <si>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</si>
  <si>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</si>
  <si>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</si>
  <si>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</si>
  <si>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</si>
  <si>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</si>
  <si>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</si>
  <si>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</si>
  <si>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</si>
  <si>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</si>
  <si>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</si>
  <si>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</si>
  <si>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</si>
  <si>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</si>
  <si>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</si>
  <si>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</si>
  <si>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</si>
  <si>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</si>
  <si>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</si>
  <si>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</si>
  <si>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</si>
  <si>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</si>
  <si>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</si>
  <si>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</si>
  <si>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</si>
  <si>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</si>
  <si>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</si>
  <si>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</si>
  <si>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</si>
  <si>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</si>
  <si>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</si>
  <si>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</si>
  <si>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</si>
  <si>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</si>
  <si>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</si>
  <si>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</si>
  <si>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</si>
  <si>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</si>
  <si>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</si>
  <si>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</si>
  <si>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</si>
  <si>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</si>
  <si>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</si>
  <si>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</si>
  <si>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</si>
  <si>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</si>
  <si>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</si>
  <si>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</si>
  <si>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</si>
  <si>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</si>
  <si>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</si>
  <si>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</si>
  <si>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</si>
  <si>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</si>
  <si>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</si>
  <si>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</si>
  <si>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</si>
  <si>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</si>
  <si>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</si>
  <si>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</si>
  <si>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</si>
  <si>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</si>
  <si>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</si>
  <si>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</si>
  <si>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</si>
  <si>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</si>
  <si>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</si>
  <si>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</si>
  <si>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</si>
  <si>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</si>
  <si>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</si>
  <si>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</si>
  <si>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</si>
  <si>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</si>
  <si>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</si>
  <si>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</si>
  <si>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</si>
  <si>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</si>
  <si>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</si>
  <si>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</si>
  <si>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</si>
  <si>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</si>
  <si>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</si>
  <si>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</si>
  <si>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</si>
  <si>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</si>
  <si>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</si>
  <si>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</si>
  <si>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</si>
  <si>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</si>
  <si>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</si>
  <si>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</si>
  <si>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</si>
  <si>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</si>
  <si>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</si>
  <si>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</si>
  <si>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</si>
  <si>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</si>
  <si>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</si>
  <si>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</si>
  <si>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</si>
  <si>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</si>
  <si>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</si>
  <si>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</si>
  <si>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</si>
  <si>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</si>
  <si>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</si>
  <si>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</si>
  <si>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</si>
  <si>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</si>
  <si>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</si>
  <si>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</si>
  <si>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</si>
  <si>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</si>
  <si>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</si>
  <si>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</si>
  <si>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</si>
  <si>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</si>
  <si>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</si>
  <si>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</si>
  <si>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</si>
  <si>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</si>
  <si>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</si>
  <si>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</si>
  <si>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</si>
  <si>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</si>
  <si>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</si>
  <si>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</si>
  <si>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</si>
  <si>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</si>
  <si>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</si>
  <si>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</si>
  <si>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</si>
  <si>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</si>
  <si>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</si>
  <si>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</si>
  <si>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</si>
  <si>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</si>
  <si>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</si>
  <si>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</si>
  <si>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</si>
  <si>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</si>
  <si>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</si>
  <si>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</si>
  <si>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</si>
  <si>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</si>
  <si>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</si>
  <si>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</si>
  <si>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</si>
  <si>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</si>
  <si>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</si>
  <si>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</si>
  <si>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</si>
  <si>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</si>
  <si>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</si>
  <si>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</si>
  <si>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</si>
  <si>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</si>
  <si>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</si>
  <si>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</si>
  <si>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</si>
  <si>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</si>
  <si>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</si>
  <si>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</si>
  <si>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</si>
  <si>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</si>
  <si>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</si>
  <si>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</si>
  <si>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</si>
  <si>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</si>
  <si>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</si>
  <si>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</si>
  <si>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</si>
  <si>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</si>
  <si>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</si>
  <si>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</si>
  <si>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</si>
  <si>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</si>
  <si>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</si>
  <si>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</si>
  <si>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</si>
  <si>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</si>
  <si>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</si>
  <si>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</si>
  <si>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</si>
  <si>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</si>
  <si>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</si>
  <si>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</si>
  <si>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</si>
  <si>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</si>
  <si>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</si>
  <si>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</si>
  <si>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</si>
  <si>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</si>
  <si>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</si>
  <si>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</si>
  <si>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</si>
  <si>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</si>
  <si>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</si>
  <si>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</si>
  <si>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</si>
  <si>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</si>
  <si>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</si>
  <si>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</si>
  <si>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</si>
  <si>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</si>
  <si>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</si>
  <si>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</si>
  <si>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</si>
  <si>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</si>
  <si>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</si>
  <si>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</si>
  <si>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</si>
  <si>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</si>
  <si>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</si>
  <si>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</si>
  <si>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</si>
  <si>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</si>
  <si>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</si>
  <si>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</si>
  <si>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</si>
  <si>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</si>
  <si>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</si>
  <si>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</si>
  <si>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</si>
  <si>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</si>
  <si>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</si>
  <si>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</si>
  <si>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</si>
  <si>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</si>
  <si>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</si>
  <si>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</si>
  <si>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</si>
  <si>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</si>
  <si>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</si>
  <si>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</si>
  <si>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</si>
  <si>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</si>
  <si>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</si>
  <si>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</si>
  <si>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</si>
  <si>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</si>
  <si>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</si>
  <si>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</si>
  <si>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</si>
  <si>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</si>
  <si>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</si>
  <si>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</si>
  <si>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</si>
  <si>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</si>
  <si>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</si>
  <si>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</si>
  <si>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</si>
  <si>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</si>
  <si>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</si>
  <si>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</si>
  <si>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</si>
  <si>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</si>
  <si>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</si>
  <si>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</si>
  <si>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</si>
  <si>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</si>
  <si>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</si>
  <si>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</si>
  <si>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</si>
  <si>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</si>
  <si>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</si>
  <si>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</si>
  <si>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</si>
  <si>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</si>
  <si>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</si>
  <si>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</si>
  <si>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</si>
  <si>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</si>
  <si>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</si>
  <si>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</si>
  <si>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</si>
  <si>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</si>
  <si>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</si>
  <si>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</si>
  <si>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</si>
  <si>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</si>
  <si>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</si>
  <si>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</si>
  <si>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</si>
  <si>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</si>
  <si>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</si>
  <si>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</si>
  <si>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</si>
  <si>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</si>
  <si>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</si>
  <si>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</si>
  <si>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</si>
  <si>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</si>
  <si>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</si>
  <si>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</si>
  <si>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</si>
  <si>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</si>
  <si>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</si>
  <si>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</si>
  <si>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</si>
  <si>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</si>
  <si>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</si>
  <si>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</si>
  <si>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</si>
  <si>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</si>
  <si>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</si>
  <si>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</si>
  <si>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</si>
  <si>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</si>
  <si>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</si>
  <si>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</si>
  <si>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</si>
  <si>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</si>
  <si>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</si>
  <si>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</si>
  <si>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</si>
  <si>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</si>
  <si>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</si>
  <si>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</si>
  <si>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</si>
  <si>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</si>
  <si>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</si>
  <si>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</si>
  <si>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</si>
  <si>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</si>
  <si>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</si>
  <si>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</si>
  <si>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</si>
  <si>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</si>
  <si>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</si>
  <si>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</si>
  <si>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</si>
  <si>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</si>
  <si>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</si>
  <si>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</si>
  <si>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</si>
  <si>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</si>
  <si>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</si>
  <si>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</si>
  <si>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</si>
  <si>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</si>
  <si>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</si>
  <si>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</si>
  <si>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</si>
  <si>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</si>
  <si>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</si>
  <si>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</si>
  <si>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</si>
  <si>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</si>
  <si>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</si>
  <si>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</si>
  <si>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</si>
  <si>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</si>
  <si>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</si>
  <si>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</si>
  <si>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</si>
  <si>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</si>
  <si>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</si>
  <si>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</si>
  <si>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</si>
  <si>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</si>
  <si>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</si>
  <si>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</si>
  <si>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</si>
  <si>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</si>
  <si>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</si>
  <si>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</si>
  <si>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</si>
  <si>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</si>
  <si>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</si>
  <si>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</si>
  <si>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</si>
  <si>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</si>
  <si>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</si>
  <si>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</si>
  <si>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</si>
  <si>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</si>
  <si>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</si>
  <si>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</si>
  <si>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</si>
  <si>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</si>
  <si>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</si>
  <si>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</si>
  <si>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</si>
  <si>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</si>
  <si>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</si>
  <si>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</si>
  <si>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</si>
  <si>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</si>
  <si>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</si>
  <si>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</si>
  <si>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</si>
  <si>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</si>
  <si>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</si>
  <si>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</si>
  <si>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</si>
  <si>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</si>
  <si>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</si>
  <si>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</si>
  <si>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</si>
  <si>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</si>
  <si>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</si>
  <si>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</si>
  <si>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</si>
  <si>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</si>
  <si>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</si>
  <si>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</si>
  <si>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</si>
  <si>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</si>
  <si>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</si>
  <si>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</si>
  <si>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</si>
  <si>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</si>
  <si>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</si>
  <si>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</si>
  <si>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</si>
  <si>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</si>
  <si>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</si>
  <si>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</si>
  <si>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</si>
  <si>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</si>
  <si>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</si>
  <si>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</si>
  <si>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</si>
  <si>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</si>
  <si>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</si>
  <si>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</si>
  <si>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</si>
  <si>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</si>
  <si>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</si>
  <si>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</si>
  <si>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</si>
  <si>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</si>
  <si>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</si>
  <si>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</si>
  <si>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</si>
  <si>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</si>
  <si>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</si>
  <si>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</si>
  <si>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</si>
  <si>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</si>
  <si>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</si>
  <si>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</si>
  <si>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</si>
  <si>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</si>
  <si>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</si>
  <si>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</si>
  <si>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</si>
  <si>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</si>
  <si>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</si>
  <si>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</si>
  <si>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</si>
  <si>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</si>
  <si>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</si>
  <si>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</si>
  <si>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</si>
  <si>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</si>
  <si>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</si>
  <si>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</si>
  <si>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</si>
  <si>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</si>
  <si>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</si>
  <si>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</si>
  <si>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</si>
  <si>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</si>
  <si>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</si>
  <si>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</si>
  <si>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</si>
  <si>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</si>
  <si>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</si>
  <si>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</si>
  <si>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</si>
  <si>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</si>
  <si>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</si>
  <si>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</si>
  <si>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</si>
  <si>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</si>
  <si>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</si>
  <si>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</si>
  <si>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</si>
  <si>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</si>
  <si>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</si>
  <si>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</si>
  <si>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</si>
  <si>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</si>
  <si>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</si>
  <si>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</si>
  <si>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</si>
  <si>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</si>
  <si>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</si>
  <si>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</si>
  <si>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</si>
  <si>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</si>
  <si>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</si>
  <si>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</si>
  <si>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</si>
  <si>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</si>
  <si>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</si>
  <si>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</si>
  <si>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</si>
  <si>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</si>
  <si>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</si>
  <si>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</si>
  <si>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</si>
  <si>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</si>
  <si>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</si>
  <si>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</si>
  <si>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</si>
  <si>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</si>
  <si>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</si>
  <si>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</si>
  <si>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</si>
  <si>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</si>
  <si>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</si>
  <si>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</si>
  <si>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</si>
  <si>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</si>
  <si>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</si>
  <si>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</si>
  <si>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</si>
  <si>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</si>
  <si>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</si>
  <si>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</si>
  <si>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</si>
  <si>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</si>
  <si>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</si>
  <si>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</si>
  <si>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</si>
  <si>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</si>
  <si>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</si>
  <si>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</si>
  <si>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</si>
  <si>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</si>
  <si>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</si>
  <si>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</si>
  <si>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</si>
  <si>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</si>
  <si>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</si>
  <si>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</si>
  <si>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</si>
  <si>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</si>
  <si>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</si>
  <si>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</si>
  <si>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</si>
  <si>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</si>
  <si>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</si>
  <si>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</si>
  <si>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</si>
  <si>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</si>
  <si>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</si>
  <si>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</si>
  <si>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</si>
  <si>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</si>
  <si>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</si>
  <si>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</si>
  <si>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</si>
  <si>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</si>
  <si>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</si>
  <si>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</si>
  <si>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</si>
  <si>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</si>
  <si>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</si>
  <si>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</si>
  <si>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</si>
  <si>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</si>
  <si>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</si>
  <si>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</si>
  <si>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</si>
  <si>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</si>
  <si>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</si>
  <si>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</si>
  <si>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</si>
  <si>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</si>
  <si>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</si>
  <si>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</si>
  <si>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</si>
  <si>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</si>
  <si>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</si>
  <si>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</si>
  <si>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</si>
  <si>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</si>
  <si>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</si>
  <si>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</si>
  <si>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</si>
  <si>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</si>
  <si>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</si>
  <si>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</si>
  <si>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</si>
  <si>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</si>
  <si>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</si>
  <si>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</si>
  <si>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</si>
  <si>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</si>
  <si>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</si>
  <si>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</si>
  <si>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</si>
  <si>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</si>
  <si>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</si>
  <si>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</si>
  <si>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</si>
  <si>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</si>
  <si>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</si>
  <si>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</si>
  <si>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</si>
  <si>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</si>
  <si>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</si>
  <si>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</si>
  <si>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</si>
  <si>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</si>
  <si>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</si>
  <si>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</si>
  <si>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</si>
  <si>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</si>
  <si>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</si>
  <si>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</si>
  <si>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</si>
  <si>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</si>
  <si>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</si>
  <si>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</si>
  <si>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</si>
  <si>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</si>
  <si>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</si>
  <si>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</si>
  <si>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</si>
  <si>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</si>
  <si>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</si>
  <si>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</si>
  <si>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</si>
  <si>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</si>
  <si>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</si>
  <si>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</si>
  <si>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</si>
  <si>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</si>
  <si>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</si>
  <si>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</si>
  <si>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</si>
  <si>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</si>
  <si>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</si>
  <si>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</si>
  <si>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</si>
  <si>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</si>
  <si>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</si>
  <si>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</si>
  <si>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</si>
  <si>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</si>
  <si>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</si>
  <si>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</si>
  <si>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</si>
  <si>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</si>
  <si>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</si>
  <si>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</si>
  <si>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</si>
  <si>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</si>
  <si>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</si>
  <si>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</si>
  <si>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</si>
  <si>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</si>
  <si>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</si>
  <si>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</si>
  <si>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</si>
  <si>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</si>
  <si>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</si>
  <si>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</si>
  <si>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</si>
  <si>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</si>
  <si>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</si>
  <si>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</si>
  <si>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</si>
  <si>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</si>
  <si>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</si>
  <si>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</si>
  <si>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</si>
  <si>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</si>
  <si>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</si>
  <si>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</si>
  <si>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</si>
  <si>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</si>
  <si>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</si>
  <si>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</si>
  <si>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</si>
  <si>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</si>
  <si>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</si>
  <si>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</si>
  <si>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</si>
  <si>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</si>
  <si>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</si>
  <si>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</si>
  <si>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</si>
  <si>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</si>
  <si>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</si>
  <si>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</si>
  <si>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</si>
  <si>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</si>
  <si>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</si>
  <si>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</si>
  <si>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</si>
  <si>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</si>
  <si>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</si>
  <si>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</si>
  <si>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</si>
  <si>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</si>
  <si>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</si>
  <si>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</si>
  <si>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</si>
  <si>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</si>
  <si>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</si>
  <si>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</si>
  <si>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</si>
  <si>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</si>
  <si>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</si>
  <si>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</si>
  <si>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</si>
  <si>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</si>
  <si>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</si>
  <si>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</si>
  <si>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</si>
  <si>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</si>
  <si>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</si>
  <si>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</si>
  <si>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</si>
  <si>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</si>
  <si>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</si>
  <si>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</si>
  <si>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</si>
  <si>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</si>
  <si>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</si>
  <si>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</si>
  <si>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</si>
  <si>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</si>
  <si>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</si>
  <si>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</si>
  <si>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</si>
  <si>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</si>
  <si>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</si>
  <si>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</si>
  <si>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</si>
  <si>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</si>
  <si>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</si>
  <si>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</si>
  <si>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</si>
  <si>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</si>
  <si>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</si>
  <si>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</si>
  <si>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</si>
  <si>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</si>
  <si>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</si>
  <si>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</si>
  <si>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</si>
  <si>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</si>
  <si>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</si>
  <si>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</si>
  <si>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</si>
  <si>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</si>
  <si>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</si>
  <si>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</si>
  <si>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</si>
  <si>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</si>
  <si>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</si>
  <si>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</si>
  <si>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</si>
  <si>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</si>
  <si>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</si>
  <si>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</si>
  <si>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</si>
  <si>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</si>
  <si>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</si>
  <si>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</si>
  <si>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</si>
  <si>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</si>
  <si>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</si>
  <si>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</si>
  <si>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</si>
  <si>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</si>
  <si>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</si>
  <si>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</si>
  <si>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</si>
  <si>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</si>
  <si>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</si>
  <si>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</si>
  <si>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</si>
  <si>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</si>
  <si>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</si>
  <si>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!!! ЗАПОЛНИТЬ !!!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</si>
  <si>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</si>
  <si>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</si>
  <si>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</si>
  <si>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</si>
  <si>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</si>
  <si>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</si>
  <si>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</si>
  <si>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</si>
  <si>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</si>
  <si>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</si>
  <si>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</si>
  <si>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</si>
  <si>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</si>
  <si>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</si>
  <si>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</si>
  <si>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</si>
  <si>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</si>
  <si>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</si>
  <si>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</si>
  <si>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</si>
  <si>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</si>
  <si>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</si>
  <si>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</si>
  <si>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</si>
  <si>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</si>
  <si>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</si>
  <si>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</si>
  <si>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</si>
  <si>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</si>
  <si>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</si>
  <si>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</si>
  <si>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</si>
  <si>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</si>
  <si>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</si>
  <si>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</si>
  <si>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</si>
  <si>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</si>
  <si>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</si>
  <si>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</si>
  <si>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</si>
  <si>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</si>
  <si>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</si>
  <si>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</si>
  <si>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</si>
  <si>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</si>
  <si>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</si>
  <si>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</si>
  <si>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</si>
  <si>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</si>
  <si>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</si>
  <si>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</si>
  <si>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</si>
  <si>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</si>
  <si>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</si>
  <si>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</si>
  <si>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</si>
  <si>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</si>
  <si>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</si>
  <si>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</si>
  <si>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</si>
  <si>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</si>
  <si>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</si>
  <si>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</si>
  <si>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</si>
  <si>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</si>
  <si>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</si>
  <si>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</si>
  <si>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</si>
  <si>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</si>
  <si>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</si>
  <si>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</si>
  <si>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</si>
  <si>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</si>
  <si>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</si>
  <si>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</si>
  <si>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</si>
  <si>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</si>
  <si>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</si>
  <si>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</si>
  <si>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</si>
  <si>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</si>
  <si>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</si>
  <si>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</si>
  <si>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</si>
  <si>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</si>
  <si>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</si>
  <si>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</si>
  <si>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</si>
  <si>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</si>
  <si>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</si>
  <si>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</si>
  <si>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</si>
  <si>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</si>
  <si>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</si>
  <si>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</si>
  <si>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</si>
  <si>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</si>
  <si>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</si>
  <si>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</si>
  <si>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</si>
  <si>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</si>
  <si>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</si>
  <si>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</si>
  <si>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</si>
  <si>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</si>
  <si>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</si>
  <si>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</si>
  <si>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</si>
  <si>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</si>
  <si>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</si>
  <si>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</si>
  <si>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</si>
  <si>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</si>
  <si>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</si>
  <si>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</si>
  <si>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</si>
  <si>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</si>
  <si>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</si>
  <si>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</si>
  <si>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</si>
  <si>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</si>
  <si>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</si>
  <si>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</si>
  <si>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</si>
  <si>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</si>
  <si>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</si>
  <si>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</si>
  <si>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</si>
  <si>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</si>
  <si>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</si>
  <si>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</si>
  <si>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</si>
  <si>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</si>
  <si>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</si>
  <si>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</si>
  <si>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</si>
  <si>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</si>
  <si>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</si>
  <si>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</si>
  <si>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</si>
  <si>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</si>
  <si>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</si>
  <si>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</si>
  <si>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</si>
  <si>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</si>
  <si>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</si>
  <si>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</si>
  <si>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</si>
  <si>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</si>
  <si>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</si>
  <si>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</si>
  <si>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</si>
  <si>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</si>
  <si>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</si>
  <si>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</si>
  <si>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</si>
  <si>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</si>
  <si>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</si>
  <si>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</si>
  <si>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</si>
  <si>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</si>
  <si>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</si>
  <si>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</si>
  <si>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</si>
  <si>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</si>
  <si>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</si>
  <si>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</si>
  <si>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</si>
  <si>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</si>
  <si>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</si>
  <si>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</si>
  <si>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</si>
  <si>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</si>
  <si>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</si>
  <si>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</si>
  <si>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</si>
  <si>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</si>
  <si>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</si>
  <si>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</si>
  <si>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</si>
  <si>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</si>
  <si>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</si>
  <si>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</si>
  <si>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</si>
  <si>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</si>
  <si>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</si>
  <si>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</si>
  <si>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</si>
  <si>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</si>
  <si>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</si>
  <si>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</si>
  <si>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</si>
  <si>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</si>
  <si>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</si>
  <si>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</si>
  <si>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</si>
  <si>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</si>
  <si>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</si>
  <si>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</si>
  <si>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</si>
  <si>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</si>
  <si>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</si>
  <si>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</si>
  <si>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</si>
  <si>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</si>
  <si>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</si>
  <si>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</si>
  <si>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</si>
  <si>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</si>
  <si>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</si>
  <si>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</si>
  <si>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</si>
  <si>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</si>
  <si>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</si>
  <si>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</si>
  <si>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</si>
  <si>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</si>
  <si>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</si>
  <si>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</si>
  <si>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</si>
  <si>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</si>
  <si>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</si>
  <si>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</si>
  <si>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</si>
  <si>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</si>
  <si>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</si>
  <si>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</si>
  <si>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</si>
  <si>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</si>
  <si>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</si>
  <si>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</si>
  <si>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</si>
  <si>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</si>
  <si>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</si>
  <si>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</si>
  <si>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</si>
  <si>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</si>
  <si>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</si>
  <si>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</si>
  <si>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</si>
  <si>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</si>
  <si>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</si>
  <si>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</si>
  <si>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</si>
  <si>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</si>
  <si>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</si>
  <si>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</si>
  <si>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</si>
  <si>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</si>
  <si>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</si>
  <si>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</si>
  <si>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</si>
  <si>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</si>
  <si>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</si>
  <si>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</si>
  <si>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</si>
  <si>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</si>
  <si>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</si>
  <si>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</si>
  <si>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</si>
  <si>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</si>
  <si>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</si>
  <si>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</si>
  <si>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</si>
  <si>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</si>
  <si>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</si>
  <si>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</si>
  <si>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</si>
  <si>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</si>
  <si>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</si>
  <si>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</si>
  <si>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</si>
  <si>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</si>
  <si>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</si>
  <si>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</si>
  <si>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</si>
  <si>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</si>
  <si>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</si>
  <si>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</si>
  <si>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</si>
  <si>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</si>
  <si>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</si>
  <si>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</si>
  <si>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</si>
  <si>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</si>
  <si>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</si>
  <si>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</si>
  <si>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</si>
  <si>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</si>
  <si>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</si>
  <si>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</si>
  <si>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</si>
  <si>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</si>
  <si>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</si>
  <si>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</si>
  <si>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</si>
  <si>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</si>
  <si>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</si>
  <si>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</si>
  <si>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</si>
  <si>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</si>
  <si>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</si>
  <si>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</si>
  <si>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</si>
  <si>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</si>
  <si>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</si>
  <si>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</si>
  <si>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</si>
  <si>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</si>
  <si>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</si>
  <si>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</si>
  <si>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</si>
  <si>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</si>
  <si>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</si>
  <si>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</si>
  <si>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</si>
  <si>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</si>
  <si>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</si>
  <si>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</si>
  <si>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</si>
  <si>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</si>
  <si>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</si>
  <si>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</si>
  <si>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</si>
  <si>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</si>
  <si>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</si>
  <si>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</si>
  <si>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</si>
  <si>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</si>
  <si>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</si>
  <si>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</si>
  <si>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</si>
  <si>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</si>
  <si>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</si>
  <si>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</si>
  <si>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</si>
  <si>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</si>
  <si>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</si>
  <si>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</si>
  <si>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</si>
  <si>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</si>
  <si>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</si>
  <si>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</si>
  <si>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</si>
  <si>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</si>
  <si>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</si>
  <si>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</si>
  <si>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</si>
  <si>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</si>
  <si>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</si>
  <si>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</si>
  <si>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</si>
  <si>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</si>
  <si>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</si>
  <si>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</si>
  <si>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</si>
  <si>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</si>
  <si>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</si>
  <si>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</si>
  <si>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</si>
  <si>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</si>
  <si>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</si>
  <si>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</si>
  <si>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</si>
  <si>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</si>
  <si>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</si>
  <si>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</si>
  <si>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</si>
  <si>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</si>
  <si>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</si>
  <si>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</si>
  <si>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</si>
  <si>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</si>
  <si>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</si>
  <si>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</si>
  <si>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</si>
  <si>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</si>
  <si>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</si>
  <si>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</si>
  <si>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</si>
  <si>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</si>
  <si>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</si>
  <si>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</si>
  <si>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</si>
  <si>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</si>
  <si>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</si>
  <si>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</si>
  <si>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</si>
  <si>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</si>
  <si>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</si>
  <si>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</si>
  <si>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</si>
  <si>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</si>
  <si>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</si>
  <si>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</si>
  <si>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</si>
  <si>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</si>
  <si>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</si>
  <si>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</si>
  <si>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</si>
  <si>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</si>
  <si>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</si>
  <si>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</si>
  <si>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</si>
  <si>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</si>
  <si>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</si>
  <si>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</si>
  <si>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</si>
  <si>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</si>
  <si>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</si>
  <si>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</si>
  <si>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</si>
  <si>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</si>
  <si>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</si>
  <si>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</si>
  <si>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</si>
  <si>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</si>
  <si>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</si>
  <si>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</si>
  <si>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</si>
  <si>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</si>
  <si>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</si>
  <si>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</si>
  <si>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</si>
  <si>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</si>
  <si>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</si>
  <si>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</si>
  <si>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</si>
  <si>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</si>
  <si>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</si>
  <si>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</si>
  <si>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</si>
  <si>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</si>
  <si>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</si>
  <si>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</si>
  <si>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</si>
  <si>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</si>
  <si>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</si>
  <si>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</si>
  <si>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</si>
  <si>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</si>
  <si>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</si>
  <si>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</si>
  <si>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</si>
  <si>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</si>
  <si>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</si>
  <si>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</si>
  <si>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</si>
  <si>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</si>
  <si>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</si>
  <si>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</si>
  <si>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</si>
  <si>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</si>
  <si>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</si>
  <si>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</si>
  <si>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</si>
  <si>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</si>
  <si>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</si>
  <si>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</si>
  <si>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</si>
  <si>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</si>
  <si>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</si>
  <si>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</si>
  <si>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</si>
  <si>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</si>
  <si>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</si>
  <si>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</si>
  <si>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</si>
  <si>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</si>
  <si>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</si>
  <si>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</si>
  <si>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</si>
  <si>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</si>
  <si>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</si>
  <si>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</si>
  <si>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</si>
  <si>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</si>
  <si>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</si>
  <si>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</si>
  <si>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</si>
  <si>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</si>
  <si>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</si>
  <si>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</si>
  <si>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</si>
  <si>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</si>
  <si>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</si>
  <si>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</si>
  <si>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</si>
  <si>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</si>
  <si>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</si>
  <si>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</si>
  <si>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</si>
  <si>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</si>
  <si>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</si>
  <si>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</si>
  <si>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</si>
  <si>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</si>
  <si>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</si>
  <si>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</si>
  <si>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</si>
  <si>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</si>
  <si>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</si>
  <si>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</si>
  <si>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</si>
  <si>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</si>
  <si>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</si>
  <si>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</si>
  <si>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</si>
  <si>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</si>
  <si>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</si>
  <si>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</si>
  <si>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</si>
  <si>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</si>
  <si>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</si>
  <si>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</si>
  <si>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</si>
  <si>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</si>
  <si>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</si>
  <si>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</si>
  <si>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</si>
  <si>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</si>
  <si>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</si>
  <si>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</si>
  <si>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</si>
  <si>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</si>
  <si>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</si>
  <si>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</si>
  <si>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</si>
  <si>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</si>
  <si>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</si>
  <si>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</si>
  <si>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</si>
  <si>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</si>
  <si>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</si>
  <si>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</si>
  <si>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</si>
  <si>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</si>
  <si>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</si>
  <si>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</si>
  <si>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</si>
  <si>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</si>
  <si>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</si>
  <si>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</si>
  <si>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</si>
  <si>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</si>
  <si>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</si>
  <si>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</si>
  <si>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</si>
  <si>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</si>
  <si>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</si>
  <si>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</si>
  <si>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</si>
  <si>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</si>
  <si>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</si>
  <si>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</si>
  <si>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</si>
  <si>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</si>
  <si>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</si>
  <si>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</si>
  <si>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</si>
  <si>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</si>
  <si>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</si>
  <si>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</si>
  <si>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</si>
  <si>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</si>
  <si>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</si>
  <si>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</si>
  <si>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</si>
  <si>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</si>
  <si>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</si>
  <si>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</si>
  <si>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</si>
  <si>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</si>
  <si>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</si>
  <si>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</si>
  <si>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</si>
  <si>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</si>
  <si>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</si>
  <si>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</si>
  <si>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</si>
  <si>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</si>
  <si>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</si>
  <si>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</si>
  <si>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</si>
  <si>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</si>
  <si>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</si>
  <si>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</si>
  <si>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</si>
  <si>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</si>
  <si>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</si>
  <si>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</si>
  <si>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</si>
  <si>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</si>
  <si>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</si>
  <si>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</si>
  <si>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</si>
  <si>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</si>
  <si>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</si>
  <si>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</si>
  <si>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</si>
  <si>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</si>
  <si>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</si>
  <si>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</si>
  <si>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</si>
  <si>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</si>
  <si>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</si>
  <si>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</si>
  <si>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</si>
  <si>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</si>
  <si>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</si>
  <si>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</si>
  <si>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</si>
  <si>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</si>
  <si>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</si>
  <si>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</si>
  <si>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</si>
  <si>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</si>
  <si>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</si>
  <si>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</si>
  <si>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</si>
  <si>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</si>
  <si>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</si>
  <si>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</si>
  <si>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</si>
  <si>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</si>
  <si>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</si>
  <si>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</si>
  <si>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</si>
  <si>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</si>
  <si>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</si>
  <si>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</si>
  <si>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</si>
  <si>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</si>
  <si>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</si>
  <si>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</si>
  <si>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</si>
  <si>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</si>
  <si>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</si>
  <si>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</si>
  <si>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</si>
  <si>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</si>
  <si>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</si>
  <si>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</si>
  <si>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</si>
  <si>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</si>
  <si>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</si>
  <si>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</si>
  <si>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</si>
  <si>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</si>
  <si>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</si>
  <si>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</si>
  <si>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</si>
  <si>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</si>
  <si>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</si>
  <si>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</si>
  <si>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</si>
  <si>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</si>
  <si>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</si>
  <si>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</si>
  <si>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</si>
  <si>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</si>
  <si>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</si>
  <si>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</si>
  <si>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</si>
  <si>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</si>
  <si>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</si>
  <si>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</si>
  <si>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</si>
  <si>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</si>
  <si>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</si>
  <si>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</si>
  <si>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</si>
  <si>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</si>
  <si>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</si>
  <si>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</si>
  <si>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</si>
  <si>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</si>
  <si>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</si>
  <si>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</si>
  <si>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</si>
  <si>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</si>
  <si>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</si>
  <si>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</si>
  <si>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</si>
  <si>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</si>
  <si>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</si>
  <si>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</si>
  <si>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</si>
  <si>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</si>
  <si>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</si>
  <si>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</si>
  <si>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</si>
  <si>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</si>
  <si>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</si>
  <si>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</si>
  <si>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</si>
  <si>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</si>
  <si>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</si>
  <si>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</si>
  <si>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</si>
  <si>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</si>
  <si>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</si>
  <si>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</si>
  <si>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</si>
  <si>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</si>
  <si>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</si>
  <si>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</si>
  <si>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</si>
  <si>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</si>
  <si>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</si>
  <si>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</si>
  <si>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</si>
  <si>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</si>
  <si>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</si>
  <si>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</si>
  <si>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</si>
  <si>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</si>
  <si>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</si>
  <si>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</si>
  <si>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</si>
  <si>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</si>
  <si>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</si>
  <si>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</si>
  <si>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</si>
  <si>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</si>
  <si>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</si>
  <si>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</si>
  <si>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</si>
  <si>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</si>
  <si>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</si>
  <si>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</si>
  <si>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</si>
  <si>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</si>
  <si>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</si>
  <si>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</si>
  <si>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</si>
  <si>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</si>
  <si>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</si>
  <si>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</si>
  <si>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</si>
  <si>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</si>
  <si>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</si>
  <si>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</si>
  <si>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</si>
  <si>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</si>
  <si>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</si>
  <si>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</si>
  <si>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</si>
  <si>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</si>
  <si>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</si>
  <si>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</si>
  <si>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</si>
  <si>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</si>
  <si>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</si>
  <si>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</si>
  <si>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</si>
  <si>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</si>
  <si>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</si>
  <si>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</si>
  <si>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</si>
  <si>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</si>
  <si>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</si>
  <si>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</si>
  <si>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</si>
  <si>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</si>
  <si>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</si>
  <si>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</si>
  <si>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</si>
  <si>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</si>
  <si>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</si>
  <si>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</si>
  <si>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</si>
  <si>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</si>
  <si>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</si>
  <si>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</si>
  <si>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</si>
  <si>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</si>
  <si>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</si>
  <si>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</si>
  <si>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</si>
  <si>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</si>
  <si>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</si>
  <si>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</si>
  <si>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</si>
  <si>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</si>
  <si>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</si>
  <si>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</si>
  <si>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</si>
  <si>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</si>
  <si>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</si>
  <si>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</si>
  <si>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</si>
  <si>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</si>
  <si>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</si>
  <si>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</si>
  <si>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</si>
  <si>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</si>
  <si>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</si>
  <si>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</si>
  <si>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</si>
  <si>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>Подушка огнестойкая 120х200х30</t>
  </si>
  <si>
    <t>см. вкладку Щиты в сборе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</si>
  <si>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</si>
  <si>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</si>
  <si>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</si>
  <si>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</si>
  <si>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</si>
  <si>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</si>
  <si>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</si>
  <si>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</si>
  <si>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</si>
  <si>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</si>
  <si>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</si>
  <si>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</si>
  <si>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</si>
  <si>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</si>
  <si>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</si>
  <si>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</si>
  <si>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</si>
  <si>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</si>
  <si>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</si>
  <si>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</si>
  <si>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</si>
  <si>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</si>
  <si>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</si>
  <si>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</si>
  <si>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</si>
  <si>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</si>
  <si>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</si>
  <si>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</si>
  <si>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</si>
  <si>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</si>
  <si>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</si>
  <si>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</si>
  <si>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</si>
  <si>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</si>
  <si>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</si>
  <si>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</si>
  <si>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</si>
  <si>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</si>
  <si>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</si>
  <si>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</si>
  <si>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</si>
  <si>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</si>
  <si>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</si>
  <si>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</si>
  <si>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</si>
  <si>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</si>
  <si>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</si>
  <si>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</si>
  <si>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</si>
  <si>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</si>
  <si>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</si>
  <si>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</si>
  <si>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</si>
  <si>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</si>
  <si>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</si>
  <si>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</si>
  <si>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</si>
  <si>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</si>
  <si>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</si>
  <si>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</si>
  <si>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</si>
  <si>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</si>
  <si>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</si>
  <si>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</si>
  <si>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</si>
  <si>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</si>
  <si>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</si>
  <si>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</si>
  <si>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</si>
  <si>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</si>
  <si>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</si>
  <si>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</si>
  <si>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</si>
  <si>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</si>
  <si>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</si>
  <si>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</si>
  <si>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</si>
  <si>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</si>
  <si>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</si>
  <si>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</si>
  <si>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</si>
  <si>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</si>
  <si>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</si>
  <si>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</si>
  <si>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</si>
  <si>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</si>
  <si>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</si>
  <si>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</si>
  <si>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</si>
  <si>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</si>
  <si>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</si>
  <si>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</si>
  <si>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</si>
  <si>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</si>
  <si>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</si>
  <si>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</si>
  <si>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</si>
  <si>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</si>
  <si>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</si>
  <si>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</si>
  <si>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</si>
  <si>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</si>
  <si>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</si>
  <si>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</si>
  <si>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</si>
  <si>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</si>
  <si>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</si>
  <si>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</si>
  <si>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</si>
  <si>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</si>
  <si>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</si>
  <si>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</si>
  <si>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</si>
  <si>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</si>
  <si>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</si>
  <si>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</si>
  <si>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</si>
  <si>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</si>
  <si>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</si>
  <si>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</si>
  <si>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</si>
  <si>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</si>
  <si>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</si>
  <si>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</si>
  <si>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</si>
  <si>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</si>
  <si>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</si>
  <si>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</si>
  <si>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</si>
  <si>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</si>
  <si>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</si>
  <si>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</si>
  <si>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</si>
  <si>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</si>
  <si>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</si>
  <si>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</si>
  <si>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</si>
  <si>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</si>
  <si>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</si>
  <si>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</si>
  <si>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</si>
  <si>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</si>
  <si>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</si>
  <si>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</si>
  <si>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</si>
  <si>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</si>
  <si>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</si>
  <si>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</si>
  <si>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</si>
  <si>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</si>
  <si>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</si>
  <si>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</si>
  <si>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</si>
  <si>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</si>
  <si>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</si>
  <si>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</si>
  <si>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</si>
  <si>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</si>
  <si>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</si>
  <si>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</si>
  <si>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</si>
  <si>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</si>
  <si>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</si>
  <si>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</si>
  <si>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</si>
  <si>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</si>
  <si>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</si>
  <si>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</si>
  <si>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</si>
  <si>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</si>
  <si>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</si>
  <si>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</si>
  <si>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</si>
  <si>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</si>
  <si>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</si>
  <si>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</si>
  <si>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</si>
  <si>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</si>
  <si>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</si>
  <si>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</si>
  <si>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</si>
  <si>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</si>
  <si>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</si>
  <si>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</si>
  <si>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</si>
  <si>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</si>
  <si>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</si>
  <si>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</si>
  <si>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</si>
  <si>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</si>
  <si>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</si>
  <si>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</si>
  <si>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</si>
  <si>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</si>
  <si>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</si>
  <si>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</si>
  <si>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</si>
  <si>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</si>
  <si>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</si>
  <si>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</si>
  <si>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</si>
  <si>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</si>
  <si>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</si>
  <si>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</si>
  <si>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</si>
  <si>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</si>
  <si>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</si>
  <si>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</si>
  <si>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</si>
  <si>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</si>
  <si>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</si>
  <si>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</si>
  <si>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</si>
  <si>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</si>
  <si>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</si>
  <si>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</si>
  <si>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</si>
  <si>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</si>
  <si>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</si>
  <si>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</si>
  <si>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</si>
  <si>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</si>
  <si>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</si>
  <si>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</si>
  <si>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</si>
  <si>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</si>
  <si>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</si>
  <si>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</si>
  <si>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</si>
  <si>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</si>
  <si>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</si>
  <si>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</si>
  <si>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</si>
  <si>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</si>
  <si>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</si>
  <si>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</si>
  <si>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</si>
  <si>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</si>
  <si>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</si>
  <si>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</si>
  <si>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</si>
  <si>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</si>
  <si>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</si>
  <si>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</si>
  <si>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</si>
  <si>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</si>
  <si>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</si>
  <si>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</si>
  <si>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</si>
  <si>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</si>
  <si>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</si>
  <si>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</si>
  <si>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</si>
  <si>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</si>
  <si>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</si>
  <si>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</si>
  <si>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</si>
  <si>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</si>
  <si>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</si>
  <si>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</si>
  <si>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</si>
  <si>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</si>
  <si>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</si>
  <si>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</si>
  <si>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</si>
  <si>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</si>
  <si>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</si>
  <si>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</si>
  <si>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</si>
  <si>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</si>
  <si>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</si>
  <si>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</si>
  <si>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</si>
  <si>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</si>
  <si>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</si>
  <si>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</si>
  <si>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</si>
  <si>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</si>
  <si>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</si>
  <si>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</si>
  <si>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</si>
  <si>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</si>
  <si>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</si>
  <si>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</si>
  <si>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</si>
  <si>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</si>
  <si>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</si>
  <si>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</si>
  <si>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</si>
  <si>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</si>
  <si>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</si>
  <si>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</si>
  <si>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</si>
  <si>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</si>
  <si>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</si>
  <si>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</si>
  <si>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</si>
  <si>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</si>
  <si>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</si>
  <si>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</si>
  <si>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</si>
  <si>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</si>
  <si>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</si>
  <si>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</si>
  <si>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</si>
  <si>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</si>
  <si>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</si>
  <si>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</si>
  <si>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</si>
  <si>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</si>
  <si>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</si>
  <si>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</si>
  <si>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</si>
  <si>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</si>
  <si>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</si>
  <si>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</si>
  <si>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</si>
  <si>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</si>
  <si>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</si>
  <si>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</si>
  <si>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</si>
  <si>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</si>
  <si>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</si>
  <si>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</si>
  <si>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</si>
  <si>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</si>
  <si>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</si>
  <si>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</si>
  <si>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</si>
  <si>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</si>
  <si>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</si>
  <si>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</si>
  <si>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</si>
  <si>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</si>
  <si>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</si>
  <si>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</si>
  <si>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</si>
  <si>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</si>
  <si>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</si>
  <si>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</si>
  <si>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</si>
  <si>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</si>
  <si>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</si>
  <si>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</si>
  <si>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</si>
  <si>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</si>
  <si>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</si>
  <si>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</si>
  <si>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</si>
  <si>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</si>
  <si>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</si>
  <si>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</si>
  <si>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</si>
  <si>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</si>
  <si>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</si>
  <si>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</si>
  <si>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</si>
  <si>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</si>
  <si>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</si>
  <si>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</si>
  <si>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</si>
  <si>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</si>
  <si>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</si>
  <si>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</si>
  <si>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</si>
  <si>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</si>
  <si>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</si>
  <si>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</si>
  <si>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</si>
  <si>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</si>
  <si>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</si>
  <si>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</si>
  <si>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</si>
  <si>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</si>
  <si>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</si>
  <si>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</si>
  <si>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</si>
  <si>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</si>
  <si>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</si>
  <si>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</si>
  <si>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</si>
  <si>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</si>
  <si>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</si>
  <si>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</si>
  <si>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</si>
  <si>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</si>
  <si>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</si>
  <si>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</si>
  <si>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</si>
  <si>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</si>
  <si>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</si>
  <si>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</si>
  <si>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</si>
  <si>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</si>
  <si>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</si>
  <si>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</si>
  <si>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</si>
  <si>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</si>
  <si>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</si>
  <si>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</si>
  <si>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</si>
  <si>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</si>
  <si>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</si>
  <si>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</si>
  <si>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</si>
  <si>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</si>
  <si>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</si>
  <si>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</si>
  <si>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</si>
  <si>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</si>
  <si>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</si>
  <si>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</si>
  <si>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</si>
  <si>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</si>
  <si>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</si>
  <si>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</si>
  <si>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</si>
  <si>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</si>
  <si>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</si>
  <si>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</si>
  <si>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</si>
  <si>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</si>
  <si>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</si>
  <si>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</si>
  <si>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</si>
  <si>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</si>
  <si>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</si>
  <si>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</si>
  <si>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</si>
  <si>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</si>
  <si>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</si>
  <si>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</si>
  <si>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</si>
  <si>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</si>
  <si>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</si>
  <si>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</si>
  <si>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</si>
  <si>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</si>
  <si>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</si>
  <si>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</si>
  <si>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</si>
  <si>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</si>
  <si>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</si>
  <si>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</si>
  <si>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</si>
  <si>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</si>
  <si>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</si>
  <si>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</si>
  <si>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</si>
  <si>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</si>
  <si>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</si>
  <si>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</si>
  <si>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</si>
  <si>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</si>
  <si>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</si>
  <si>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</si>
  <si>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</si>
  <si>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</si>
  <si>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</si>
  <si>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</si>
  <si>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</si>
  <si>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</si>
  <si>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</si>
  <si>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</si>
  <si>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</si>
  <si>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</si>
  <si>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</si>
  <si>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</si>
  <si>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</si>
  <si>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</si>
  <si>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</si>
  <si>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</si>
  <si>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</si>
  <si>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</si>
  <si>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</si>
  <si>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</si>
  <si>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</si>
  <si>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</si>
  <si>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</si>
  <si>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</si>
  <si>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</si>
  <si>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</si>
  <si>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</si>
  <si>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</si>
  <si>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</si>
  <si>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</si>
  <si>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</si>
  <si>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</si>
  <si>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</si>
  <si>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</si>
  <si>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</si>
  <si>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</si>
  <si>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</si>
  <si>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</si>
  <si>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</si>
  <si>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</si>
  <si>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</si>
  <si>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</si>
  <si>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</si>
  <si>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</si>
  <si>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</si>
  <si>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</si>
  <si>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</si>
  <si>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</si>
  <si>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</si>
  <si>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</si>
  <si>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</si>
  <si>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</si>
  <si>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</si>
  <si>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</si>
  <si>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</si>
  <si>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</si>
  <si>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</si>
  <si>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</si>
  <si>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</si>
  <si>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</si>
  <si>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</si>
  <si>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</si>
  <si>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</si>
  <si>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</si>
  <si>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</si>
  <si>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</si>
  <si>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</si>
  <si>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</si>
  <si>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</si>
  <si>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</si>
  <si>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</si>
  <si>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</si>
  <si>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</si>
  <si>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</si>
  <si>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</si>
  <si>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</si>
  <si>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</si>
  <si>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</si>
  <si>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</si>
  <si>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</si>
  <si>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</si>
  <si>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</si>
  <si>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</si>
  <si>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</si>
  <si>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</si>
  <si>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</si>
  <si>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</si>
  <si>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</si>
  <si>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</si>
  <si>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</si>
  <si>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</si>
  <si>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</si>
  <si>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</si>
  <si>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</si>
  <si>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</si>
  <si>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</si>
  <si>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</si>
  <si>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</si>
  <si>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</si>
  <si>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</si>
  <si>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</si>
  <si>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</si>
  <si>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</si>
  <si>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</si>
  <si>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</si>
  <si>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</si>
  <si>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</si>
  <si>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</si>
  <si>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</si>
  <si>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</si>
  <si>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</si>
  <si>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</si>
  <si>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</si>
  <si>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</si>
  <si>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</si>
  <si>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</si>
  <si>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</si>
  <si>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</si>
  <si>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</si>
  <si>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</si>
  <si>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</si>
  <si>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</si>
  <si>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</si>
  <si>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</si>
  <si>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</si>
  <si>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</si>
  <si>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</si>
  <si>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</si>
  <si>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</si>
  <si>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</si>
  <si>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</si>
  <si>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</si>
  <si>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</si>
  <si>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</si>
  <si>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</si>
  <si>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</si>
  <si>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</si>
  <si>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</si>
  <si>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</si>
  <si>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</si>
  <si>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</si>
  <si>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</si>
  <si>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</si>
  <si>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</si>
  <si>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</si>
  <si>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</si>
  <si>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</si>
  <si>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</si>
  <si>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</si>
  <si>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</si>
  <si>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</si>
  <si>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</si>
  <si>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</si>
  <si>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</si>
  <si>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</si>
  <si>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</si>
  <si>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</si>
  <si>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</si>
  <si>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</si>
  <si>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</si>
  <si>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</si>
  <si>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</si>
  <si>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</si>
  <si>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</si>
  <si>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</si>
  <si>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</si>
  <si>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</si>
  <si>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</si>
  <si>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</si>
  <si>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</si>
  <si>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</si>
  <si>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</si>
  <si>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</si>
  <si>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</si>
  <si>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</si>
  <si>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</si>
  <si>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</si>
  <si>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</si>
  <si>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</si>
  <si>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</si>
  <si>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</si>
  <si>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</si>
  <si>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</si>
  <si>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</si>
  <si>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</si>
  <si>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</si>
  <si>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</si>
  <si>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</si>
  <si>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</si>
  <si>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</si>
  <si>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</si>
  <si>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</si>
  <si>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</si>
  <si>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</si>
  <si>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</si>
  <si>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</si>
  <si>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</si>
  <si>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</si>
  <si>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</si>
  <si>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</si>
  <si>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</si>
  <si>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</si>
  <si>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</si>
  <si>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</si>
  <si>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</si>
  <si>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</si>
  <si>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</si>
  <si>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</si>
  <si>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</si>
  <si>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</si>
  <si>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</si>
  <si>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</si>
  <si>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</si>
  <si>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</si>
  <si>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</si>
  <si>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</si>
  <si>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</si>
  <si>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</si>
  <si>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</si>
  <si>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</si>
  <si>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</si>
  <si>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</si>
  <si>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</si>
  <si>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</si>
  <si>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</si>
  <si>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</si>
  <si>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</si>
  <si>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</si>
  <si>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</si>
  <si>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</si>
  <si>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</si>
  <si>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</si>
  <si>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</si>
  <si>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</si>
  <si>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</si>
  <si>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</si>
  <si>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</si>
  <si>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</si>
  <si>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</si>
  <si>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</si>
  <si>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</si>
  <si>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</si>
  <si>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</si>
  <si>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</si>
  <si>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</si>
  <si>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</si>
  <si>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</si>
  <si>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</si>
  <si>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</si>
  <si>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</si>
  <si>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</si>
  <si>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</si>
  <si>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</si>
  <si>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</si>
  <si>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</si>
  <si>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</si>
  <si>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</si>
  <si>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</si>
  <si>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</si>
  <si>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</si>
  <si>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</si>
  <si>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</si>
  <si>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</si>
  <si>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</si>
  <si>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</si>
  <si>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</si>
  <si>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</si>
  <si>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</si>
  <si>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</si>
  <si>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</si>
  <si>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</si>
  <si>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</si>
  <si>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</si>
  <si>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</si>
  <si>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</si>
  <si>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</si>
  <si>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</si>
  <si>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</si>
  <si>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</si>
  <si>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</si>
  <si>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</si>
  <si>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</si>
  <si>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</si>
  <si>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</si>
  <si>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</si>
  <si>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</si>
  <si>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</si>
  <si>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</si>
  <si>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</si>
  <si>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</si>
  <si>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</si>
  <si>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</si>
  <si>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</si>
  <si>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</si>
  <si>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</si>
  <si>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</si>
  <si>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</si>
  <si>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</si>
  <si>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</si>
  <si>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</si>
  <si>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</si>
  <si>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</si>
  <si>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</si>
  <si>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</si>
  <si>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</si>
  <si>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</si>
  <si>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</si>
  <si>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</si>
  <si>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</si>
  <si>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</si>
  <si>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</si>
  <si>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</si>
  <si>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</si>
  <si>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</si>
  <si>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</si>
  <si>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</si>
  <si>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</si>
  <si>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</si>
  <si>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</si>
  <si>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</si>
  <si>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</si>
  <si>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</si>
  <si>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</si>
  <si>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</si>
  <si>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</si>
  <si>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</si>
  <si>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</si>
  <si>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</si>
  <si>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</si>
  <si>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</si>
  <si>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</si>
  <si>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</si>
  <si>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</si>
  <si>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</si>
  <si>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</si>
  <si>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</si>
  <si>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</si>
  <si>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</si>
  <si>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</si>
  <si>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</si>
  <si>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</si>
  <si>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</si>
  <si>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</si>
  <si>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</si>
  <si>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</si>
  <si>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</si>
  <si>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</si>
  <si>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</si>
  <si>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</si>
  <si>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</si>
  <si>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</si>
  <si>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</si>
  <si>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</si>
  <si>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</si>
  <si>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</si>
  <si>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</si>
  <si>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</si>
  <si>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</si>
  <si>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</si>
  <si>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</si>
  <si>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</si>
  <si>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</si>
  <si>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</si>
  <si>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</si>
  <si>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</si>
  <si>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</si>
  <si>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</si>
  <si>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</si>
  <si>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</si>
  <si>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</si>
  <si>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</si>
  <si>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</si>
  <si>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</si>
  <si>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</si>
  <si>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</si>
  <si>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</si>
  <si>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</si>
  <si>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</si>
  <si>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</si>
  <si>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</si>
  <si>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</si>
  <si>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</si>
  <si>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</si>
  <si>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</si>
  <si>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</si>
  <si>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</si>
  <si>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</si>
  <si>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</si>
  <si>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</si>
  <si>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</si>
  <si>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</si>
  <si>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</si>
  <si>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</si>
  <si>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</si>
  <si>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</si>
  <si>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</si>
  <si>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</si>
  <si>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</si>
  <si>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</si>
  <si>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</si>
  <si>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</si>
  <si>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</si>
  <si>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</si>
  <si>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</si>
  <si>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</si>
  <si>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</si>
  <si>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</si>
  <si>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</si>
  <si>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</si>
  <si>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</si>
  <si>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</si>
  <si>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</si>
  <si>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</si>
  <si>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</si>
  <si>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</si>
  <si>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</si>
  <si>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</si>
  <si>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</si>
  <si>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</si>
  <si>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</si>
  <si>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</si>
  <si>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</si>
  <si>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</si>
  <si>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</si>
  <si>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</si>
  <si>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</si>
  <si>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</si>
  <si>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</si>
  <si>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</si>
  <si>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</si>
  <si>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</si>
  <si>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</si>
  <si>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</si>
  <si>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</si>
  <si>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</si>
  <si>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</si>
  <si>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</si>
  <si>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</si>
  <si>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</si>
  <si>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</si>
  <si>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</si>
  <si>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</si>
  <si>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</si>
  <si>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</si>
  <si>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</si>
  <si>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</si>
  <si>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</si>
  <si>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</si>
  <si>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</si>
  <si>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</si>
  <si>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</si>
  <si>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</si>
  <si>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</si>
  <si>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</si>
  <si>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</si>
  <si>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</si>
  <si>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</si>
  <si>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</si>
  <si>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</si>
  <si>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</si>
  <si>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</si>
  <si>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</si>
  <si>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</si>
  <si>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</si>
  <si>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</si>
  <si>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</si>
  <si>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</si>
  <si>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</si>
  <si>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</si>
  <si>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</si>
  <si>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</si>
  <si>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</si>
  <si>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</si>
  <si>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</si>
  <si>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</si>
  <si>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</si>
  <si>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</si>
  <si>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</si>
  <si>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</si>
  <si>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</si>
  <si>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</si>
  <si>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</si>
  <si>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</si>
  <si>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</si>
  <si>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</si>
  <si>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</si>
  <si>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</si>
  <si>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</si>
  <si>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</si>
  <si>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</si>
  <si>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</si>
  <si>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</si>
  <si>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</si>
  <si>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</si>
  <si>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</si>
  <si>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</si>
  <si>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</si>
  <si>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</si>
  <si>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</si>
  <si>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</si>
  <si>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</si>
  <si>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</si>
  <si>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</si>
  <si>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</si>
  <si>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</si>
  <si>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</si>
  <si>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</si>
  <si>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</si>
  <si>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</si>
  <si>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</si>
  <si>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</si>
  <si>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</si>
  <si>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</si>
  <si>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</si>
  <si>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</si>
  <si>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</si>
  <si>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</si>
  <si>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</si>
  <si>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</si>
  <si>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</si>
  <si>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</si>
  <si>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</si>
  <si>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</si>
  <si>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</si>
  <si>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</si>
  <si>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</si>
  <si>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</si>
  <si>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</si>
  <si>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</si>
  <si>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</si>
  <si>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</si>
  <si>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</si>
  <si>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</si>
  <si>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</si>
  <si>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</si>
  <si>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</si>
  <si>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</si>
  <si>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</si>
  <si>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</si>
  <si>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</si>
  <si>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</si>
  <si>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</si>
  <si>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</si>
  <si>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</si>
  <si>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</si>
  <si>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</si>
  <si>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</si>
  <si>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</si>
  <si>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</si>
  <si>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</si>
  <si>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</si>
  <si>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</si>
  <si>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</si>
  <si>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</si>
  <si>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</si>
  <si>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</si>
  <si>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</si>
  <si>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</si>
  <si>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</si>
  <si>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</si>
  <si>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</si>
  <si>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</si>
  <si>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</si>
  <si>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</si>
  <si>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</si>
  <si>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</si>
  <si>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</si>
  <si>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</si>
  <si>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</si>
  <si>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</si>
  <si>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</si>
  <si>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</si>
  <si>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</si>
  <si>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</si>
  <si>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</si>
  <si>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</si>
  <si>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</si>
  <si>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</si>
  <si>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</si>
  <si>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</si>
  <si>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</si>
  <si>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</si>
  <si>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</si>
  <si>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</si>
  <si>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</si>
  <si>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</si>
  <si>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</si>
  <si>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</si>
  <si>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</si>
  <si>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</si>
  <si>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</si>
  <si>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</si>
  <si>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</si>
  <si>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</si>
  <si>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</si>
  <si>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</si>
  <si>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</si>
  <si>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</si>
  <si>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</si>
  <si>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</si>
  <si>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</si>
  <si>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</si>
  <si>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</si>
  <si>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</si>
  <si>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</si>
  <si>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</si>
  <si>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</si>
  <si>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</si>
  <si>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</si>
  <si>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</si>
  <si>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</si>
  <si>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</si>
  <si>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</si>
  <si>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</si>
  <si>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</si>
  <si>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</si>
  <si>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</si>
  <si>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</si>
  <si>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</si>
  <si>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</si>
  <si>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</si>
  <si>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</si>
  <si>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</si>
  <si>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</si>
  <si>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</si>
  <si>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</si>
  <si>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</si>
  <si>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</si>
  <si>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</si>
  <si>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</si>
  <si>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</si>
  <si>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</si>
  <si>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</si>
  <si>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</si>
  <si>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</si>
  <si>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</si>
  <si>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</si>
  <si>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</si>
  <si>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</si>
  <si>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</si>
  <si>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</si>
  <si>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</si>
  <si>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</si>
  <si>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</si>
  <si>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</si>
  <si>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</si>
  <si>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</si>
  <si>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</si>
  <si>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</si>
  <si>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</si>
  <si>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</si>
  <si>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</si>
  <si>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</si>
  <si>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</si>
  <si>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</si>
  <si>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</si>
  <si>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</si>
  <si>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</si>
  <si>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</si>
  <si>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</si>
  <si>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</si>
  <si>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</si>
  <si>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</si>
  <si>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</si>
  <si>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</si>
  <si>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</si>
  <si>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</si>
  <si>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</si>
  <si>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</si>
  <si>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</si>
  <si>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</si>
  <si>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</si>
  <si>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</si>
  <si>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</si>
  <si>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</si>
  <si>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</si>
  <si>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</si>
  <si>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</si>
  <si>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</si>
  <si>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</si>
  <si>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</si>
  <si>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</si>
  <si>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</si>
  <si>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</si>
  <si>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</si>
  <si>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</si>
  <si>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</si>
  <si>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</si>
  <si>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</si>
  <si>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</si>
  <si>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</si>
  <si>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</si>
  <si>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</si>
  <si>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</si>
  <si>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</si>
  <si>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</si>
  <si>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</si>
  <si>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</si>
  <si>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</si>
  <si>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</si>
  <si>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</si>
  <si>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</si>
  <si>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</si>
  <si>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</si>
  <si>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</si>
  <si>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</si>
  <si>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</si>
  <si>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</si>
  <si>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</si>
  <si>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</si>
  <si>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</si>
  <si>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</si>
  <si>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</si>
  <si>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</si>
  <si>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</si>
  <si>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</si>
  <si>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</si>
  <si>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</si>
  <si>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</si>
  <si>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</si>
  <si>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</si>
  <si>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</si>
  <si>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</si>
  <si>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</si>
  <si>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</si>
  <si>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</si>
  <si>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</si>
  <si>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</si>
  <si>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</si>
  <si>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</si>
  <si>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</si>
  <si>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</si>
  <si>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</si>
  <si>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</si>
  <si>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</si>
  <si>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</si>
  <si>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</si>
  <si>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</si>
  <si>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</si>
  <si>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</si>
  <si>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</si>
  <si>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</si>
  <si>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</si>
  <si>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</si>
  <si>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</si>
  <si>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</si>
  <si>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</si>
  <si>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</si>
  <si>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</si>
  <si>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</si>
  <si>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</si>
  <si>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</si>
  <si>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</si>
  <si>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</si>
  <si>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</si>
  <si>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</si>
  <si>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</si>
  <si>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</si>
  <si>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</si>
  <si>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</si>
  <si>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</si>
  <si>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</si>
  <si>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</si>
  <si>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</si>
  <si>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</si>
  <si>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</si>
  <si>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</si>
  <si>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</si>
  <si>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</si>
  <si>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</si>
  <si>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</si>
  <si>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</si>
  <si>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</si>
  <si>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</si>
  <si>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</si>
  <si>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</si>
  <si>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</si>
  <si>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</si>
  <si>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заполняется конкретный адрес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</si>
  <si>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</si>
  <si>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</si>
  <si>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</si>
  <si>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</si>
  <si>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</si>
  <si>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</si>
  <si>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</si>
  <si>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</si>
  <si>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</si>
  <si>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</si>
  <si>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</si>
  <si>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</si>
  <si>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</si>
  <si>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</si>
  <si>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</si>
  <si>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</si>
  <si>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</si>
  <si>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</si>
  <si>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</si>
  <si>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</si>
  <si>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</si>
  <si>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</si>
  <si>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</si>
  <si>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</si>
  <si>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</si>
  <si>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</si>
  <si>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</si>
  <si>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</si>
  <si>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</si>
  <si>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</si>
  <si>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</si>
  <si>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</si>
  <si>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</si>
  <si>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</si>
  <si>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</si>
  <si>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</si>
  <si>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</si>
  <si>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</si>
  <si>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</si>
  <si>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</si>
  <si>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</si>
  <si>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</si>
  <si>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</si>
  <si>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</si>
  <si>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</si>
  <si>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</si>
  <si>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</si>
  <si>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</si>
  <si>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</si>
  <si>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</si>
  <si>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</si>
  <si>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</si>
  <si>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</si>
  <si>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</si>
  <si>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</si>
  <si>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</si>
  <si>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</si>
  <si>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</si>
  <si>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</si>
  <si>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</si>
  <si>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</si>
  <si>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</si>
  <si>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</si>
  <si>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</si>
  <si>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</si>
  <si>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</si>
  <si>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</si>
  <si>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</si>
  <si>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</si>
  <si>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</si>
  <si>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</si>
  <si>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</si>
  <si>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</si>
  <si>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</si>
  <si>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</si>
  <si>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</si>
  <si>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</si>
  <si>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</si>
  <si>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</si>
  <si>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</si>
  <si>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</si>
  <si>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</si>
  <si>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</si>
  <si>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</si>
  <si>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</si>
  <si>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</si>
  <si>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</si>
  <si>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</si>
  <si>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</si>
  <si>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</si>
  <si>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</si>
  <si>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</si>
  <si>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</si>
  <si>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</si>
  <si>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</si>
  <si>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</si>
  <si>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</si>
  <si>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</si>
  <si>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</si>
  <si>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</si>
  <si>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</si>
  <si>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</si>
  <si>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</si>
  <si>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</si>
  <si>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</si>
  <si>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</si>
  <si>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</si>
  <si>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</si>
  <si>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</si>
  <si>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</si>
  <si>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</si>
  <si>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</si>
  <si>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</si>
  <si>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</si>
  <si>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</si>
  <si>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</si>
  <si>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</si>
  <si>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</si>
  <si>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</si>
  <si>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</si>
  <si>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</si>
  <si>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</si>
  <si>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</si>
  <si>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</si>
  <si>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</si>
  <si>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</si>
  <si>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</si>
  <si>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</si>
  <si>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</si>
  <si>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</si>
  <si>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</si>
  <si>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</si>
  <si>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</si>
  <si>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</si>
  <si>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</si>
  <si>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</si>
  <si>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</si>
  <si>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</si>
  <si>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</si>
  <si>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</si>
  <si>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</si>
  <si>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</si>
  <si>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</si>
  <si>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</si>
  <si>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</si>
  <si>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</si>
  <si>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</si>
  <si>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</si>
  <si>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</si>
  <si>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</si>
  <si>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</si>
  <si>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</si>
  <si>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</si>
  <si>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</si>
  <si>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</si>
  <si>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</si>
  <si>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</si>
  <si>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</si>
  <si>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</si>
  <si>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</si>
  <si>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</si>
  <si>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</si>
  <si>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</si>
  <si>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</si>
  <si>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</si>
  <si>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</si>
  <si>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</si>
  <si>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</si>
  <si>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</si>
  <si>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</si>
  <si>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</si>
  <si>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</si>
  <si>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</si>
  <si>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</si>
  <si>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</si>
  <si>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</si>
  <si>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</si>
  <si>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</si>
  <si>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</si>
  <si>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</si>
  <si>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</si>
  <si>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</si>
  <si>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</si>
  <si>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</si>
  <si>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</si>
  <si>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</si>
  <si>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</si>
  <si>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</si>
  <si>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</si>
  <si>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</si>
  <si>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</si>
  <si>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</si>
  <si>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</si>
  <si>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</si>
  <si>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</si>
  <si>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</si>
  <si>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</si>
  <si>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</si>
  <si>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</si>
  <si>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</si>
  <si>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</si>
  <si>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</si>
  <si>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</si>
  <si>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</si>
  <si>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</si>
  <si>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</si>
  <si>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</si>
  <si>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</si>
  <si>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</si>
  <si>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</si>
  <si>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</si>
  <si>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</si>
  <si>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</si>
  <si>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</si>
  <si>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</si>
  <si>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</si>
  <si>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</si>
  <si>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</si>
  <si>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</si>
  <si>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</si>
  <si>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</si>
  <si>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</si>
  <si>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</si>
  <si>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</si>
  <si>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</si>
  <si>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</si>
  <si>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</si>
  <si>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</si>
  <si>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</si>
  <si>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</si>
  <si>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</si>
  <si>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</si>
  <si>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</si>
  <si>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</si>
  <si>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</si>
  <si>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</si>
  <si>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</si>
  <si>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</si>
  <si>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</si>
  <si>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</si>
  <si>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</si>
  <si>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</si>
  <si>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</si>
  <si>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</si>
  <si>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</si>
  <si>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</si>
  <si>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</si>
  <si>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</si>
  <si>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</si>
  <si>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</si>
  <si>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</si>
  <si>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</si>
  <si>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</si>
  <si>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</si>
  <si>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</si>
  <si>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</si>
  <si>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</si>
  <si>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</si>
  <si>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</si>
  <si>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</si>
  <si>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</si>
  <si>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</si>
  <si>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</si>
  <si>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</si>
  <si>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</si>
  <si>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</si>
  <si>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</si>
  <si>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</si>
  <si>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</si>
  <si>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</si>
  <si>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</si>
  <si>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</si>
  <si>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</si>
  <si>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</si>
  <si>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</si>
  <si>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</si>
  <si>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</si>
  <si>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</si>
  <si>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</si>
  <si>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</si>
  <si>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</si>
  <si>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</si>
  <si>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</si>
  <si>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</si>
  <si>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</si>
  <si>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</si>
  <si>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</si>
  <si>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</si>
  <si>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</si>
  <si>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</si>
  <si>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</si>
  <si>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</si>
  <si>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</si>
  <si>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</si>
  <si>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</si>
  <si>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</si>
  <si>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</si>
  <si>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</si>
  <si>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</si>
  <si>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</si>
  <si>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</si>
  <si>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</si>
  <si>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</si>
  <si>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</si>
  <si>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</si>
  <si>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</si>
  <si>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</si>
  <si>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</si>
  <si>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</si>
  <si>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</si>
  <si>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</si>
  <si>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</si>
  <si>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</si>
  <si>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</si>
  <si>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</si>
  <si>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</si>
  <si>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</si>
  <si>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</si>
  <si>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</si>
  <si>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</si>
  <si>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</si>
  <si>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</si>
  <si>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</si>
  <si>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</si>
  <si>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</si>
  <si>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</si>
  <si>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</si>
  <si>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</si>
  <si>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</si>
  <si>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</si>
  <si>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</si>
  <si>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</si>
  <si>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</si>
  <si>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</si>
  <si>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</si>
  <si>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</si>
  <si>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</si>
  <si>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</si>
  <si>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</si>
  <si>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</si>
  <si>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</si>
  <si>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</si>
  <si>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</si>
  <si>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</si>
  <si>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</si>
  <si>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</si>
  <si>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</si>
  <si>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</si>
  <si>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</si>
  <si>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</si>
  <si>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D1000</t>
  </si>
  <si>
    <t>L1 A</t>
  </si>
  <si>
    <t>2206911_WHI</t>
  </si>
  <si>
    <t>L1.1 A</t>
  </si>
  <si>
    <t>2206911_WHI Emerg</t>
  </si>
  <si>
    <t>2207574_WHI</t>
  </si>
  <si>
    <t>L2 A</t>
  </si>
  <si>
    <t>2207574_WHI Emg</t>
  </si>
  <si>
    <t>2207575_WHI</t>
  </si>
  <si>
    <t>L2.1 A</t>
  </si>
  <si>
    <t>2207575_WHI  Emerg</t>
  </si>
  <si>
    <t>2207549_WHI</t>
  </si>
  <si>
    <t>L3 A</t>
  </si>
  <si>
    <t>2207549_WHI Emg</t>
  </si>
  <si>
    <t>2207550_WHI</t>
  </si>
  <si>
    <t>L3.1 A</t>
  </si>
  <si>
    <t>2207550_WHI Emerg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</si>
  <si>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</si>
  <si>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</si>
  <si>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</si>
  <si>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</si>
  <si>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</si>
  <si>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</si>
  <si>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</si>
  <si>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</si>
  <si>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</si>
  <si>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</si>
  <si>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</si>
  <si>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</si>
  <si>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t>L9 A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</si>
  <si>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</si>
  <si>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</si>
  <si>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</si>
  <si>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</si>
  <si>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</si>
  <si>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</si>
  <si>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</si>
  <si>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</si>
  <si>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</si>
  <si>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</si>
  <si>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</si>
  <si>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</si>
  <si>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</si>
  <si>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</si>
  <si>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</si>
  <si>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</si>
  <si>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 xml:space="preserve">2205657 WHI </t>
  </si>
  <si>
    <t>L13 A</t>
  </si>
  <si>
    <t>2205657 WHI  Emerg</t>
  </si>
  <si>
    <t>2205670_1392 WHI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</si>
  <si>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</si>
  <si>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</si>
  <si>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</si>
  <si>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</si>
  <si>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</si>
  <si>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</si>
  <si>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</si>
  <si>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</si>
  <si>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</si>
  <si>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</si>
  <si>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</si>
  <si>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</si>
  <si>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</si>
  <si>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</si>
  <si>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</si>
  <si>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</si>
  <si>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</si>
  <si>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</si>
  <si>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</si>
  <si>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</si>
  <si>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</si>
  <si>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</si>
  <si>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</si>
  <si>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</si>
  <si>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</si>
  <si>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Внутренний стык к шинопроводу (черный) (белый)</t>
  </si>
  <si>
    <t>Левый токоподвод к шинопроводу (черный) (белый)</t>
  </si>
  <si>
    <t>Q45 Track 8W-4000K CRI 90 BLK / WHI - Прожектор</t>
  </si>
  <si>
    <t>2200794_BLK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</si>
  <si>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</si>
  <si>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</si>
  <si>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</si>
  <si>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</si>
  <si>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</si>
  <si>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</si>
  <si>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</si>
  <si>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</si>
  <si>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</si>
  <si>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 xml:space="preserve">LED лампа 13W/827 FR DIM E27 1521 lm </t>
  </si>
  <si>
    <t xml:space="preserve">2205838_  WHI 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</si>
  <si>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</si>
  <si>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</si>
  <si>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</si>
  <si>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</si>
  <si>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</si>
  <si>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</si>
  <si>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</si>
  <si>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</si>
  <si>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</si>
  <si>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</si>
  <si>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</si>
  <si>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</si>
  <si>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</si>
  <si>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</si>
  <si>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</si>
  <si>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</si>
  <si>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</si>
  <si>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</si>
  <si>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</si>
  <si>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</si>
  <si>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</si>
  <si>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</si>
  <si>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</si>
  <si>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</si>
  <si>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</si>
  <si>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</si>
  <si>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</si>
  <si>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</si>
  <si>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</si>
  <si>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</si>
  <si>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</si>
  <si>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</si>
  <si>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</si>
  <si>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</si>
  <si>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</si>
  <si>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</si>
  <si>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</si>
  <si>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</si>
  <si>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</si>
  <si>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</si>
  <si>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</si>
  <si>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</si>
  <si>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</si>
  <si>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</si>
  <si>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</si>
  <si>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</si>
  <si>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</si>
  <si>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</si>
  <si>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</si>
  <si>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</si>
  <si>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</si>
  <si>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</si>
  <si>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</si>
  <si>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</si>
  <si>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</si>
  <si>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</si>
  <si>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</si>
  <si>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</si>
  <si>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</si>
  <si>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</si>
  <si>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</si>
  <si>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</si>
  <si>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</si>
  <si>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</si>
  <si>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</si>
  <si>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</si>
  <si>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</si>
  <si>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</si>
  <si>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</si>
  <si>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</si>
  <si>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</si>
  <si>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</si>
  <si>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</si>
  <si>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</si>
  <si>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</si>
  <si>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</si>
  <si>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</si>
  <si>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</si>
  <si>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</si>
  <si>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</si>
  <si>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</si>
  <si>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</si>
  <si>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</si>
  <si>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</si>
  <si>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</si>
  <si>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</si>
  <si>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</si>
  <si>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</si>
  <si>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</si>
  <si>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</si>
  <si>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</si>
  <si>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</si>
  <si>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</si>
  <si>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</si>
  <si>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</si>
  <si>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</si>
  <si>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</si>
  <si>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</si>
  <si>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</si>
  <si>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</si>
  <si>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</si>
  <si>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</si>
  <si>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</si>
  <si>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</si>
  <si>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</si>
  <si>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</si>
  <si>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</si>
  <si>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</si>
  <si>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</si>
  <si>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</si>
  <si>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</si>
  <si>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</si>
  <si>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</si>
  <si>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</si>
  <si>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</si>
  <si>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</si>
  <si>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</si>
  <si>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</si>
  <si>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</si>
  <si>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</si>
  <si>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</si>
  <si>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</si>
  <si>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</si>
  <si>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</si>
  <si>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</si>
  <si>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</si>
  <si>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</si>
  <si>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</si>
  <si>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</si>
  <si>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</si>
  <si>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</si>
  <si>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</si>
  <si>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</si>
  <si>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</si>
  <si>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</si>
  <si>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</si>
  <si>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</si>
  <si>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</si>
  <si>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</si>
  <si>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</si>
  <si>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</si>
  <si>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</si>
  <si>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</si>
  <si>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</si>
  <si>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</si>
  <si>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</si>
  <si>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</si>
  <si>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</si>
  <si>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</si>
  <si>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</si>
  <si>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</si>
  <si>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</si>
  <si>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</si>
  <si>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</si>
  <si>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</si>
  <si>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</si>
  <si>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</si>
  <si>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</si>
  <si>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</si>
  <si>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</si>
  <si>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</si>
  <si>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</si>
  <si>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</si>
  <si>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</si>
  <si>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</si>
  <si>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</si>
  <si>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</si>
  <si>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</si>
  <si>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</si>
  <si>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</si>
  <si>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</si>
  <si>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</si>
  <si>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</si>
  <si>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</si>
  <si>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</si>
  <si>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</si>
  <si>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</si>
  <si>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</si>
  <si>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</si>
  <si>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</si>
  <si>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</si>
  <si>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</si>
  <si>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</si>
  <si>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</si>
  <si>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</si>
  <si>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</si>
  <si>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</si>
  <si>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</si>
  <si>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</si>
  <si>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</si>
  <si>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</si>
  <si>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</si>
  <si>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</si>
  <si>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</si>
  <si>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</si>
  <si>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</si>
  <si>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</si>
  <si>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</si>
  <si>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</si>
  <si>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</si>
  <si>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</si>
  <si>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</si>
  <si>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</si>
  <si>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</si>
  <si>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</si>
  <si>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</si>
  <si>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</si>
  <si>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</si>
  <si>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</si>
  <si>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</si>
  <si>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</si>
  <si>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</si>
  <si>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</si>
  <si>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</si>
  <si>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</si>
  <si>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</si>
  <si>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</si>
  <si>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</si>
  <si>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</si>
  <si>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</si>
  <si>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</si>
  <si>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</si>
  <si>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</si>
  <si>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</si>
  <si>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</si>
  <si>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</si>
  <si>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</si>
  <si>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</si>
  <si>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</si>
  <si>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</si>
  <si>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</si>
  <si>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</si>
  <si>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</si>
  <si>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</si>
  <si>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</si>
  <si>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</si>
  <si>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</si>
  <si>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</si>
  <si>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</si>
  <si>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</si>
  <si>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</si>
  <si>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</si>
  <si>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</si>
  <si>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</si>
  <si>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</si>
  <si>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</si>
  <si>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</si>
  <si>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</si>
  <si>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</si>
  <si>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</si>
  <si>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</si>
  <si>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</si>
  <si>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</si>
  <si>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</si>
  <si>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</si>
  <si>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</si>
  <si>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</si>
  <si>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</si>
  <si>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</si>
  <si>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</si>
  <si>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</si>
  <si>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</si>
  <si>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</si>
  <si>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</si>
  <si>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</si>
  <si>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</si>
  <si>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</si>
  <si>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</si>
  <si>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</si>
  <si>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</si>
  <si>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</si>
  <si>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</si>
  <si>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</si>
  <si>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</si>
  <si>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</si>
  <si>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</si>
  <si>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</si>
  <si>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</si>
  <si>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</si>
  <si>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</si>
  <si>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</si>
  <si>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</si>
  <si>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</si>
  <si>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</si>
  <si>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</si>
  <si>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</si>
  <si>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</si>
  <si>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</si>
  <si>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</si>
  <si>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</si>
  <si>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</si>
  <si>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</si>
  <si>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</si>
  <si>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</si>
  <si>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</si>
  <si>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</si>
  <si>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</si>
  <si>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</si>
  <si>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</si>
  <si>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</si>
  <si>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</si>
  <si>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</si>
  <si>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</si>
  <si>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</si>
  <si>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</si>
  <si>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</si>
  <si>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</si>
  <si>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</si>
  <si>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</si>
  <si>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</si>
  <si>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</si>
  <si>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</si>
  <si>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</si>
  <si>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</si>
  <si>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</si>
  <si>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</si>
  <si>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</si>
  <si>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</si>
  <si>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</si>
  <si>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</si>
  <si>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</si>
  <si>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</si>
  <si>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</si>
  <si>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</si>
  <si>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</si>
  <si>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</si>
  <si>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</si>
  <si>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</si>
  <si>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</si>
  <si>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</si>
  <si>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</si>
  <si>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</si>
  <si>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</si>
  <si>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</si>
  <si>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</si>
  <si>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</si>
  <si>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</si>
  <si>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</si>
  <si>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</si>
  <si>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</si>
  <si>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</si>
  <si>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</si>
  <si>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</si>
  <si>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</si>
  <si>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</si>
  <si>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</si>
  <si>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</si>
  <si>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</si>
  <si>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</si>
  <si>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</si>
  <si>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</si>
  <si>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</si>
  <si>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</si>
  <si>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</si>
  <si>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</si>
  <si>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</si>
  <si>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</si>
  <si>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</si>
  <si>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</si>
  <si>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</si>
  <si>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</si>
  <si>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</si>
  <si>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</si>
  <si>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</si>
  <si>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</si>
  <si>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</si>
  <si>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</si>
  <si>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</si>
  <si>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</si>
  <si>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</si>
  <si>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</si>
  <si>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</si>
  <si>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</si>
  <si>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</si>
  <si>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</si>
  <si>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</si>
  <si>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</si>
  <si>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</si>
  <si>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</si>
  <si>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</si>
  <si>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</si>
  <si>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</si>
  <si>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</si>
  <si>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</si>
  <si>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</si>
  <si>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</si>
  <si>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</si>
  <si>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</si>
  <si>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</si>
  <si>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</si>
  <si>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</si>
  <si>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</si>
  <si>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</si>
  <si>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</si>
  <si>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</si>
  <si>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</si>
  <si>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</si>
  <si>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</si>
  <si>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</si>
  <si>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</si>
  <si>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</si>
  <si>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</si>
  <si>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</si>
  <si>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</si>
  <si>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</si>
  <si>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</si>
  <si>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</si>
  <si>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</si>
  <si>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</si>
  <si>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</si>
  <si>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</si>
  <si>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</si>
  <si>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</si>
  <si>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</si>
  <si>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</si>
  <si>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</si>
  <si>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</si>
  <si>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</si>
  <si>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</si>
  <si>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</si>
  <si>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</si>
  <si>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</si>
  <si>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</si>
  <si>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</si>
  <si>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</si>
  <si>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</si>
  <si>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</si>
  <si>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</si>
  <si>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</si>
  <si>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</si>
  <si>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</si>
  <si>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</si>
  <si>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</si>
  <si>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</si>
  <si>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</si>
  <si>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</si>
  <si>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</si>
  <si>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</si>
  <si>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</si>
  <si>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</si>
  <si>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</si>
  <si>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</si>
  <si>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</si>
  <si>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</si>
  <si>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</si>
  <si>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</si>
  <si>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</si>
  <si>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</si>
  <si>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</si>
  <si>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</si>
  <si>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</si>
  <si>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</si>
  <si>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</si>
  <si>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</si>
  <si>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</si>
  <si>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</si>
  <si>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</si>
  <si>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</si>
  <si>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</si>
  <si>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</si>
  <si>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</si>
  <si>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</si>
  <si>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</si>
  <si>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</si>
  <si>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</si>
  <si>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</si>
  <si>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</si>
  <si>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</si>
  <si>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</si>
  <si>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</si>
  <si>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</si>
  <si>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</si>
  <si>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</si>
  <si>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</si>
  <si>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</si>
  <si>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</si>
  <si>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</si>
  <si>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</si>
  <si>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</si>
  <si>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</si>
  <si>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</si>
  <si>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</si>
  <si>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</si>
  <si>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</si>
  <si>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</si>
  <si>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</si>
  <si>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</si>
  <si>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</si>
  <si>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</si>
  <si>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</si>
  <si>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</si>
  <si>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</si>
  <si>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</si>
  <si>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</si>
  <si>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</si>
  <si>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</si>
  <si>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</si>
  <si>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</si>
  <si>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</si>
  <si>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</si>
  <si>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</si>
  <si>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</si>
  <si>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</si>
  <si>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</si>
  <si>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</si>
  <si>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</si>
  <si>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</si>
  <si>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</si>
  <si>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</si>
  <si>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</si>
  <si>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</si>
  <si>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</si>
  <si>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</si>
  <si>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</si>
  <si>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</si>
  <si>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</si>
  <si>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</si>
  <si>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</si>
  <si>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</si>
  <si>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</si>
  <si>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</si>
  <si>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</si>
  <si>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</si>
  <si>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</si>
  <si>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</si>
  <si>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</si>
  <si>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</si>
  <si>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</si>
  <si>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</si>
  <si>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</si>
  <si>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</si>
  <si>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</si>
  <si>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</si>
  <si>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</si>
  <si>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</si>
  <si>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</si>
  <si>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</si>
  <si>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</si>
  <si>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</si>
  <si>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</si>
  <si>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</si>
  <si>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</si>
  <si>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</si>
  <si>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</si>
  <si>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</si>
  <si>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</si>
  <si>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</si>
  <si>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</si>
  <si>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</si>
  <si>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</si>
  <si>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</si>
  <si>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</si>
  <si>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</si>
  <si>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</si>
  <si>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</si>
  <si>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</si>
  <si>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</si>
  <si>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</si>
  <si>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</si>
  <si>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</si>
  <si>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</si>
  <si>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</si>
  <si>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</si>
  <si>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</si>
  <si>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</si>
  <si>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</si>
  <si>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</si>
  <si>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</si>
  <si>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</si>
  <si>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</si>
  <si>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</si>
  <si>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</si>
  <si>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</si>
  <si>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</si>
  <si>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</si>
  <si>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</si>
  <si>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</si>
  <si>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</si>
  <si>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</si>
  <si>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</si>
  <si>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</si>
  <si>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</si>
  <si>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</si>
  <si>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</si>
  <si>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</si>
  <si>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</si>
  <si>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</si>
  <si>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</si>
  <si>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</si>
  <si>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</si>
  <si>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</si>
  <si>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</si>
  <si>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</si>
  <si>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</si>
  <si>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</si>
  <si>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</si>
  <si>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</si>
  <si>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</si>
  <si>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</si>
  <si>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</si>
  <si>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</si>
  <si>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</si>
  <si>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</si>
  <si>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</si>
  <si>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</si>
  <si>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</si>
  <si>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</si>
  <si>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</si>
  <si>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</si>
  <si>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</si>
  <si>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</si>
  <si>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</si>
  <si>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</si>
  <si>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</si>
  <si>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</si>
  <si>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</si>
  <si>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</si>
  <si>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</si>
  <si>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</si>
  <si>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</si>
  <si>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</si>
  <si>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</si>
  <si>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</si>
  <si>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</si>
  <si>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</si>
  <si>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</si>
  <si>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</si>
  <si>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</si>
  <si>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</si>
  <si>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</si>
  <si>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</si>
  <si>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</si>
  <si>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</si>
  <si>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</si>
  <si>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</si>
  <si>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</si>
  <si>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</si>
  <si>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</si>
  <si>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</si>
  <si>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</si>
  <si>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</si>
  <si>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</si>
  <si>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</si>
  <si>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</si>
  <si>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</si>
  <si>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</si>
  <si>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</si>
  <si>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</si>
  <si>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</si>
  <si>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</si>
  <si>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</si>
  <si>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</si>
  <si>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</si>
  <si>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</si>
  <si>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</si>
  <si>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</si>
  <si>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</si>
  <si>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</si>
  <si>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</si>
  <si>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</si>
  <si>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</si>
  <si>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</si>
  <si>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</si>
  <si>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</si>
  <si>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</si>
  <si>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</si>
  <si>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</si>
  <si>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</si>
  <si>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</si>
  <si>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</si>
  <si>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</si>
  <si>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</si>
  <si>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</si>
  <si>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</si>
  <si>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</si>
  <si>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</si>
  <si>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</si>
  <si>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</si>
  <si>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</si>
  <si>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</si>
  <si>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</si>
  <si>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</si>
  <si>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</si>
  <si>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</si>
  <si>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</si>
  <si>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</si>
  <si>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</si>
  <si>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</si>
  <si>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</si>
  <si>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</si>
  <si>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</si>
  <si>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</si>
  <si>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</si>
  <si>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</si>
  <si>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</si>
  <si>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</si>
  <si>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</si>
  <si>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</si>
  <si>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</si>
  <si>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</si>
  <si>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</si>
  <si>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</si>
  <si>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</si>
  <si>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</si>
  <si>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</si>
  <si>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</si>
  <si>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</si>
  <si>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</si>
  <si>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</si>
  <si>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</si>
  <si>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</si>
  <si>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</si>
  <si>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</si>
  <si>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</si>
  <si>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</si>
  <si>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</si>
  <si>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</si>
  <si>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</si>
  <si>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</si>
  <si>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</si>
  <si>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</si>
  <si>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</si>
  <si>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</si>
  <si>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</si>
  <si>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</si>
  <si>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</si>
  <si>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</si>
  <si>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</si>
  <si>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</si>
  <si>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</si>
  <si>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</si>
  <si>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</si>
  <si>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</si>
  <si>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</si>
  <si>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</si>
  <si>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</si>
  <si>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</si>
  <si>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</si>
  <si>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</si>
  <si>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</si>
  <si>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</si>
  <si>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</si>
  <si>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</si>
  <si>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</si>
  <si>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</si>
  <si>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</si>
  <si>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</si>
  <si>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</si>
  <si>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</si>
  <si>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</si>
  <si>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</si>
  <si>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</si>
  <si>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</si>
  <si>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</si>
  <si>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</si>
  <si>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</si>
  <si>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</si>
  <si>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</si>
  <si>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</si>
  <si>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</si>
  <si>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</si>
  <si>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</si>
  <si>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</si>
  <si>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</si>
  <si>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</si>
  <si>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</si>
  <si>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</si>
  <si>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</si>
  <si>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</si>
  <si>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</si>
  <si>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</si>
  <si>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</si>
  <si>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</si>
  <si>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</si>
  <si>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</si>
  <si>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</si>
  <si>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</si>
  <si>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</si>
  <si>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</si>
  <si>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</si>
  <si>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</si>
  <si>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</si>
  <si>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</si>
  <si>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</si>
  <si>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</si>
  <si>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</si>
  <si>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</si>
  <si>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</si>
  <si>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</si>
  <si>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</si>
  <si>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</si>
  <si>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</si>
  <si>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</si>
  <si>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</si>
  <si>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</si>
  <si>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</si>
  <si>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</si>
  <si>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</si>
  <si>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</si>
  <si>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</si>
  <si>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</si>
  <si>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</si>
  <si>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</si>
  <si>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</si>
  <si>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</si>
  <si>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</si>
  <si>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</si>
  <si>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</si>
  <si>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</si>
  <si>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</si>
  <si>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</si>
  <si>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</si>
  <si>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</si>
  <si>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</si>
  <si>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</si>
  <si>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</si>
  <si>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</si>
  <si>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</si>
  <si>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</si>
  <si>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</si>
  <si>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</si>
  <si>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</si>
  <si>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</si>
  <si>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</si>
  <si>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</si>
  <si>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</si>
  <si>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</si>
  <si>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</si>
  <si>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</si>
  <si>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</si>
  <si>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</si>
  <si>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</si>
  <si>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</si>
  <si>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</si>
  <si>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</si>
  <si>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</si>
  <si>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</si>
  <si>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</si>
  <si>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</si>
  <si>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</si>
  <si>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</si>
  <si>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</si>
  <si>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</si>
  <si>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</si>
  <si>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</si>
  <si>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</si>
  <si>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</si>
  <si>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</si>
  <si>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</si>
  <si>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</si>
  <si>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</si>
  <si>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</si>
  <si>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</si>
  <si>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</si>
  <si>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</si>
  <si>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</si>
  <si>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</si>
  <si>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</si>
  <si>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</si>
  <si>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</si>
  <si>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</si>
  <si>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</si>
  <si>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</si>
  <si>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</si>
  <si>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</si>
  <si>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</si>
  <si>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</si>
  <si>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</si>
  <si>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</si>
  <si>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</si>
  <si>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</si>
  <si>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</si>
  <si>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</si>
  <si>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</si>
  <si>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</si>
  <si>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</si>
  <si>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</si>
  <si>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</si>
  <si>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</si>
  <si>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</si>
  <si>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</si>
  <si>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</si>
  <si>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</si>
  <si>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</si>
  <si>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</si>
  <si>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</si>
  <si>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</si>
  <si>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</si>
  <si>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</si>
  <si>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</si>
  <si>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</si>
  <si>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</si>
  <si>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</si>
  <si>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</si>
  <si>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</si>
  <si>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</si>
  <si>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</si>
  <si>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</si>
  <si>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</si>
  <si>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</si>
  <si>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</si>
  <si>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</si>
  <si>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</si>
  <si>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</si>
  <si>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</si>
  <si>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</si>
  <si>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</si>
  <si>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</si>
  <si>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</si>
  <si>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</si>
  <si>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</si>
  <si>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</si>
  <si>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</si>
  <si>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</si>
  <si>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</si>
  <si>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</si>
  <si>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</si>
  <si>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</si>
  <si>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</si>
  <si>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</si>
  <si>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</si>
  <si>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</si>
  <si>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</si>
  <si>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</si>
  <si>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</si>
  <si>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</si>
  <si>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</si>
  <si>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</si>
  <si>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</si>
  <si>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</si>
  <si>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</si>
  <si>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</si>
  <si>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</si>
  <si>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</si>
  <si>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</si>
  <si>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</si>
  <si>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</si>
  <si>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</si>
  <si>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</si>
  <si>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</si>
  <si>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</si>
  <si>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</si>
  <si>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</si>
  <si>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</si>
  <si>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</si>
  <si>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</si>
  <si>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</si>
  <si>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</si>
  <si>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</si>
  <si>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</si>
  <si>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</si>
  <si>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</si>
  <si>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</si>
  <si>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</si>
  <si>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</si>
  <si>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</si>
  <si>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</si>
  <si>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</si>
  <si>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</si>
  <si>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</si>
  <si>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</si>
  <si>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</si>
  <si>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</si>
  <si>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</si>
  <si>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</si>
  <si>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</si>
  <si>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</si>
  <si>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</si>
  <si>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</si>
  <si>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</si>
  <si>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</si>
  <si>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</si>
  <si>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</si>
  <si>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</si>
  <si>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</si>
  <si>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</si>
  <si>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</si>
  <si>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</si>
  <si>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</si>
  <si>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</si>
  <si>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</si>
  <si>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</si>
  <si>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</si>
  <si>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</si>
  <si>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</si>
  <si>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</si>
  <si>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</si>
  <si>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</si>
  <si>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</si>
  <si>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</si>
  <si>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</si>
  <si>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</si>
  <si>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</si>
  <si>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</si>
  <si>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</si>
  <si>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</si>
  <si>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</si>
  <si>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</si>
  <si>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</si>
  <si>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</si>
  <si>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</si>
  <si>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</si>
  <si>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</si>
  <si>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</si>
  <si>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</si>
  <si>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</si>
  <si>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</si>
  <si>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</si>
  <si>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</si>
  <si>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</si>
  <si>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</si>
  <si>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</si>
  <si>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</si>
  <si>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</si>
  <si>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</si>
  <si>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</si>
  <si>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</si>
  <si>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</si>
  <si>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</si>
  <si>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</si>
  <si>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</si>
  <si>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</si>
  <si>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</si>
  <si>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</si>
  <si>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</si>
  <si>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</si>
  <si>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</si>
  <si>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</si>
  <si>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</si>
  <si>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</si>
  <si>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</si>
  <si>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</si>
  <si>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</si>
  <si>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</si>
  <si>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</si>
  <si>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</si>
  <si>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</si>
  <si>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</si>
  <si>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</si>
  <si>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</si>
  <si>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</si>
  <si>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</si>
  <si>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</si>
  <si>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</si>
  <si>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</si>
  <si>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</si>
  <si>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</si>
  <si>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</si>
  <si>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</si>
  <si>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</si>
  <si>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</si>
  <si>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</si>
  <si>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</si>
  <si>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</si>
  <si>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</si>
  <si>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</si>
  <si>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</si>
  <si>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</si>
  <si>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</si>
  <si>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</si>
  <si>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</si>
  <si>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</si>
  <si>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</si>
  <si>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</si>
  <si>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</si>
  <si>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</si>
  <si>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</si>
  <si>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</si>
  <si>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</si>
  <si>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</si>
  <si>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</si>
  <si>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</si>
  <si>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</si>
  <si>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</si>
  <si>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</si>
  <si>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</si>
  <si>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</si>
  <si>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</si>
  <si>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</si>
  <si>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</si>
  <si>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</si>
  <si>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</si>
  <si>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</si>
  <si>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</si>
  <si>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</si>
  <si>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</si>
  <si>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</si>
  <si>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</si>
  <si>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</si>
  <si>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</si>
  <si>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</si>
  <si>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</si>
  <si>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</si>
  <si>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</si>
  <si>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</si>
  <si>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</si>
  <si>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</si>
  <si>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</si>
  <si>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</si>
  <si>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</si>
  <si>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</si>
  <si>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</si>
  <si>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</si>
  <si>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</si>
  <si>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</si>
  <si>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</si>
  <si>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</si>
  <si>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</si>
  <si>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</si>
  <si>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</si>
  <si>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</si>
  <si>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</si>
  <si>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</si>
  <si>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</si>
  <si>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</si>
  <si>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</si>
  <si>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</si>
  <si>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</si>
  <si>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</si>
  <si>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</si>
  <si>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</si>
  <si>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</si>
  <si>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</si>
  <si>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</si>
  <si>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</si>
  <si>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</si>
  <si>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</si>
  <si>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</si>
  <si>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</si>
  <si>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</si>
  <si>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</si>
  <si>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</si>
  <si>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</si>
  <si>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</si>
  <si>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</si>
  <si>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</si>
  <si>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</si>
  <si>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</si>
  <si>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</si>
  <si>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</si>
  <si>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</si>
  <si>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</si>
  <si>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</si>
  <si>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</si>
  <si>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</si>
  <si>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</si>
  <si>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</si>
  <si>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</si>
  <si>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</si>
  <si>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</si>
  <si>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</si>
  <si>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</si>
  <si>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</si>
  <si>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</si>
  <si>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</si>
  <si>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</si>
  <si>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</si>
  <si>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</si>
  <si>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</si>
  <si>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</si>
  <si>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</si>
  <si>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</si>
  <si>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</si>
  <si>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</si>
  <si>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</si>
  <si>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</si>
  <si>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</si>
  <si>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</si>
  <si>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</si>
  <si>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</si>
  <si>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</si>
  <si>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</si>
  <si>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</si>
  <si>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</si>
  <si>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</si>
  <si>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</si>
  <si>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</si>
  <si>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</si>
  <si>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</si>
  <si>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</si>
  <si>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</si>
  <si>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</si>
  <si>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</si>
  <si>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</si>
  <si>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</si>
  <si>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</si>
  <si>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</si>
  <si>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</si>
  <si>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</si>
  <si>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</si>
  <si>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</si>
  <si>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</si>
  <si>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</si>
  <si>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</si>
  <si>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</si>
  <si>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</si>
  <si>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</si>
  <si>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</si>
  <si>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</si>
  <si>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</si>
  <si>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</si>
  <si>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</si>
  <si>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</si>
  <si>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</si>
  <si>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</si>
  <si>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</si>
  <si>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</si>
  <si>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</si>
  <si>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</si>
  <si>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</si>
  <si>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</si>
  <si>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</si>
  <si>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</si>
  <si>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</si>
  <si>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</si>
  <si>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</si>
  <si>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</si>
  <si>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</si>
  <si>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</si>
  <si>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</si>
  <si>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</si>
  <si>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</si>
  <si>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</si>
  <si>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</si>
  <si>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</si>
  <si>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</si>
  <si>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</si>
  <si>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</si>
  <si>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</si>
  <si>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</si>
  <si>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</si>
  <si>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</si>
  <si>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</si>
  <si>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</si>
  <si>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</si>
  <si>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</si>
  <si>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</si>
  <si>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</si>
  <si>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</si>
  <si>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</si>
  <si>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</si>
  <si>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</si>
  <si>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</si>
  <si>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</si>
  <si>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</si>
  <si>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</si>
  <si>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</si>
  <si>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</si>
  <si>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</si>
  <si>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</si>
  <si>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</si>
  <si>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</si>
  <si>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</si>
  <si>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</si>
  <si>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</si>
  <si>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</si>
  <si>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</si>
  <si>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</si>
  <si>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</si>
  <si>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</si>
  <si>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</si>
  <si>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</si>
  <si>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</si>
  <si>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</si>
  <si>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</si>
  <si>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</si>
  <si>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</si>
  <si>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</si>
  <si>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</si>
  <si>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</si>
  <si>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</si>
  <si>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</si>
  <si>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</si>
  <si>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</si>
  <si>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</si>
  <si>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</si>
  <si>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</si>
  <si>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</si>
  <si>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</si>
  <si>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</si>
  <si>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</si>
  <si>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</si>
  <si>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</si>
  <si>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</si>
  <si>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</si>
  <si>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</si>
  <si>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</si>
  <si>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</si>
  <si>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</si>
  <si>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</si>
  <si>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</si>
  <si>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</si>
  <si>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</si>
  <si>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</si>
  <si>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</si>
  <si>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</si>
  <si>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</si>
  <si>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</si>
  <si>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</si>
  <si>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</si>
  <si>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</si>
  <si>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</si>
  <si>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</si>
  <si>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</si>
  <si>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</si>
  <si>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</si>
  <si>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</si>
  <si>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</si>
  <si>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</si>
  <si>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</si>
  <si>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</si>
  <si>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</si>
  <si>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</si>
  <si>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</si>
  <si>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</si>
  <si>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</si>
  <si>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</si>
  <si>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</si>
  <si>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</si>
  <si>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</si>
  <si>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</si>
  <si>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</si>
  <si>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</si>
  <si>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</si>
  <si>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</si>
  <si>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</si>
  <si>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</si>
  <si>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</si>
  <si>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</si>
  <si>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</si>
  <si>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</si>
  <si>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</si>
  <si>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</si>
  <si>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</si>
  <si>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</si>
  <si>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</si>
  <si>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</si>
  <si>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</si>
  <si>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</si>
  <si>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</si>
  <si>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</si>
  <si>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</si>
  <si>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</si>
  <si>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</si>
  <si>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</si>
  <si>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</si>
  <si>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</si>
  <si>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</si>
  <si>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</si>
  <si>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</si>
  <si>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</si>
  <si>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</si>
  <si>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</si>
  <si>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</si>
  <si>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</si>
  <si>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</si>
  <si>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</si>
  <si>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</si>
  <si>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</si>
  <si>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</si>
  <si>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</si>
  <si>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</si>
  <si>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</si>
  <si>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</si>
  <si>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</si>
  <si>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</si>
  <si>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</si>
  <si>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</si>
  <si>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</si>
  <si>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</si>
  <si>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</si>
  <si>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</si>
  <si>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</si>
  <si>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</si>
  <si>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</si>
  <si>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</si>
  <si>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</si>
  <si>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</si>
  <si>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</si>
  <si>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</si>
  <si>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</si>
  <si>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</si>
  <si>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</si>
  <si>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</si>
  <si>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</si>
  <si>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</si>
  <si>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</si>
  <si>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</si>
  <si>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</si>
  <si>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</si>
  <si>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</si>
  <si>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</si>
  <si>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</si>
  <si>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</si>
  <si>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</si>
  <si>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</si>
  <si>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</si>
  <si>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</si>
  <si>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</si>
  <si>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</si>
  <si>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</si>
  <si>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</si>
  <si>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</si>
  <si>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</si>
  <si>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</si>
  <si>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</si>
  <si>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</si>
  <si>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</si>
  <si>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</si>
  <si>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</si>
  <si>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</si>
  <si>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</si>
  <si>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</si>
  <si>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</si>
  <si>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</si>
  <si>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</si>
  <si>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</si>
  <si>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</si>
  <si>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</si>
  <si>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</si>
  <si>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</si>
  <si>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</si>
  <si>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</si>
  <si>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</si>
  <si>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</si>
  <si>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</si>
  <si>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</si>
  <si>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</si>
  <si>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</si>
  <si>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</si>
  <si>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</si>
  <si>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</si>
  <si>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</si>
  <si>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</si>
  <si>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</si>
  <si>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</si>
  <si>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</si>
  <si>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</si>
  <si>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</si>
  <si>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</si>
  <si>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</si>
  <si>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</si>
  <si>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</si>
  <si>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</si>
  <si>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</si>
  <si>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</si>
  <si>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</si>
  <si>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</si>
  <si>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</si>
  <si>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</si>
  <si>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</si>
  <si>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</si>
  <si>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</si>
  <si>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</si>
  <si>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</si>
  <si>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</si>
  <si>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</si>
  <si>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</si>
  <si>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</si>
  <si>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</si>
  <si>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</si>
  <si>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</si>
  <si>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</si>
  <si>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</si>
  <si>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</si>
  <si>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</si>
  <si>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</si>
  <si>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</si>
  <si>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</si>
  <si>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</si>
  <si>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</si>
  <si>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</si>
  <si>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</si>
  <si>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</si>
  <si>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</si>
  <si>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</si>
  <si>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</si>
  <si>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</si>
  <si>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</si>
  <si>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</si>
  <si>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</si>
  <si>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</si>
  <si>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</si>
  <si>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</si>
  <si>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</si>
  <si>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</si>
  <si>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</si>
  <si>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</si>
  <si>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</si>
  <si>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</si>
  <si>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</si>
  <si>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</si>
  <si>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</si>
  <si>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</si>
  <si>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</si>
  <si>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</si>
  <si>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</si>
  <si>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</si>
  <si>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</si>
  <si>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</si>
  <si>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</si>
  <si>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</si>
  <si>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</si>
  <si>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</si>
  <si>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</si>
  <si>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</si>
  <si>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</si>
  <si>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</si>
  <si>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</si>
  <si>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</si>
  <si>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</si>
  <si>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</si>
  <si>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</si>
  <si>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</si>
  <si>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</si>
  <si>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</si>
  <si>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</si>
  <si>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</si>
  <si>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</si>
  <si>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</si>
  <si>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</si>
  <si>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</si>
  <si>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</si>
  <si>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</si>
  <si>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</si>
  <si>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</si>
  <si>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</si>
  <si>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</si>
  <si>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</si>
  <si>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</si>
  <si>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</si>
  <si>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</si>
  <si>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</si>
  <si>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</si>
  <si>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</si>
  <si>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</si>
  <si>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</si>
  <si>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</si>
  <si>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</si>
  <si>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</si>
  <si>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</si>
  <si>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</si>
  <si>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</si>
  <si>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</si>
  <si>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</si>
  <si>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</si>
  <si>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</si>
  <si>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</si>
  <si>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</si>
  <si>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</si>
  <si>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</si>
  <si>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</si>
  <si>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</si>
  <si>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</si>
  <si>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</si>
  <si>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</si>
  <si>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</si>
  <si>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</si>
  <si>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</si>
  <si>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</si>
  <si>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</si>
  <si>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</si>
  <si>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</si>
  <si>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</si>
  <si>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</si>
  <si>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</si>
  <si>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</si>
  <si>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</si>
  <si>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</si>
  <si>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</si>
  <si>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</si>
  <si>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</si>
  <si>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</si>
  <si>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</si>
  <si>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</si>
  <si>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</si>
  <si>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</si>
  <si>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</si>
  <si>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</si>
  <si>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</si>
  <si>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</si>
  <si>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</si>
  <si>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</si>
  <si>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</si>
  <si>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</si>
  <si>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</si>
  <si>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</si>
  <si>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</si>
  <si>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</si>
  <si>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</si>
  <si>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</si>
  <si>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</si>
  <si>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</si>
  <si>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</si>
  <si>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</si>
  <si>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</si>
  <si>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</si>
  <si>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</si>
  <si>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</si>
  <si>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</si>
  <si>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</si>
  <si>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</si>
  <si>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</si>
  <si>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</si>
  <si>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</si>
  <si>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</si>
  <si>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</si>
  <si>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</si>
  <si>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</si>
  <si>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</si>
  <si>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</si>
  <si>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</si>
  <si>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</si>
  <si>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</si>
  <si>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</si>
  <si>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</si>
  <si>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</si>
  <si>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</si>
  <si>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</si>
  <si>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</si>
  <si>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</si>
  <si>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</si>
  <si>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</si>
  <si>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</si>
  <si>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</si>
  <si>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</si>
  <si>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</si>
  <si>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</si>
  <si>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</si>
  <si>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</si>
  <si>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</si>
  <si>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</si>
  <si>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</si>
  <si>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</si>
  <si>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</si>
  <si>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</si>
  <si>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</si>
  <si>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</si>
  <si>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</si>
  <si>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</si>
  <si>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</si>
  <si>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</si>
  <si>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</si>
  <si>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</si>
  <si>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</si>
  <si>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</si>
  <si>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</si>
  <si>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</si>
  <si>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</si>
  <si>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</si>
  <si>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</si>
  <si>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</si>
  <si>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</si>
  <si>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</si>
  <si>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</si>
  <si>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</si>
  <si>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</si>
  <si>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</si>
  <si>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</si>
  <si>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</si>
  <si>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</si>
  <si>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</si>
  <si>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</si>
  <si>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</si>
  <si>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</si>
  <si>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</si>
  <si>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</si>
  <si>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</si>
  <si>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</si>
  <si>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</si>
  <si>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</si>
  <si>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</si>
  <si>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</si>
  <si>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</si>
  <si>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</si>
  <si>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</si>
  <si>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</si>
  <si>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</si>
  <si>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</si>
  <si>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</si>
  <si>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</si>
  <si>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</si>
  <si>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</si>
  <si>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</si>
  <si>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</si>
  <si>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</si>
  <si>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</si>
  <si>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</si>
  <si>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</si>
  <si>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</si>
  <si>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</si>
  <si>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</si>
  <si>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</si>
  <si>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</si>
  <si>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</si>
  <si>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</si>
  <si>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</si>
  <si>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</si>
  <si>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</si>
  <si>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</si>
  <si>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</si>
  <si>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</si>
  <si>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</si>
  <si>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</si>
  <si>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</si>
  <si>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</si>
  <si>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</si>
  <si>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</si>
  <si>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</si>
  <si>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</si>
  <si>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</si>
  <si>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</si>
  <si>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</si>
  <si>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</si>
  <si>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</si>
  <si>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</si>
  <si>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</si>
  <si>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</si>
  <si>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</si>
  <si>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</si>
  <si>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</si>
  <si>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</si>
  <si>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</si>
  <si>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</si>
  <si>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</si>
  <si>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</si>
  <si>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</si>
  <si>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</si>
  <si>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</si>
  <si>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</si>
  <si>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</si>
  <si>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</si>
  <si>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</si>
  <si>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</si>
  <si>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</si>
  <si>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</si>
  <si>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</si>
  <si>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</si>
  <si>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</si>
  <si>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</si>
  <si>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</si>
  <si>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</si>
  <si>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</si>
  <si>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</si>
  <si>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</si>
  <si>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</si>
  <si>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</si>
  <si>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</si>
  <si>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</si>
  <si>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</si>
  <si>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</si>
  <si>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</si>
  <si>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</si>
  <si>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</si>
  <si>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</si>
  <si>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</si>
  <si>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</si>
  <si>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</si>
  <si>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</si>
  <si>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</si>
  <si>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</si>
  <si>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</si>
  <si>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</si>
  <si>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</si>
  <si>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</si>
  <si>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</si>
  <si>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</si>
  <si>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</si>
  <si>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</si>
  <si>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</si>
  <si>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</si>
  <si>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</si>
  <si>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</si>
  <si>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</si>
  <si>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</si>
  <si>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</si>
  <si>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</si>
  <si>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</si>
  <si>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</si>
  <si>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</si>
  <si>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</si>
  <si>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</si>
  <si>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</si>
  <si>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</si>
  <si>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</si>
  <si>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</si>
  <si>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</si>
  <si>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</si>
  <si>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</si>
  <si>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</si>
  <si>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</si>
  <si>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</si>
  <si>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</si>
  <si>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</si>
  <si>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</si>
  <si>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</si>
  <si>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</si>
  <si>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</si>
  <si>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</si>
  <si>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</si>
  <si>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</si>
  <si>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</si>
  <si>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</si>
  <si>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</si>
  <si>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</si>
  <si>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</si>
  <si>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</si>
  <si>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</si>
  <si>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</si>
  <si>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</si>
  <si>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</si>
  <si>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</si>
  <si>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</si>
  <si>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</si>
  <si>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</si>
  <si>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</si>
  <si>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</si>
  <si>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</si>
  <si>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</si>
  <si>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</si>
  <si>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</si>
  <si>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</si>
  <si>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</si>
  <si>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</si>
  <si>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</si>
  <si>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</si>
  <si>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</si>
  <si>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</si>
  <si>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</si>
  <si>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</si>
  <si>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</si>
  <si>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</si>
  <si>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</si>
  <si>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</si>
  <si>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</si>
  <si>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</si>
  <si>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</si>
  <si>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</si>
  <si>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</si>
  <si>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</si>
  <si>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</si>
  <si>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</si>
  <si>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</si>
  <si>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</si>
  <si>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</si>
  <si>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</si>
  <si>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</si>
  <si>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</si>
  <si>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</si>
  <si>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</si>
  <si>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</si>
  <si>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</si>
  <si>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</si>
  <si>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</si>
  <si>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</si>
  <si>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</si>
  <si>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</si>
  <si>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</si>
  <si>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</si>
  <si>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</si>
  <si>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</si>
  <si>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</si>
  <si>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</si>
  <si>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</si>
  <si>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</si>
  <si>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</si>
  <si>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</si>
  <si>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</si>
  <si>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</si>
  <si>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</si>
  <si>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</si>
  <si>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</si>
  <si>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</si>
  <si>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</si>
  <si>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</si>
  <si>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</si>
  <si>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</si>
  <si>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</si>
  <si>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</si>
  <si>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</si>
  <si>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</si>
  <si>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</si>
  <si>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</si>
  <si>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</si>
  <si>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</si>
  <si>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</si>
  <si>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</si>
  <si>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</si>
  <si>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</si>
  <si>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</si>
  <si>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</si>
  <si>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</si>
  <si>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</si>
  <si>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</si>
  <si>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</si>
  <si>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</si>
  <si>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</si>
  <si>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</si>
  <si>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</si>
  <si>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</si>
  <si>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</si>
  <si>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</si>
  <si>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</si>
  <si>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</si>
  <si>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</si>
  <si>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</si>
  <si>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</si>
  <si>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</si>
  <si>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</si>
  <si>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</si>
  <si>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</si>
  <si>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</si>
  <si>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</si>
  <si>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</si>
  <si>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</si>
  <si>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</si>
  <si>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</si>
  <si>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</si>
  <si>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</si>
  <si>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</si>
  <si>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</si>
  <si>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</si>
  <si>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</si>
  <si>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</si>
  <si>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</si>
  <si>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</si>
  <si>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</si>
  <si>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</si>
  <si>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</si>
  <si>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</si>
  <si>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</si>
  <si>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</si>
  <si>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</si>
  <si>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</si>
  <si>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</si>
  <si>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</si>
  <si>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</si>
  <si>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</si>
  <si>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</si>
  <si>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</si>
  <si>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</si>
  <si>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</si>
  <si>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</si>
  <si>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</si>
  <si>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</si>
  <si>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</si>
  <si>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</si>
  <si>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</si>
  <si>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</si>
  <si>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</si>
  <si>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</si>
  <si>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</si>
  <si>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</si>
  <si>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</si>
  <si>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</si>
  <si>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</si>
  <si>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</si>
  <si>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</si>
  <si>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</si>
  <si>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</si>
  <si>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</si>
  <si>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</si>
  <si>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</si>
  <si>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</si>
  <si>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</si>
  <si>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</si>
  <si>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</si>
  <si>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</si>
  <si>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</si>
  <si>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</si>
  <si>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</si>
  <si>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</si>
  <si>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</si>
  <si>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</si>
  <si>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</si>
  <si>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</si>
  <si>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</si>
  <si>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</si>
  <si>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</si>
  <si>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</si>
  <si>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</si>
  <si>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</si>
  <si>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</si>
  <si>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</si>
  <si>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</si>
  <si>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</si>
  <si>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</si>
  <si>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</si>
  <si>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</si>
  <si>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</si>
  <si>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</si>
  <si>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</si>
  <si>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</si>
  <si>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</si>
  <si>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</si>
  <si>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</si>
  <si>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</si>
  <si>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</si>
  <si>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</si>
  <si>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</si>
  <si>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</si>
  <si>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</si>
  <si>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</si>
  <si>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</si>
  <si>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</si>
  <si>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</si>
  <si>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</si>
  <si>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</si>
  <si>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</si>
  <si>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</si>
  <si>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</si>
  <si>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</si>
  <si>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</si>
  <si>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</si>
  <si>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</si>
  <si>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</si>
  <si>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</si>
  <si>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</si>
  <si>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</si>
  <si>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</si>
  <si>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</si>
  <si>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</si>
  <si>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</si>
  <si>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</si>
  <si>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</si>
  <si>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</si>
  <si>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</si>
  <si>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</si>
  <si>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</si>
  <si>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</si>
  <si>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</si>
  <si>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</si>
  <si>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</si>
  <si>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</si>
  <si>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</si>
  <si>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</si>
  <si>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</si>
  <si>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</si>
  <si>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</si>
  <si>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</si>
  <si>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</si>
  <si>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</si>
  <si>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</si>
  <si>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</si>
  <si>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</si>
  <si>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</si>
  <si>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</si>
  <si>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</si>
  <si>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</si>
  <si>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</si>
  <si>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</si>
  <si>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</si>
  <si>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</si>
  <si>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</si>
  <si>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</si>
  <si>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</si>
  <si>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</si>
  <si>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</si>
  <si>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</si>
  <si>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</si>
  <si>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</si>
  <si>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</si>
  <si>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</si>
  <si>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</si>
  <si>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</si>
  <si>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</si>
  <si>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</si>
  <si>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</si>
  <si>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</si>
  <si>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</si>
  <si>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</si>
  <si>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</si>
  <si>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</si>
  <si>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</si>
  <si>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</si>
  <si>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</si>
  <si>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</si>
  <si>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</si>
  <si>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</si>
  <si>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</si>
  <si>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</si>
  <si>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</si>
  <si>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</si>
  <si>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</si>
  <si>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</si>
  <si>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</si>
  <si>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</si>
  <si>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</si>
  <si>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</si>
  <si>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</si>
  <si>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</si>
  <si>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</si>
  <si>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</si>
  <si>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</si>
  <si>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</si>
  <si>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</si>
  <si>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</si>
  <si>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</si>
  <si>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</si>
  <si>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</si>
  <si>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</si>
  <si>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</si>
  <si>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</si>
  <si>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</si>
  <si>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</si>
  <si>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</si>
  <si>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</si>
  <si>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</si>
  <si>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</si>
  <si>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</si>
  <si>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</si>
  <si>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</si>
  <si>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</si>
  <si>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</si>
  <si>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</si>
  <si>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</si>
  <si>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</si>
  <si>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</si>
  <si>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</si>
  <si>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</si>
  <si>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</si>
  <si>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</si>
  <si>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</si>
  <si>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</si>
  <si>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</si>
  <si>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</si>
  <si>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</si>
  <si>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</si>
  <si>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</si>
  <si>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</si>
  <si>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</si>
  <si>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</si>
  <si>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</si>
  <si>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</si>
  <si>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</si>
  <si>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</si>
  <si>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</si>
  <si>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</si>
  <si>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</si>
  <si>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</si>
  <si>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</si>
  <si>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</si>
  <si>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</si>
  <si>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</si>
  <si>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</si>
  <si>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</si>
  <si>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</si>
  <si>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 xml:space="preserve">W00750 Унитаз напольный безободковый торнадо с быстросъемным дюропласт сиденьем микролифт Watersense Aurora TORNADO </t>
  </si>
  <si>
    <t>W00750</t>
  </si>
  <si>
    <t>770230001 Damixa Jupiter смеситель для раковины с гигиеническим душем</t>
  </si>
  <si>
    <t>Damixa</t>
  </si>
  <si>
    <t>взамен Jika Baltic 2428.6 - снят с производства</t>
  </si>
  <si>
    <t>Установка унитаза   W00750  напольного безободкового торнадо с быстросъемным дюропласт сиденьем микролифт Watersense Aurora TORNADO JIKA BALTIC(в комплекте с бачком, сиденьем, запорной арматурой)</t>
  </si>
  <si>
    <t>замена JIKA BALTIC</t>
  </si>
  <si>
    <t>уточнение от 06.07.26</t>
  </si>
  <si>
    <t>www.etm.ru</t>
  </si>
  <si>
    <t xml:space="preserve">Коммерческое предложение / Спецификация № </t>
  </si>
  <si>
    <t>973/30916552</t>
  </si>
  <si>
    <t>от</t>
  </si>
  <si>
    <t xml:space="preserve">АО ''АЛЬФА-БАНК'' </t>
  </si>
  <si>
    <t>Представляем Вашему вниманию цены на продукцию, которая может быть Вам интересна:</t>
  </si>
  <si>
    <t>Примечание:</t>
  </si>
  <si>
    <t xml:space="preserve">                                                  </t>
  </si>
  <si>
    <t>N</t>
  </si>
  <si>
    <t>Код товара</t>
  </si>
  <si>
    <t>Имя товара</t>
  </si>
  <si>
    <t>Цена без НДС</t>
  </si>
  <si>
    <t>Сумма без НДС</t>
  </si>
  <si>
    <t>Сумма с НДС</t>
  </si>
  <si>
    <t>Выключатель 1-клавишный 10А безвинтовое крепление антрацит ETIKA</t>
  </si>
  <si>
    <t>IEK</t>
  </si>
  <si>
    <t>Выключатель 2-клавишный 10А безвинтовое крепление антрацит ETIKA</t>
  </si>
  <si>
    <t>Выключатель 1-клавишный проходной 10А безвинтовое крепление антрацит ETIKA</t>
  </si>
  <si>
    <t>Выключатель 2-клавишный проходной 10А безвинтовое крепление антрацит ETIKA</t>
  </si>
  <si>
    <t>Рамка 1-местная антрацит ETIKA</t>
  </si>
  <si>
    <t>Рамка 2-местная антрацит ETIKA</t>
  </si>
  <si>
    <t>Рамка 3-местная антрацит ETIKA</t>
  </si>
  <si>
    <t>Рамка 4-местная антрацит ETIKA</t>
  </si>
  <si>
    <t>Рамка 5-местная антрацит ETIKA</t>
  </si>
  <si>
    <t>CKK-40D-RSZK2-K04-K</t>
  </si>
  <si>
    <t>ПРЕДЛОЖЕНА ЗАМЕНА НА ИЕК</t>
  </si>
  <si>
    <t>CKK-40D-RSZB2-K01-K</t>
  </si>
  <si>
    <t>Avanti Выключатель одноклавишный, в стену Белое облако</t>
  </si>
  <si>
    <t>DKC</t>
  </si>
  <si>
    <t>Avanti Выключатель двухклавишный в стену, Белое   облако</t>
  </si>
  <si>
    <t>Avanti Розетка в стену, 2P+E, с защитными шторками, ''Белое облако''</t>
  </si>
  <si>
    <t>Avanti Розетка в стену, 2P+E, с защитными шторками, ''Красный квадрат''</t>
  </si>
  <si>
    <t>Коробка установочная СЗ для твердых стен D=68х45мм GENERICA</t>
  </si>
  <si>
    <t>UKT10-068-045-000-A-N-UO</t>
  </si>
  <si>
    <t>UKO11-100-100-050-K41-55</t>
  </si>
  <si>
    <t>Всего</t>
  </si>
  <si>
    <t>Listino
Pricelist
Prix courants
Preisliste
Lista de precios
Прейскурант</t>
  </si>
  <si>
    <t>на вест прайс скидка 33%, на ступени -27%</t>
  </si>
  <si>
    <t>ступени</t>
  </si>
  <si>
    <t>Приточно-вытяжная установка Globalvent  iСLIMATE-067+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</si>
  <si>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ВЫКЛЮЧАТЕЛЬ ОДНОКЛАВИШНЫЙ,  серия - ETIKA, цвет черный Антрацит</t>
  </si>
  <si>
    <t>ВЫКЛЮЧАТЕЛЬ ДВУХКЛАВИШНЫЙ, серия - ETIKA, цвет черный Антрацит</t>
  </si>
  <si>
    <t>ПЕРЕКЛЮЧАТЕЛЬ ОДНОКЛАВИШНЫЙ, серия - ETIKA, цвет черный Антрацит</t>
  </si>
  <si>
    <t>ПЕРЕКЛЮЧАТЕЛЬ ДВУХКЛАВИШНЫЙ, серия - ETIKA, цвет черный Антрацит</t>
  </si>
  <si>
    <t>Рамка 1 пост, цвет - черный</t>
  </si>
  <si>
    <t>Рамка 2 поста, цвет - черный</t>
  </si>
  <si>
    <t xml:space="preserve">Рамка 3 поста, цвет -черный </t>
  </si>
  <si>
    <t>Рамка 4 поста, цвет - черный</t>
  </si>
  <si>
    <t>Рамка 5 постов, цвет - черный</t>
  </si>
  <si>
    <t>РКС-20-32-П-К Розетка с з/к 2к (на 2 модуля) ПРАЙМЕР красная IEK</t>
  </si>
  <si>
    <t>РКС-20-30-П-К Розетка с з/к 2к (на 2 модуля) ПРАЙМЕР белая IEK</t>
  </si>
  <si>
    <r>
      <t xml:space="preserve">РКС-20-32-П-К Розетка с з/к 2к (на 2 модуля) ПРАЙМЕР </t>
    </r>
    <r>
      <rPr>
        <b/>
        <sz val="9"/>
        <color theme="1"/>
        <rFont val="Calibri"/>
        <family val="2"/>
        <charset val="204"/>
        <scheme val="minor"/>
      </rPr>
      <t>красная</t>
    </r>
    <r>
      <rPr>
        <sz val="9"/>
        <color theme="1"/>
        <rFont val="Calibri"/>
        <family val="2"/>
        <charset val="204"/>
        <scheme val="minor"/>
      </rPr>
      <t xml:space="preserve"> IEK</t>
    </r>
  </si>
  <si>
    <r>
      <t xml:space="preserve">РКС-20-30-П-К Розетка с з/к 2к (на 2 модуля) ПРАЙМЕР </t>
    </r>
    <r>
      <rPr>
        <b/>
        <sz val="9"/>
        <color theme="1"/>
        <rFont val="Calibri"/>
        <family val="2"/>
        <charset val="204"/>
        <scheme val="minor"/>
      </rPr>
      <t>белая</t>
    </r>
    <r>
      <rPr>
        <sz val="9"/>
        <color theme="1"/>
        <rFont val="Calibri"/>
        <family val="2"/>
        <charset val="204"/>
        <scheme val="minor"/>
      </rPr>
      <t xml:space="preserve"> IEK</t>
    </r>
  </si>
  <si>
    <t>24.07.2026</t>
  </si>
  <si>
    <t>GENERICA</t>
  </si>
  <si>
    <t>Коробка распаячная КМ41234 для открытой проводки безгалогенная (HF) 100х100х50мм IP55 6 гермовводов серая IEK</t>
  </si>
  <si>
    <t>Avanti Рамка ARTLEBEDEV ''Белое облако'' 2 модульная</t>
  </si>
  <si>
    <t>Avanti Рамка ARTLEBEDEV ''Белое облако'' 4 модульная</t>
  </si>
  <si>
    <t>Avanti Рамка ARTLEBEDEV ''Белое облако'' 6 модульная</t>
  </si>
  <si>
    <t>Avanti Рамка ARTLEBEDEV ''Белое облако'' 8 модульная</t>
  </si>
  <si>
    <t>Avanti Рамка ARTLEBEDEV ''Белое облако'' 10 модульная</t>
  </si>
  <si>
    <r>
      <t xml:space="preserve">РКС-20-32-П-К Розетка с з/к 2к (на 2 модуля) ПРАЙМЕР </t>
    </r>
    <r>
      <rPr>
        <b/>
        <sz val="9"/>
        <color theme="1"/>
        <rFont val="Calibri"/>
        <family val="2"/>
        <charset val="204"/>
        <scheme val="minor"/>
      </rPr>
      <t>красная</t>
    </r>
    <r>
      <rPr>
        <sz val="9"/>
        <color theme="1"/>
        <rFont val="Calibri"/>
        <family val="2"/>
        <charset val="204"/>
        <scheme val="minor"/>
      </rPr>
      <t xml:space="preserve"> IEK (для лючка)</t>
    </r>
  </si>
  <si>
    <r>
      <t xml:space="preserve">РКС-20-30-П-К Розетка с з/к 2к (на 2 модуля) ПРАЙМЕР </t>
    </r>
    <r>
      <rPr>
        <b/>
        <sz val="9"/>
        <color theme="1"/>
        <rFont val="Calibri"/>
        <family val="2"/>
        <charset val="204"/>
        <scheme val="minor"/>
      </rPr>
      <t>белая</t>
    </r>
    <r>
      <rPr>
        <sz val="9"/>
        <color theme="1"/>
        <rFont val="Calibri"/>
        <family val="2"/>
        <charset val="204"/>
        <scheme val="minor"/>
      </rPr>
      <t xml:space="preserve"> IEK (для лючка)</t>
    </r>
  </si>
  <si>
    <t>Коробка распаячная для открытой проводки безгалогенная (HF) 100х100х50мм IP55 6 гермовводов серая IEK</t>
  </si>
  <si>
    <t>Розетка 1-местная с заземлением с защитными шторками 16А антрацит ETIKA</t>
  </si>
  <si>
    <r>
      <t xml:space="preserve">Выключатель одноклавишный </t>
    </r>
    <r>
      <rPr>
        <b/>
        <sz val="9"/>
        <rFont val="Calibri"/>
        <family val="2"/>
        <charset val="204"/>
      </rPr>
      <t>IEK</t>
    </r>
    <r>
      <rPr>
        <sz val="9"/>
        <rFont val="Calibri"/>
        <family val="2"/>
        <charset val="204"/>
      </rPr>
      <t>, автоматические клеммы 10 AX 250 В, антрацит ETIKA с рамкой и  установочной коробкой GENERICA</t>
    </r>
  </si>
  <si>
    <r>
      <t xml:space="preserve">Выключатель двухклавишный </t>
    </r>
    <r>
      <rPr>
        <b/>
        <sz val="9"/>
        <rFont val="Calibri"/>
        <family val="2"/>
        <charset val="204"/>
      </rPr>
      <t>IEK</t>
    </r>
    <r>
      <rPr>
        <sz val="9"/>
        <rFont val="Calibri"/>
        <family val="2"/>
        <charset val="204"/>
      </rPr>
      <t xml:space="preserve">, автоматические клеммы 10 AX 250В, антрацит ETIKA  с рамкой и  установочной коробкой GENERICA </t>
    </r>
  </si>
  <si>
    <r>
      <t xml:space="preserve">Переключатель одноклавишный </t>
    </r>
    <r>
      <rPr>
        <b/>
        <sz val="9"/>
        <rFont val="Calibri"/>
        <family val="2"/>
        <charset val="204"/>
      </rPr>
      <t>IEK</t>
    </r>
    <r>
      <rPr>
        <sz val="9"/>
        <rFont val="Calibri"/>
        <family val="2"/>
        <charset val="204"/>
      </rPr>
      <t>, автоматические клеммы 10 AX 250В, антрацит ETIKA  с рамкой и  установочной коробкой GENERICA  (проходной выключатель)</t>
    </r>
  </si>
  <si>
    <r>
      <t>Переключатель двуклавишный</t>
    </r>
    <r>
      <rPr>
        <b/>
        <sz val="9"/>
        <rFont val="Calibri"/>
        <family val="2"/>
        <charset val="204"/>
      </rPr>
      <t xml:space="preserve"> IEK</t>
    </r>
    <r>
      <rPr>
        <sz val="9"/>
        <rFont val="Calibri"/>
        <family val="2"/>
        <charset val="204"/>
      </rPr>
      <t>, автоматические клеммы 10 AX 250В, антрацит ETIKA  с рамкой и  установочной коробкой GENERICA  (проходной выключатель)</t>
    </r>
  </si>
  <si>
    <r>
      <t xml:space="preserve">Установка штепсельной розетки с заземлениемс  з/к 2к (на 2 модуля) ПРАЙМЕР </t>
    </r>
    <r>
      <rPr>
        <b/>
        <sz val="9"/>
        <color theme="1"/>
        <rFont val="Calibri"/>
        <family val="2"/>
        <charset val="204"/>
        <scheme val="minor"/>
      </rPr>
      <t>белая</t>
    </r>
    <r>
      <rPr>
        <sz val="9"/>
        <color theme="1"/>
        <rFont val="Calibri"/>
        <family val="2"/>
        <charset val="204"/>
        <scheme val="minor"/>
      </rPr>
      <t xml:space="preserve"> </t>
    </r>
    <r>
      <rPr>
        <b/>
        <sz val="9"/>
        <color theme="1"/>
        <rFont val="Calibri"/>
        <family val="2"/>
        <charset val="204"/>
        <scheme val="minor"/>
      </rPr>
      <t>IEK</t>
    </r>
    <r>
      <rPr>
        <sz val="9"/>
        <color theme="1"/>
        <rFont val="Calibri"/>
        <family val="2"/>
        <charset val="204"/>
        <scheme val="minor"/>
      </rPr>
      <t xml:space="preserve"> (для лючка) РКС-20-30-П-К</t>
    </r>
    <r>
      <rPr>
        <b/>
        <sz val="9"/>
        <color theme="1"/>
        <rFont val="Calibri"/>
        <family val="2"/>
        <charset val="204"/>
        <scheme val="minor"/>
      </rPr>
      <t xml:space="preserve"> </t>
    </r>
  </si>
  <si>
    <r>
      <t xml:space="preserve">Установка штепсельной розетки с заземлениемс з/к 2к (на 2 модуля) ПРАЙМЕР </t>
    </r>
    <r>
      <rPr>
        <b/>
        <sz val="9"/>
        <color theme="1"/>
        <rFont val="Calibri"/>
        <family val="2"/>
        <charset val="204"/>
        <scheme val="minor"/>
      </rPr>
      <t>красная</t>
    </r>
    <r>
      <rPr>
        <sz val="9"/>
        <color theme="1"/>
        <rFont val="Calibri"/>
        <family val="2"/>
        <charset val="204"/>
        <scheme val="minor"/>
      </rPr>
      <t xml:space="preserve"> </t>
    </r>
    <r>
      <rPr>
        <b/>
        <sz val="9"/>
        <color theme="1"/>
        <rFont val="Calibri"/>
        <family val="2"/>
        <charset val="204"/>
        <scheme val="minor"/>
      </rPr>
      <t>IEK</t>
    </r>
    <r>
      <rPr>
        <sz val="9"/>
        <color theme="1"/>
        <rFont val="Calibri"/>
        <family val="2"/>
        <charset val="204"/>
        <scheme val="minor"/>
      </rPr>
      <t>(для лючка) РКС-20-32-П-К</t>
    </r>
  </si>
  <si>
    <r>
      <t xml:space="preserve">Установка штепсельной розетки с заземлениемс з/к 2к (на 2 модуля) ПРАЙМЕР </t>
    </r>
    <r>
      <rPr>
        <b/>
        <sz val="9"/>
        <color theme="1"/>
        <rFont val="Calibri"/>
        <family val="2"/>
        <charset val="204"/>
        <scheme val="minor"/>
      </rPr>
      <t>белая</t>
    </r>
    <r>
      <rPr>
        <sz val="9"/>
        <color theme="1"/>
        <rFont val="Calibri"/>
        <family val="2"/>
        <charset val="204"/>
        <scheme val="minor"/>
      </rPr>
      <t xml:space="preserve"> </t>
    </r>
    <r>
      <rPr>
        <b/>
        <sz val="9"/>
        <color theme="1"/>
        <rFont val="Calibri"/>
        <family val="2"/>
        <charset val="204"/>
        <scheme val="minor"/>
      </rPr>
      <t>IEK</t>
    </r>
    <r>
      <rPr>
        <sz val="9"/>
        <color theme="1"/>
        <rFont val="Calibri"/>
        <family val="2"/>
        <charset val="204"/>
        <scheme val="minor"/>
      </rPr>
      <t xml:space="preserve"> РКС-20-30-П-К </t>
    </r>
  </si>
  <si>
    <r>
      <t xml:space="preserve">Установка штепсельной розетки с заземлением з/к 2к (на 2 модуля) ПРАЙМЕР </t>
    </r>
    <r>
      <rPr>
        <b/>
        <sz val="9"/>
        <color theme="1"/>
        <rFont val="Calibri"/>
        <family val="2"/>
        <charset val="204"/>
        <scheme val="minor"/>
      </rPr>
      <t>красная</t>
    </r>
    <r>
      <rPr>
        <sz val="9"/>
        <color theme="1"/>
        <rFont val="Calibri"/>
        <family val="2"/>
        <charset val="204"/>
        <scheme val="minor"/>
      </rPr>
      <t xml:space="preserve"> </t>
    </r>
    <r>
      <rPr>
        <b/>
        <sz val="9"/>
        <color theme="1"/>
        <rFont val="Calibri"/>
        <family val="2"/>
        <charset val="204"/>
        <scheme val="minor"/>
      </rPr>
      <t>IEK</t>
    </r>
    <r>
      <rPr>
        <sz val="9"/>
        <color theme="1"/>
        <rFont val="Calibri"/>
        <family val="2"/>
        <charset val="204"/>
        <scheme val="minor"/>
      </rPr>
      <t xml:space="preserve"> РКС-20-32-П-К</t>
    </r>
  </si>
  <si>
    <r>
      <t xml:space="preserve">Установка штепсельной розетки с заземлением  в стену, 2P+E  1-местная с заземлением с защитными шторками 16А </t>
    </r>
    <r>
      <rPr>
        <b/>
        <sz val="9"/>
        <rFont val="Calibri"/>
        <family val="2"/>
        <charset val="204"/>
      </rPr>
      <t>антрацит</t>
    </r>
    <r>
      <rPr>
        <sz val="9"/>
        <rFont val="Calibri"/>
        <family val="2"/>
        <charset val="204"/>
      </rPr>
      <t xml:space="preserve"> </t>
    </r>
    <r>
      <rPr>
        <b/>
        <sz val="9"/>
        <rFont val="Calibri"/>
        <family val="2"/>
        <charset val="204"/>
      </rPr>
      <t>ETIKA IEK</t>
    </r>
  </si>
  <si>
    <t>Установка одноклавишных выключателей  "Legrand" Этика (IEK)  с суппортом и  установочной коробкой GENERICA</t>
  </si>
  <si>
    <t>КП от 07.08.26</t>
  </si>
  <si>
    <t>Обновлено 11.08.26</t>
  </si>
  <si>
    <t>Терраццо серый светлый обрезной арт. SG632420R</t>
  </si>
  <si>
    <t>письмо ДЦЗ 12.08.26</t>
  </si>
  <si>
    <t>ранее КП от 10.06.25</t>
  </si>
  <si>
    <t>КП от 18.08.26</t>
  </si>
  <si>
    <t>Дверь глухая противопожарная EI-60 в проем. Способ открывания: распашная. Число полотен: одностворчатая. Полотно со стекломагниевым заполнением (63 мм), ламинированное. Цвет: Egger H3309 ST28 (станд. раскладка), направление вертикальное. Алюминиевый профиль скрытой установки. Цвет: RAL 9006. Коробка алюминиевая скрытая (Inline). Цвет: RAL 9006. Фурнитура: замок Hafele PZ 911.02.145, ручка нажимная и накладка Hafele Sandra, цилиндр, петли скрытые Kubica K2780 (3 шт.), ограничитель DS-0014, выпадающий порог, скрытый доводчик DL700ITS.Цвет фурнитуры: матовая нержавеющая сталь. Ширина светового проема не менее 800/900 мм</t>
  </si>
  <si>
    <t>Дверь светопрозрачная противопожарная EIW-60 в алюминиевом профиле в проем, полуторная, размер по раме 2130х1500мм. Коробка: алюминиевая телескопическая (наличник с двух сторон). Заполнение: стекло огнестойкое заливное российского производства. Цвет: RAL 9005 муар. Фурнитура: на раб.створке замок "Профи 30.11Р.24" ригель с роликовой защелкой, цилиндр к/б, ручка прямая со смещением Titan T-671(L=1800мм), петли карточные, трехсекционные 3 шт на створку. Цвет фурнитуры: матовая нерж. сталь. Выпадающий порог.  Доводчик полозковый DL 300 S (со скользящим каналом) черный. 2 штуки на каждую створку по доводчику. Световой проем при открытой (ых) створках на 90* не менее 2100х1200/800.</t>
  </si>
  <si>
    <t>ООО «ВЕРТИКАЛЬНЫЙ ТРАНСПОРТ»</t>
  </si>
  <si>
    <t>Российская Федерация, 109052, Москва г, ул. Нижегородская, д. 56А, ком. 7.</t>
  </si>
  <si>
    <t xml:space="preserve">ИНН 7722489111, КПП 772201001, р/с № 40702810500030014648,  Банк: ПАО АКБ "АВАНГАРД",  к/с № 30101810000000000201,  БИК 044525201,  ОКПО 44612112,  ОГРН 1207700215623 от 03.07.2020г.  </t>
  </si>
  <si>
    <t>Русев Максим</t>
  </si>
  <si>
    <t xml:space="preserve">8 (925) 287-41-88 / vertikal.tr@mail.ru </t>
  </si>
  <si>
    <t>50/30/20</t>
  </si>
  <si>
    <t>30-35</t>
  </si>
  <si>
    <t>24 мес.</t>
  </si>
  <si>
    <t>Цена материалов и оборудования, руб., в т.ч. НДС с учетом ГП</t>
  </si>
  <si>
    <t>Цена материалов и оборудования, руб., в т.ч. НДС  с учетом ГП</t>
  </si>
  <si>
    <t>Перегородка противопожарная EIW-60 , светопрозрачная, каркасная. Цвет: RAL 9005. Заполнение: стекло огнестойкое российского производства. Высота перегородки 2,5 м.</t>
  </si>
  <si>
    <t>уточнение цены на фурнитуру 28.02.26</t>
  </si>
  <si>
    <t>Светильник светодиодный CSVT FLORA-50 27 993х50х70 CRI80 4000 microprisma-opal IP40 черный RAL9005 подвесной/накладной met AB SW-007</t>
  </si>
  <si>
    <t>Светильник светодиодный CSVT FLORA-50 36 1540х50х70 CRI80 4000 microprisma-opal IP40 черный RAL9005 подвесной/накладной met AB SW-007</t>
  </si>
  <si>
    <t>Светильник светодиодный CSVT SLIM 32 1262х124х85 CRI80 4000 milky IP65 II серый подвесной/накладной</t>
  </si>
  <si>
    <t>ЦБ-00009020</t>
  </si>
  <si>
    <t>ЦБ-00009021</t>
  </si>
  <si>
    <t>ЦБ-00009022</t>
  </si>
  <si>
    <t>ЦБ-00009023</t>
  </si>
  <si>
    <t>ЦБ-00013391</t>
  </si>
  <si>
    <t>ЦБ-00013392</t>
  </si>
  <si>
    <t>ЦБ-00010703</t>
  </si>
  <si>
    <t>замена  " Ctramica Konskie"</t>
  </si>
  <si>
    <t xml:space="preserve">нет в продаже </t>
  </si>
  <si>
    <t>нет в продаже применять аналоги</t>
  </si>
  <si>
    <r>
      <t xml:space="preserve">Rota D1000 MP ECO 54W-4000K CRI 90 </t>
    </r>
    <r>
      <rPr>
        <b/>
        <sz val="11"/>
        <color rgb="FF0000FF"/>
        <rFont val="Arial"/>
        <family val="2"/>
        <charset val="204"/>
      </rPr>
      <t>L24</t>
    </r>
    <r>
      <rPr>
        <sz val="11"/>
        <rFont val="Arial"/>
        <family val="2"/>
        <charset val="204"/>
      </rPr>
      <t xml:space="preserve"> 270mA Susp WHI - Светильник</t>
    </r>
  </si>
  <si>
    <r>
      <t xml:space="preserve">Rota D1000 MP ECO 54W-4000K CRI 90 </t>
    </r>
    <r>
      <rPr>
        <b/>
        <sz val="11"/>
        <color rgb="FF0000FF"/>
        <rFont val="Arial"/>
        <family val="2"/>
        <charset val="204"/>
      </rPr>
      <t>L24</t>
    </r>
    <r>
      <rPr>
        <sz val="11"/>
        <rFont val="Arial"/>
        <family val="2"/>
        <charset val="204"/>
      </rPr>
      <t xml:space="preserve"> 270mA Susp WHI - Светильник + Acc. Emergency kit 1,8-3,5W {1-5L12/0,5-2,5L24} EM1H (18-35V, max 100V) BOX I - Аварийный блок </t>
    </r>
  </si>
  <si>
    <r>
      <t xml:space="preserve">Rota Triangle DI MP ECO 54W-4000K CRI 90 </t>
    </r>
    <r>
      <rPr>
        <b/>
        <sz val="11"/>
        <color rgb="FF0000FF"/>
        <rFont val="Arial"/>
        <family val="2"/>
        <charset val="204"/>
      </rPr>
      <t>L24</t>
    </r>
    <r>
      <rPr>
        <sz val="11"/>
        <rFont val="Arial"/>
        <family val="2"/>
        <charset val="204"/>
      </rPr>
      <t xml:space="preserve"> 270mA Susp - Светильник</t>
    </r>
  </si>
  <si>
    <r>
      <t xml:space="preserve">Rota Triangle DI MP ECO 54W-4000K CRI 90 </t>
    </r>
    <r>
      <rPr>
        <b/>
        <sz val="11"/>
        <color rgb="FF0000FF"/>
        <rFont val="Arial"/>
        <family val="2"/>
        <charset val="204"/>
      </rPr>
      <t>L24</t>
    </r>
    <r>
      <rPr>
        <sz val="11"/>
        <rFont val="Arial"/>
        <family val="2"/>
        <charset val="204"/>
      </rPr>
      <t xml:space="preserve"> 270mA Susp WHI - Светильник + Acc. Emergency kit 1,8-3,5W {1-5L12/0,5-2,5L24} EM1H (18-35V, max 100V) BOX I - Аварийный блок </t>
    </r>
  </si>
  <si>
    <r>
      <t xml:space="preserve">Rota Egg DI MP ECO 54W-4000K CRI 90 </t>
    </r>
    <r>
      <rPr>
        <b/>
        <sz val="11"/>
        <color rgb="FF0000FF"/>
        <rFont val="Arial"/>
        <family val="2"/>
        <charset val="204"/>
      </rPr>
      <t>L24</t>
    </r>
    <r>
      <rPr>
        <sz val="11"/>
        <rFont val="Arial"/>
        <family val="2"/>
        <charset val="204"/>
      </rPr>
      <t xml:space="preserve"> 270mA Susp - Светильник</t>
    </r>
  </si>
  <si>
    <r>
      <t xml:space="preserve">Rota Egg DI MP ECO 54W-4000K CRI 90 </t>
    </r>
    <r>
      <rPr>
        <b/>
        <sz val="11"/>
        <color rgb="FF0000FF"/>
        <rFont val="Arial"/>
        <family val="2"/>
        <charset val="204"/>
      </rPr>
      <t>L24</t>
    </r>
    <r>
      <rPr>
        <sz val="11"/>
        <rFont val="Arial"/>
        <family val="2"/>
        <charset val="204"/>
      </rPr>
      <t xml:space="preserve"> 270mA Susp - Светильник + Acc. Emergency kit 1,8-3,5W {1-5L12/0,5-2,5L24} EM1H (18-35V, max 100V) BOX I - Аварийный блок</t>
    </r>
  </si>
  <si>
    <r>
      <t>Quark IN SHE D70 REF 15` 8W-3000K CRI 90 Recess WHI</t>
    </r>
    <r>
      <rPr>
        <sz val="11"/>
        <color rgb="FF00B0F0"/>
        <rFont val="Arial"/>
        <family val="2"/>
        <charset val="204"/>
      </rPr>
      <t xml:space="preserve"> </t>
    </r>
    <r>
      <rPr>
        <b/>
        <sz val="11"/>
        <color rgb="FF00B0F0"/>
        <rFont val="Arial"/>
        <family val="2"/>
        <charset val="204"/>
      </rPr>
      <t>IP65</t>
    </r>
    <r>
      <rPr>
        <sz val="11"/>
        <rFont val="Arial"/>
        <family val="2"/>
        <charset val="204"/>
      </rPr>
      <t xml:space="preserve"> - Светильник</t>
    </r>
  </si>
  <si>
    <r>
      <t>2202296 WHI</t>
    </r>
    <r>
      <rPr>
        <b/>
        <sz val="11"/>
        <color rgb="FF00B0F0"/>
        <rFont val="Arial"/>
        <family val="2"/>
        <charset val="204"/>
      </rPr>
      <t xml:space="preserve"> IP65</t>
    </r>
  </si>
  <si>
    <t xml:space="preserve">2400009 _ WHI </t>
  </si>
  <si>
    <t>2201857_WHI</t>
  </si>
  <si>
    <t>2201857_WHI Emerg</t>
  </si>
  <si>
    <t>2406751 _ WHI</t>
  </si>
  <si>
    <t>Ray IN D750 49W-4000K CRI 90 270mA Susp BLK - Светильник</t>
  </si>
  <si>
    <r>
      <t xml:space="preserve">Longa 61 46W-4000K CRI 90 MP </t>
    </r>
    <r>
      <rPr>
        <b/>
        <sz val="11"/>
        <color rgb="FF0000FF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270mA M1200 Susp BLK - Светильник</t>
    </r>
  </si>
  <si>
    <r>
      <rPr>
        <b/>
        <sz val="11"/>
        <rFont val="Arial"/>
        <family val="2"/>
        <charset val="204"/>
      </rPr>
      <t>13939,37 руб / м</t>
    </r>
    <r>
      <rPr>
        <sz val="11"/>
        <rFont val="Arial"/>
        <family val="2"/>
        <charset val="204"/>
      </rPr>
      <t xml:space="preserve"> для версии ROW (свыше 1400мм)</t>
    </r>
  </si>
  <si>
    <t xml:space="preserve">Longa 40 DI 25W-4000K CRI 90  M1200 270mA Susp WHI Emerg  - Светильник + Acc. Emergency kit 1,8-3,5W {1-5L12/0,5-2,5L24} EM1H (18-35V, max 100V) BOX I - Аварийный блок 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</si>
  <si>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 встраиваемый (без крепежей)</t>
    </r>
  </si>
  <si>
    <r>
      <rPr>
        <b/>
        <sz val="11"/>
        <rFont val="Arial"/>
        <family val="2"/>
        <charset val="204"/>
      </rPr>
      <t>7498,51 руб / м</t>
    </r>
    <r>
      <rPr>
        <sz val="11"/>
        <rFont val="Arial"/>
        <family val="2"/>
        <charset val="204"/>
      </rPr>
      <t xml:space="preserve"> для версии ROW (свыше 1400мм)</t>
    </r>
  </si>
  <si>
    <t>Longa 40 DI 22W/mt-4000K CRI 90  ROW 270mA Susp BLK, L=3928mm - Светильник</t>
  </si>
  <si>
    <t>2206502 _ BLK</t>
  </si>
  <si>
    <r>
      <rPr>
        <b/>
        <sz val="11"/>
        <rFont val="Arial"/>
        <family val="2"/>
        <charset val="204"/>
      </rPr>
      <t>10419,06 руб / м</t>
    </r>
    <r>
      <rPr>
        <sz val="11"/>
        <rFont val="Arial"/>
        <family val="2"/>
        <charset val="204"/>
      </rPr>
      <t xml:space="preserve"> для версии ROW (свыше 1400мм)</t>
    </r>
  </si>
  <si>
    <t>1400140</t>
  </si>
  <si>
    <t>2200169</t>
  </si>
  <si>
    <t>Шинопровод подвесной L=2000mm в комплекте с вводом питания, заглушкой, тросовыми подвесами 1500mm</t>
  </si>
  <si>
    <t>Цена за шинопровод 2м в комплекте с токоподводом, заглушкой и 2-мя комплектами подвесов:</t>
  </si>
  <si>
    <t>Комплект подвеса 1,5м  (черный) (белый) (Скоба крепления, Tросик 1,5м, Колпачок к шинопроводу или Цанговый зажим )</t>
  </si>
  <si>
    <t>Шинопровод подвесной  L=3000mm в комплекте с вводом питания, заглушкой, тросовыми подвесами 1500mm</t>
  </si>
  <si>
    <t>Цена за шинопровод 3м в комплекте с токоподводом, заглушкой и 2-мя комплектами подвесов:</t>
  </si>
  <si>
    <t>Шинопровод 2м (черный) (белый)</t>
  </si>
  <si>
    <r>
      <t>Усилитель стыка, (черный) (белый)</t>
    </r>
    <r>
      <rPr>
        <b/>
        <sz val="11"/>
        <color rgb="FF00B0F0"/>
        <rFont val="Arial"/>
        <family val="2"/>
        <charset val="204"/>
      </rPr>
      <t xml:space="preserve"> </t>
    </r>
    <r>
      <rPr>
        <b/>
        <sz val="11"/>
        <rFont val="Arial"/>
        <family val="2"/>
        <charset val="204"/>
      </rPr>
      <t>Обязателен для КАЖДОГО внутреннего стыка</t>
    </r>
  </si>
  <si>
    <t>Угол к шинопроводу  90° (черный) (белый)</t>
  </si>
  <si>
    <r>
      <t>Комплект подвеса 1,5м  (черный) (белый) (</t>
    </r>
    <r>
      <rPr>
        <sz val="11"/>
        <rFont val="Arial"/>
        <family val="2"/>
        <charset val="204"/>
      </rPr>
      <t xml:space="preserve">Скоба крепления, Tросик 1,5м, Колпачок к шинопроводу или Цанговый зажим </t>
    </r>
    <r>
      <rPr>
        <b/>
        <sz val="11"/>
        <rFont val="Arial"/>
        <family val="2"/>
        <charset val="204"/>
      </rPr>
      <t>)</t>
    </r>
  </si>
  <si>
    <t>1904746</t>
  </si>
  <si>
    <t>Цена, вкл. НДС, ₽ для подрядчика</t>
  </si>
  <si>
    <t>Цена, вкл. НДС, ₽ с учетом ГП</t>
  </si>
  <si>
    <t xml:space="preserve">Аварийный блок Emg L12, L24 → + </t>
  </si>
  <si>
    <t>Аварийный блок Emg COB → +</t>
  </si>
  <si>
    <t>Аварийный блок Emg Garda, Flow → +</t>
  </si>
  <si>
    <t>Аварийный блок Emg Mica 330→ +</t>
  </si>
  <si>
    <r>
      <t xml:space="preserve">Rota D1000 MP ECO 54W-4000K CRI 90 </t>
    </r>
    <r>
      <rPr>
        <b/>
        <sz val="9"/>
        <rFont val="Calibri"/>
        <family val="2"/>
        <charset val="204"/>
        <scheme val="minor"/>
      </rPr>
      <t>L24</t>
    </r>
    <r>
      <rPr>
        <sz val="9"/>
        <rFont val="Calibri"/>
        <family val="2"/>
        <charset val="204"/>
        <scheme val="minor"/>
      </rPr>
      <t xml:space="preserve"> 270mA Susp WHI - Светильник</t>
    </r>
  </si>
  <si>
    <r>
      <t xml:space="preserve">Rota D1000 MP ECO 54W-4000K CRI 90 </t>
    </r>
    <r>
      <rPr>
        <b/>
        <sz val="9"/>
        <rFont val="Calibri"/>
        <family val="2"/>
        <charset val="204"/>
        <scheme val="minor"/>
      </rPr>
      <t>L24</t>
    </r>
    <r>
      <rPr>
        <sz val="9"/>
        <rFont val="Calibri"/>
        <family val="2"/>
        <charset val="204"/>
        <scheme val="minor"/>
      </rPr>
      <t xml:space="preserve"> 270mA Susp WHI - Светильник + Acc. Emergency kit 1,8-3,5W {1-5L12/0,5-2,5L24} EM1H (18-35V, max 100V) BOX I - Аварийный блок </t>
    </r>
  </si>
  <si>
    <r>
      <t xml:space="preserve">Rota Triangle DI MP ECO 54W-4000K CRI 90 </t>
    </r>
    <r>
      <rPr>
        <b/>
        <sz val="9"/>
        <rFont val="Calibri"/>
        <family val="2"/>
        <charset val="204"/>
        <scheme val="minor"/>
      </rPr>
      <t>L24</t>
    </r>
    <r>
      <rPr>
        <sz val="9"/>
        <rFont val="Calibri"/>
        <family val="2"/>
        <charset val="204"/>
        <scheme val="minor"/>
      </rPr>
      <t xml:space="preserve"> 270mA Susp - Светильник</t>
    </r>
  </si>
  <si>
    <r>
      <t xml:space="preserve">Rota Triangle DI MP ECO 54W-4000K CRI 90 </t>
    </r>
    <r>
      <rPr>
        <b/>
        <sz val="9"/>
        <rFont val="Calibri"/>
        <family val="2"/>
        <charset val="204"/>
        <scheme val="minor"/>
      </rPr>
      <t>L24</t>
    </r>
    <r>
      <rPr>
        <sz val="9"/>
        <rFont val="Calibri"/>
        <family val="2"/>
        <charset val="204"/>
        <scheme val="minor"/>
      </rPr>
      <t xml:space="preserve"> 270mA Susp WHI - Светильник + Acc. Emergency kit 1,8-3,5W {1-5L12/0,5-2,5L24} EM1H (18-35V, max 100V) BOX I - Аварийный блок </t>
    </r>
  </si>
  <si>
    <r>
      <t xml:space="preserve">Rota Egg DI MP ECO 54W-4000K CRI 90 </t>
    </r>
    <r>
      <rPr>
        <b/>
        <sz val="9"/>
        <rFont val="Calibri"/>
        <family val="2"/>
        <charset val="204"/>
        <scheme val="minor"/>
      </rPr>
      <t>L24</t>
    </r>
    <r>
      <rPr>
        <sz val="9"/>
        <rFont val="Calibri"/>
        <family val="2"/>
        <charset val="204"/>
        <scheme val="minor"/>
      </rPr>
      <t xml:space="preserve"> 270mA Susp - Светильник</t>
    </r>
  </si>
  <si>
    <r>
      <t xml:space="preserve">Rota Egg DI MP ECO 54W-4000K CRI 90 </t>
    </r>
    <r>
      <rPr>
        <b/>
        <sz val="9"/>
        <rFont val="Calibri"/>
        <family val="2"/>
        <charset val="204"/>
        <scheme val="minor"/>
      </rPr>
      <t>L24</t>
    </r>
    <r>
      <rPr>
        <sz val="9"/>
        <rFont val="Calibri"/>
        <family val="2"/>
        <charset val="204"/>
        <scheme val="minor"/>
      </rPr>
      <t xml:space="preserve"> 270mA Susp - Светильник + Acc. Emergency kit 1,8-3,5W {1-5L12/0,5-2,5L24} EM1H (18-35V, max 100V) BOX I - Аварийный блок</t>
    </r>
  </si>
  <si>
    <r>
      <t xml:space="preserve">Quark IN SHE D70 REF 15` 8W-3000K CRI 90 Recess WHI </t>
    </r>
    <r>
      <rPr>
        <b/>
        <sz val="9"/>
        <rFont val="Calibri"/>
        <family val="2"/>
        <charset val="204"/>
        <scheme val="minor"/>
      </rPr>
      <t>IP65</t>
    </r>
    <r>
      <rPr>
        <sz val="9"/>
        <rFont val="Calibri"/>
        <family val="2"/>
        <charset val="204"/>
        <scheme val="minor"/>
      </rPr>
      <t xml:space="preserve"> - Светильник</t>
    </r>
  </si>
  <si>
    <r>
      <t>Усилитель стыка, (черный) (белый)</t>
    </r>
    <r>
      <rPr>
        <b/>
        <sz val="11"/>
        <rFont val="Calibri"/>
        <family val="2"/>
        <charset val="204"/>
        <scheme val="minor"/>
      </rPr>
      <t xml:space="preserve"> </t>
    </r>
    <r>
      <rPr>
        <sz val="9"/>
        <rFont val="Calibri"/>
        <family val="2"/>
        <charset val="204"/>
        <scheme val="minor"/>
      </rPr>
      <t>Обязателен для КАЖДОГО внутреннего стыка</t>
    </r>
  </si>
  <si>
    <r>
      <t xml:space="preserve">Комплект подвеса 1,5м  (черный) (белый) (Скоба крепления, Tросик 1,5м, Колпачок к шинопроводу или Цанговый зажим </t>
    </r>
    <r>
      <rPr>
        <b/>
        <sz val="9"/>
        <rFont val="Calibri"/>
        <family val="2"/>
        <charset val="204"/>
        <scheme val="minor"/>
      </rPr>
      <t>)</t>
    </r>
  </si>
  <si>
    <r>
      <t xml:space="preserve">Silent acoustic D800-400x(h)400 mm, 3xE27, one side colour Susp </t>
    </r>
    <r>
      <rPr>
        <b/>
        <sz val="9"/>
        <rFont val="Calibri"/>
        <family val="2"/>
        <charset val="204"/>
        <scheme val="minor"/>
      </rPr>
      <t>RED</t>
    </r>
    <r>
      <rPr>
        <sz val="9"/>
        <rFont val="Calibri"/>
        <family val="2"/>
        <charset val="204"/>
        <scheme val="minor"/>
      </rPr>
      <t xml:space="preserve"> - Светильник</t>
    </r>
  </si>
  <si>
    <t>Ray line 31W/mt-4000K CRI 90  ROW Recess - Светильник встраиваемый (без крепежей)</t>
  </si>
  <si>
    <t>снят с производства</t>
  </si>
  <si>
    <t>ККО/ИНФРАСТРУКТУРА</t>
  </si>
  <si>
    <t>ИНФРАСТРУКТУРА</t>
  </si>
  <si>
    <t>см. лист "АПС, СОУЭ, ППА"</t>
  </si>
  <si>
    <t>см. лист "Бескаркасные двери и перегородк"</t>
  </si>
  <si>
    <t>см. лист "Стекл. перегородки"</t>
  </si>
  <si>
    <t>см. лист "Стекл. ПП перегородки"</t>
  </si>
  <si>
    <t>см. лист "Трансформируемая перегородка"</t>
  </si>
  <si>
    <t>см. лист "Керамогранит"</t>
  </si>
  <si>
    <t>см. лист "Стекл двери в алюм. (2)"</t>
  </si>
  <si>
    <t>см. лист "Броня"</t>
  </si>
  <si>
    <t>см. лист "Стекл. двери один в перегородку"</t>
  </si>
  <si>
    <t>см. лист "Стекл. дв. полут в проем "</t>
  </si>
  <si>
    <t>см. лист "Дер. гл. ПП двери в проем"</t>
  </si>
  <si>
    <t>см. лист "Стеклянная ПП дверь"</t>
  </si>
  <si>
    <t>см. лист "Дерев. гл. скр. двери в проем"</t>
  </si>
  <si>
    <t>см. лист "Дерев. гл. двери в проем"</t>
  </si>
  <si>
    <t>см. лист "Акустические потолки"</t>
  </si>
  <si>
    <t>см. лист "Радиаторы"</t>
  </si>
  <si>
    <t>см. лист "Щиты в сборе"</t>
  </si>
  <si>
    <t>см. лист "Светильники ЭТМ"</t>
  </si>
  <si>
    <t>см. лист "Светильники Профдед н"</t>
  </si>
  <si>
    <t>см. лист "Освещение Рефлекта"</t>
  </si>
  <si>
    <t>см. лист "Освещение"</t>
  </si>
  <si>
    <t>см. лист "Лючек напольный."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</si>
</sst>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8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8"/>
      <color indexed="8"/>
      <name val="Calibri"/>
      <family val="2"/>
      <charset val="204"/>
    </font>
    <font>
      <u/>
      <sz val="11"/>
      <color indexed="12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0"/>
      <color rgb="FFFF0000"/>
      <name val="Arial"/>
      <family val="2"/>
    </font>
    <font>
      <sz val="11"/>
      <color rgb="FF00B050"/>
      <name val="Calibri"/>
      <family val="2"/>
      <charset val="204"/>
      <scheme val="minor"/>
    </font>
    <font>
      <sz val="9"/>
      <color theme="10"/>
      <name val="Calibri"/>
      <family val="2"/>
      <charset val="204"/>
      <scheme val="minor"/>
    </font>
    <font>
      <b/>
      <sz val="11"/>
      <color rgb="FF0000FF"/>
      <name val="Arial"/>
      <family val="2"/>
      <charset val="204"/>
    </font>
    <font>
      <sz val="11"/>
      <color rgb="FF00B0F0"/>
      <name val="Arial"/>
      <family val="2"/>
      <charset val="204"/>
    </font>
    <font>
      <b/>
      <sz val="11"/>
      <name val="Calibri"/>
      <family val="2"/>
      <charset val="204"/>
      <scheme val="minor"/>
    </font>
  </fonts>
  <fills count="7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925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4" fillId="0" borderId="0"/>
    <xf numFmtId="0" fontId="75" fillId="0" borderId="0">
      <alignment horizontal="left"/>
    </xf>
    <xf numFmtId="0" fontId="96" fillId="0" borderId="0"/>
    <xf numFmtId="0" fontId="132" fillId="28" borderId="0" applyNumberFormat="0" applyBorder="0" applyAlignment="0" applyProtection="0"/>
    <xf numFmtId="0" fontId="72" fillId="0" borderId="0"/>
    <xf numFmtId="0" fontId="135" fillId="0" borderId="0"/>
    <xf numFmtId="0" fontId="4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4" fillId="0" borderId="0"/>
    <xf numFmtId="0" fontId="4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6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3" fontId="141" fillId="29" borderId="0">
      <alignment vertical="center"/>
    </xf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7" fillId="0" borderId="0"/>
    <xf numFmtId="0" fontId="139" fillId="0" borderId="0"/>
    <xf numFmtId="0" fontId="138" fillId="0" borderId="0"/>
    <xf numFmtId="4" fontId="142" fillId="0" borderId="0">
      <alignment vertical="center"/>
    </xf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43" fillId="0" borderId="0">
      <alignment vertical="center"/>
    </xf>
    <xf numFmtId="0" fontId="143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4" fontId="142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43" fillId="0" borderId="0">
      <alignment vertical="center"/>
    </xf>
    <xf numFmtId="0" fontId="136" fillId="0" borderId="0"/>
    <xf numFmtId="0" fontId="138" fillId="0" borderId="0"/>
    <xf numFmtId="4" fontId="142" fillId="0" borderId="0">
      <alignment vertical="center"/>
    </xf>
    <xf numFmtId="4" fontId="142" fillId="0" borderId="0">
      <alignment vertical="center"/>
    </xf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6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4" fillId="0" borderId="108">
      <protection locked="0"/>
    </xf>
    <xf numFmtId="0" fontId="13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8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8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8" fillId="47" borderId="0" applyNumberFormat="0" applyBorder="0" applyAlignment="0" applyProtection="0"/>
    <xf numFmtId="0" fontId="150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0" fillId="31" borderId="0" applyNumberFormat="0" applyBorder="0" applyAlignment="0" applyProtection="0"/>
    <xf numFmtId="177" fontId="152" fillId="0" borderId="0" applyFill="0" applyBorder="0" applyAlignment="0"/>
    <xf numFmtId="178" fontId="152" fillId="0" borderId="0" applyFill="0" applyBorder="0" applyAlignment="0"/>
    <xf numFmtId="179" fontId="152" fillId="0" borderId="0" applyFill="0" applyBorder="0" applyAlignment="0"/>
    <xf numFmtId="180" fontId="152" fillId="0" borderId="0" applyFill="0" applyBorder="0" applyAlignment="0"/>
    <xf numFmtId="181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53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3" fillId="48" borderId="109" applyNumberFormat="0" applyAlignment="0" applyProtection="0"/>
    <xf numFmtId="0" fontId="84" fillId="0" borderId="0" applyNumberFormat="0" applyFill="0" applyBorder="0" applyAlignment="0" applyProtection="0"/>
    <xf numFmtId="0" fontId="141" fillId="0" borderId="0"/>
    <xf numFmtId="0" fontId="141" fillId="0" borderId="0"/>
    <xf numFmtId="0" fontId="141" fillId="0" borderId="0"/>
    <xf numFmtId="0" fontId="4" fillId="0" borderId="0"/>
    <xf numFmtId="0" fontId="141" fillId="0" borderId="0"/>
    <xf numFmtId="0" fontId="4" fillId="0" borderId="0"/>
    <xf numFmtId="0" fontId="155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5" fillId="49" borderId="110" applyNumberFormat="0" applyAlignment="0" applyProtection="0"/>
    <xf numFmtId="0" fontId="157" fillId="0" borderId="0">
      <alignment horizontal="left" vertical="top"/>
    </xf>
    <xf numFmtId="177" fontId="152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8" fillId="0" borderId="0"/>
    <xf numFmtId="0" fontId="138" fillId="0" borderId="0"/>
    <xf numFmtId="0" fontId="158" fillId="0" borderId="0"/>
    <xf numFmtId="0" fontId="138" fillId="0" borderId="0"/>
    <xf numFmtId="0" fontId="159" fillId="0" borderId="0"/>
    <xf numFmtId="0" fontId="141" fillId="0" borderId="0"/>
    <xf numFmtId="0" fontId="141" fillId="0" borderId="0"/>
    <xf numFmtId="0" fontId="141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2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60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1" fillId="0" borderId="0" applyFill="0" applyBorder="0" applyAlignment="0"/>
    <xf numFmtId="186" fontId="4" fillId="0" borderId="0" applyFont="0" applyFill="0" applyBorder="0" applyAlignment="0" applyProtection="0"/>
    <xf numFmtId="38" fontId="162" fillId="0" borderId="111">
      <alignment vertical="center"/>
    </xf>
    <xf numFmtId="0" fontId="157" fillId="0" borderId="0">
      <alignment vertical="top" wrapText="1"/>
    </xf>
    <xf numFmtId="0" fontId="144" fillId="0" borderId="0">
      <protection locked="0"/>
    </xf>
    <xf numFmtId="0" fontId="141" fillId="0" borderId="0"/>
    <xf numFmtId="0" fontId="145" fillId="0" borderId="0">
      <protection locked="0"/>
    </xf>
    <xf numFmtId="0" fontId="145" fillId="0" borderId="0">
      <protection locked="0"/>
    </xf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4" fillId="0" borderId="0" applyNumberFormat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" fontId="4" fillId="0" borderId="0" applyFont="0" applyFill="0" applyBorder="0" applyAlignment="0" applyProtection="0"/>
    <xf numFmtId="0" fontId="141" fillId="0" borderId="0"/>
    <xf numFmtId="0" fontId="4" fillId="0" borderId="47"/>
    <xf numFmtId="0" fontId="165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5" fillId="32" borderId="0" applyNumberFormat="0" applyBorder="0" applyAlignment="0" applyProtection="0"/>
    <xf numFmtId="38" fontId="75" fillId="50" borderId="0" applyNumberFormat="0" applyBorder="0" applyAlignment="0" applyProtection="0"/>
    <xf numFmtId="0" fontId="141" fillId="0" borderId="0"/>
    <xf numFmtId="1" fontId="167" fillId="0" borderId="0" applyNumberFormat="0" applyAlignment="0">
      <alignment vertical="top"/>
    </xf>
    <xf numFmtId="1" fontId="168" fillId="0" borderId="0" applyAlignment="0">
      <alignment vertical="top"/>
    </xf>
    <xf numFmtId="0" fontId="4" fillId="0" borderId="0"/>
    <xf numFmtId="0" fontId="169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3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4" fillId="0" borderId="0"/>
    <xf numFmtId="0" fontId="4" fillId="0" borderId="0">
      <alignment horizontal="center"/>
    </xf>
    <xf numFmtId="0" fontId="175" fillId="35" borderId="109" applyNumberFormat="0" applyAlignment="0" applyProtection="0"/>
    <xf numFmtId="10" fontId="75" fillId="29" borderId="6" applyNumberFormat="0" applyBorder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5" fillId="35" borderId="109" applyNumberFormat="0" applyAlignment="0" applyProtection="0"/>
    <xf numFmtId="0" fontId="141" fillId="0" borderId="0"/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77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7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9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79" fillId="51" borderId="0" applyNumberFormat="0" applyBorder="0" applyAlignment="0" applyProtection="0"/>
    <xf numFmtId="0" fontId="181" fillId="0" borderId="0">
      <alignment horizontal="left"/>
    </xf>
    <xf numFmtId="37" fontId="182" fillId="0" borderId="0"/>
    <xf numFmtId="191" fontId="4" fillId="0" borderId="0"/>
    <xf numFmtId="0" fontId="6" fillId="0" borderId="0"/>
    <xf numFmtId="0" fontId="183" fillId="0" borderId="0"/>
    <xf numFmtId="0" fontId="184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4" fillId="52" borderId="114" applyNumberFormat="0" applyFont="0" applyAlignment="0" applyProtection="0"/>
    <xf numFmtId="192" fontId="185" fillId="0" borderId="0">
      <alignment horizontal="left"/>
    </xf>
    <xf numFmtId="0" fontId="186" fillId="0" borderId="0"/>
    <xf numFmtId="0" fontId="186" fillId="0" borderId="0"/>
    <xf numFmtId="0" fontId="187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7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9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90" fillId="0" borderId="0" applyNumberFormat="0" applyAlignment="0" applyProtection="0">
      <alignment horizontal="left" vertical="top"/>
    </xf>
    <xf numFmtId="193" fontId="185" fillId="0" borderId="0"/>
    <xf numFmtId="3" fontId="191" fillId="0" borderId="116" applyNumberFormat="0" applyAlignment="0">
      <alignment vertical="top"/>
    </xf>
    <xf numFmtId="0" fontId="4" fillId="0" borderId="0"/>
    <xf numFmtId="0" fontId="75" fillId="0" borderId="0"/>
    <xf numFmtId="0" fontId="141" fillId="0" borderId="0"/>
    <xf numFmtId="0" fontId="192" fillId="0" borderId="0"/>
    <xf numFmtId="0" fontId="193" fillId="53" borderId="0">
      <alignment horizontal="left" vertical="center"/>
    </xf>
    <xf numFmtId="0" fontId="193" fillId="53" borderId="0">
      <alignment horizontal="right" vertical="center"/>
    </xf>
    <xf numFmtId="0" fontId="193" fillId="53" borderId="0">
      <alignment horizontal="left" vertical="center"/>
    </xf>
    <xf numFmtId="0" fontId="193" fillId="53" borderId="0">
      <alignment horizontal="center" vertical="center"/>
    </xf>
    <xf numFmtId="0" fontId="194" fillId="53" borderId="0">
      <alignment horizontal="left" vertical="center"/>
    </xf>
    <xf numFmtId="0" fontId="147" fillId="53" borderId="0">
      <alignment horizontal="left" vertical="top"/>
    </xf>
    <xf numFmtId="0" fontId="193" fillId="53" borderId="0">
      <alignment horizontal="center" vertical="top"/>
    </xf>
    <xf numFmtId="0" fontId="194" fillId="53" borderId="0">
      <alignment horizontal="left" vertical="center"/>
    </xf>
    <xf numFmtId="0" fontId="193" fillId="53" borderId="0">
      <alignment horizontal="center" vertical="center"/>
    </xf>
    <xf numFmtId="0" fontId="147" fillId="53" borderId="0">
      <alignment horizontal="center" vertical="center"/>
    </xf>
    <xf numFmtId="0" fontId="195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left" vertical="center"/>
    </xf>
    <xf numFmtId="0" fontId="193" fillId="53" borderId="0">
      <alignment horizontal="left" vertical="center"/>
    </xf>
    <xf numFmtId="0" fontId="4" fillId="0" borderId="0"/>
    <xf numFmtId="4" fontId="161" fillId="54" borderId="117" applyNumberFormat="0" applyProtection="0">
      <alignment horizontal="right" vertical="center"/>
    </xf>
    <xf numFmtId="4" fontId="161" fillId="55" borderId="117" applyNumberFormat="0" applyProtection="0">
      <alignment horizontal="left" vertical="center" indent="1"/>
    </xf>
    <xf numFmtId="0" fontId="4" fillId="0" borderId="47"/>
    <xf numFmtId="194" fontId="196" fillId="0" borderId="6">
      <alignment horizontal="left" vertical="center"/>
      <protection locked="0"/>
    </xf>
    <xf numFmtId="0" fontId="197" fillId="0" borderId="0"/>
    <xf numFmtId="0" fontId="4" fillId="0" borderId="0"/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4" fillId="0" borderId="63"/>
    <xf numFmtId="38" fontId="198" fillId="0" borderId="27" applyBorder="0">
      <alignment horizontal="right"/>
      <protection locked="0"/>
    </xf>
    <xf numFmtId="0" fontId="141" fillId="0" borderId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200" fillId="0" borderId="119" applyNumberFormat="0" applyFill="0" applyAlignment="0" applyProtection="0"/>
    <xf numFmtId="0" fontId="141" fillId="0" borderId="0"/>
    <xf numFmtId="192" fontId="185" fillId="0" borderId="0">
      <alignment horizontal="left"/>
    </xf>
    <xf numFmtId="0" fontId="141" fillId="0" borderId="0"/>
    <xf numFmtId="167" fontId="4" fillId="50" borderId="0" applyFill="0"/>
    <xf numFmtId="0" fontId="141" fillId="0" borderId="0"/>
    <xf numFmtId="0" fontId="4" fillId="0" borderId="0">
      <alignment horizontal="center" textRotation="180"/>
    </xf>
    <xf numFmtId="0" fontId="201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97" fillId="0" borderId="6">
      <alignment horizontal="center"/>
    </xf>
    <xf numFmtId="0" fontId="6" fillId="0" borderId="0">
      <alignment vertical="top"/>
    </xf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75" fillId="35" borderId="109" applyNumberFormat="0" applyAlignment="0" applyProtection="0"/>
    <xf numFmtId="0" fontId="197" fillId="0" borderId="6">
      <alignment horizontal="center"/>
    </xf>
    <xf numFmtId="0" fontId="197" fillId="0" borderId="0">
      <alignment vertical="top"/>
    </xf>
    <xf numFmtId="0" fontId="187" fillId="48" borderId="115" applyNumberFormat="0" applyAlignment="0" applyProtection="0"/>
    <xf numFmtId="0" fontId="153" fillId="48" borderId="109" applyNumberFormat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4" fillId="50" borderId="0" applyNumberFormat="0" applyBorder="0" applyProtection="0">
      <alignment horizontal="left" vertical="center"/>
    </xf>
    <xf numFmtId="194" fontId="205" fillId="0" borderId="0" applyProtection="0">
      <alignment horizontal="center"/>
    </xf>
    <xf numFmtId="0" fontId="206" fillId="0" borderId="120" applyNumberFormat="0" applyFill="0" applyAlignment="0" applyProtection="0"/>
    <xf numFmtId="0" fontId="207" fillId="0" borderId="121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200" fillId="0" borderId="119" applyNumberFormat="0" applyFill="0" applyAlignment="0" applyProtection="0"/>
    <xf numFmtId="0" fontId="197" fillId="0" borderId="0">
      <alignment horizontal="right" vertical="top" wrapText="1"/>
    </xf>
    <xf numFmtId="0" fontId="197" fillId="0" borderId="0"/>
    <xf numFmtId="0" fontId="6" fillId="0" borderId="0"/>
    <xf numFmtId="0" fontId="6" fillId="0" borderId="0"/>
    <xf numFmtId="0" fontId="197" fillId="0" borderId="0"/>
    <xf numFmtId="0" fontId="197" fillId="0" borderId="0"/>
    <xf numFmtId="0" fontId="6" fillId="0" borderId="0"/>
    <xf numFmtId="0" fontId="6" fillId="0" borderId="0"/>
    <xf numFmtId="0" fontId="197" fillId="0" borderId="0"/>
    <xf numFmtId="0" fontId="155" fillId="49" borderId="110" applyNumberFormat="0" applyAlignment="0" applyProtection="0"/>
    <xf numFmtId="0" fontId="197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7" fillId="0" borderId="0"/>
    <xf numFmtId="0" fontId="197" fillId="0" borderId="6">
      <alignment horizontal="center" wrapText="1"/>
    </xf>
    <xf numFmtId="0" fontId="150" fillId="31" borderId="0" applyNumberFormat="0" applyBorder="0" applyAlignment="0" applyProtection="0"/>
    <xf numFmtId="0" fontId="167" fillId="8" borderId="6">
      <alignment horizontal="left"/>
    </xf>
    <xf numFmtId="0" fontId="208" fillId="8" borderId="6">
      <alignment horizontal="left"/>
    </xf>
    <xf numFmtId="0" fontId="16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9" fillId="56" borderId="102">
      <alignment horizontal="centerContinuous"/>
    </xf>
    <xf numFmtId="0" fontId="197" fillId="0" borderId="6">
      <alignment horizontal="center"/>
    </xf>
    <xf numFmtId="0" fontId="197" fillId="0" borderId="6">
      <alignment horizontal="center" wrapText="1"/>
    </xf>
    <xf numFmtId="0" fontId="6" fillId="0" borderId="0"/>
    <xf numFmtId="0" fontId="177" fillId="0" borderId="113" applyNumberFormat="0" applyFill="0" applyAlignment="0" applyProtection="0"/>
    <xf numFmtId="0" fontId="142" fillId="57" borderId="6" applyNumberFormat="0">
      <alignment vertical="top" wrapText="1"/>
    </xf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1" fillId="0" borderId="0" applyNumberFormat="0" applyFill="0" applyBorder="0" applyAlignment="0" applyProtection="0"/>
    <xf numFmtId="0" fontId="197" fillId="0" borderId="0">
      <alignment horizontal="center"/>
    </xf>
    <xf numFmtId="0" fontId="197" fillId="0" borderId="0">
      <alignment horizontal="left" vertical="top"/>
    </xf>
    <xf numFmtId="0" fontId="165" fillId="32" borderId="0" applyNumberFormat="0" applyBorder="0" applyAlignment="0" applyProtection="0"/>
    <xf numFmtId="0" fontId="144" fillId="0" borderId="0">
      <protection locked="0"/>
    </xf>
    <xf numFmtId="0" fontId="197" fillId="0" borderId="0"/>
    <xf numFmtId="41" fontId="141" fillId="0" borderId="0" applyFont="0" applyFill="0" applyBorder="0" applyAlignment="0" applyProtection="0"/>
    <xf numFmtId="43" fontId="21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7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161" fillId="0" borderId="0"/>
    <xf numFmtId="0" fontId="161" fillId="0" borderId="0"/>
    <xf numFmtId="0" fontId="6" fillId="0" borderId="0"/>
    <xf numFmtId="0" fontId="6" fillId="0" borderId="0"/>
    <xf numFmtId="0" fontId="86" fillId="0" borderId="0"/>
  </cellStyleXfs>
  <cellXfs count="1867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3" borderId="6" xfId="0" applyFill="1" applyBorder="1" applyAlignment="1">
      <alignment horizontal="center" vertical="top" wrapText="1"/>
    </xf>
    <xf numFmtId="0" fontId="0" fillId="23" borderId="6" xfId="0" applyFill="1" applyBorder="1" applyAlignment="1">
      <alignment horizontal="center" vertical="center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7" fillId="58" borderId="122" xfId="0" applyFont="1" applyFill="1" applyBorder="1" applyAlignment="1" applyProtection="1">
      <alignment horizontal="center" vertical="center" wrapText="1"/>
    </xf>
    <xf numFmtId="0" fontId="217" fillId="58" borderId="123" xfId="0" applyFont="1" applyFill="1" applyBorder="1" applyAlignment="1" applyProtection="1">
      <alignment horizontal="center" vertical="center" wrapText="1"/>
    </xf>
    <xf numFmtId="4" fontId="217" fillId="58" borderId="123" xfId="0" applyNumberFormat="1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center" vertical="center" wrapText="1"/>
    </xf>
    <xf numFmtId="3" fontId="213" fillId="59" borderId="6" xfId="0" applyNumberFormat="1" applyFont="1" applyFill="1" applyBorder="1" applyAlignment="1" applyProtection="1">
      <alignment horizontal="center" vertical="center" wrapText="1"/>
    </xf>
    <xf numFmtId="4" fontId="213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3" fillId="59" borderId="6" xfId="0" applyNumberFormat="1" applyFont="1" applyFill="1" applyBorder="1" applyAlignment="1" applyProtection="1">
      <alignment horizontal="center" vertical="center" wrapText="1"/>
    </xf>
    <xf numFmtId="49" fontId="213" fillId="0" borderId="6" xfId="0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center" vertical="center" wrapText="1"/>
    </xf>
    <xf numFmtId="3" fontId="213" fillId="0" borderId="6" xfId="0" applyNumberFormat="1" applyFont="1" applyFill="1" applyBorder="1" applyAlignment="1" applyProtection="1">
      <alignment horizontal="center" vertical="center" wrapText="1"/>
    </xf>
    <xf numFmtId="0" fontId="215" fillId="0" borderId="6" xfId="0" applyFont="1" applyBorder="1" applyProtection="1"/>
    <xf numFmtId="0" fontId="216" fillId="0" borderId="6" xfId="0" applyFont="1" applyFill="1" applyBorder="1" applyAlignment="1" applyProtection="1">
      <alignment horizontal="center" vertical="center" wrapText="1"/>
    </xf>
    <xf numFmtId="3" fontId="216" fillId="0" borderId="6" xfId="0" applyNumberFormat="1" applyFont="1" applyFill="1" applyBorder="1" applyAlignment="1" applyProtection="1">
      <alignment horizontal="center" vertical="center" wrapText="1"/>
    </xf>
    <xf numFmtId="4" fontId="216" fillId="0" borderId="6" xfId="1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vertical="center" wrapText="1"/>
    </xf>
    <xf numFmtId="1" fontId="213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4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4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4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8" fillId="0" borderId="0" xfId="1917" applyFont="1" applyFill="1" applyBorder="1" applyAlignment="1" applyProtection="1">
      <alignment horizontal="left" vertical="top"/>
      <protection locked="0"/>
    </xf>
    <xf numFmtId="0" fontId="229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8" fillId="0" borderId="0" xfId="0" applyFont="1" applyProtection="1">
      <protection locked="0"/>
    </xf>
    <xf numFmtId="0" fontId="229" fillId="0" borderId="0" xfId="0" applyFont="1" applyProtection="1">
      <protection locked="0"/>
    </xf>
    <xf numFmtId="0" fontId="230" fillId="63" borderId="133" xfId="0" applyFont="1" applyFill="1" applyBorder="1" applyAlignment="1" applyProtection="1">
      <alignment horizontal="center" vertical="justify"/>
      <protection locked="0"/>
    </xf>
    <xf numFmtId="0" fontId="231" fillId="63" borderId="133" xfId="0" applyFont="1" applyFill="1" applyBorder="1" applyAlignment="1" applyProtection="1">
      <alignment horizontal="right" vertical="top"/>
      <protection locked="0"/>
    </xf>
    <xf numFmtId="0" fontId="230" fillId="63" borderId="133" xfId="0" applyFont="1" applyFill="1" applyBorder="1" applyAlignment="1" applyProtection="1">
      <alignment horizontal="center" vertical="top"/>
      <protection locked="0"/>
    </xf>
    <xf numFmtId="1" fontId="233" fillId="63" borderId="133" xfId="0" applyNumberFormat="1" applyFont="1" applyFill="1" applyBorder="1" applyAlignment="1" applyProtection="1">
      <alignment horizontal="center" vertical="justify"/>
      <protection locked="0"/>
    </xf>
    <xf numFmtId="49" fontId="233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5" fillId="0" borderId="0" xfId="0" applyNumberFormat="1" applyFont="1" applyAlignment="1" applyProtection="1">
      <alignment horizontal="center" vertical="center"/>
      <protection locked="0"/>
    </xf>
    <xf numFmtId="0" fontId="227" fillId="0" borderId="0" xfId="1917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1" fontId="238" fillId="0" borderId="0" xfId="0" applyNumberFormat="1" applyFont="1" applyAlignment="1" applyProtection="1">
      <alignment horizontal="center" vertical="center"/>
      <protection locked="0"/>
    </xf>
    <xf numFmtId="0" fontId="238" fillId="0" borderId="0" xfId="0" applyFont="1" applyAlignment="1" applyProtection="1">
      <alignment vertical="center"/>
      <protection locked="0"/>
    </xf>
    <xf numFmtId="0" fontId="239" fillId="0" borderId="0" xfId="0" applyFont="1" applyAlignment="1" applyProtection="1">
      <alignment vertical="center"/>
      <protection locked="0"/>
    </xf>
    <xf numFmtId="1" fontId="240" fillId="0" borderId="0" xfId="0" applyNumberFormat="1" applyFont="1" applyAlignment="1" applyProtection="1">
      <alignment horizontal="left" vertical="center"/>
      <protection locked="0"/>
    </xf>
    <xf numFmtId="49" fontId="240" fillId="0" borderId="0" xfId="0" applyNumberFormat="1" applyFont="1" applyAlignment="1" applyProtection="1">
      <alignment horizontal="left" vertical="center"/>
      <protection locked="0"/>
    </xf>
    <xf numFmtId="0" fontId="240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7" fillId="0" borderId="0" xfId="0" applyFont="1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4" fontId="23" fillId="0" borderId="0" xfId="0" applyNumberFormat="1" applyFont="1" applyAlignment="1" applyProtection="1">
      <alignment horizontal="center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4" fontId="1" fillId="0" borderId="0" xfId="0" applyNumberFormat="1" applyFont="1" applyAlignment="1" applyProtection="1">
      <alignment horizontal="center" vertical="center" wrapText="1"/>
    </xf>
    <xf numFmtId="0" fontId="17" fillId="3" borderId="0" xfId="0" applyFont="1" applyFill="1" applyAlignment="1" applyProtection="1">
      <alignment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0" fontId="131" fillId="0" borderId="0" xfId="5" applyFont="1" applyAlignment="1" applyProtection="1">
      <alignment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20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3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4" fontId="17" fillId="0" borderId="0" xfId="0" applyNumberFormat="1" applyFont="1" applyAlignment="1" applyProtection="1">
      <alignment wrapText="1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wrapText="1"/>
    </xf>
    <xf numFmtId="0" fontId="74" fillId="0" borderId="0" xfId="0" applyFont="1" applyAlignment="1" applyProtection="1">
      <alignment wrapText="1"/>
    </xf>
    <xf numFmtId="0" fontId="131" fillId="3" borderId="0" xfId="5" applyFont="1" applyFill="1" applyAlignment="1" applyProtection="1">
      <alignment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0" fontId="17" fillId="0" borderId="0" xfId="0" applyFont="1" applyFill="1" applyAlignment="1" applyProtection="1">
      <alignment wrapText="1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0" fontId="17" fillId="0" borderId="0" xfId="0" applyFont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4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40" fillId="0" borderId="0" xfId="7" applyFont="1" applyAlignment="1" applyProtection="1">
      <alignment horizontal="left" vertical="center"/>
      <protection locked="0"/>
    </xf>
    <xf numFmtId="43" fontId="238" fillId="0" borderId="0" xfId="7" applyFont="1" applyAlignment="1" applyProtection="1">
      <alignment vertical="center"/>
      <protection locked="0"/>
    </xf>
    <xf numFmtId="43" fontId="235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2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24" fillId="0" borderId="0" xfId="5" quotePrefix="1" applyAlignment="1" applyProtection="1">
      <alignment wrapText="1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0" fontId="24" fillId="0" borderId="0" xfId="5" applyAlignment="1" applyProtection="1">
      <alignment wrapText="1"/>
    </xf>
    <xf numFmtId="43" fontId="0" fillId="0" borderId="143" xfId="0" applyNumberFormat="1" applyBorder="1"/>
    <xf numFmtId="196" fontId="240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8" fillId="0" borderId="0" xfId="0" applyNumberFormat="1" applyFont="1" applyAlignment="1" applyProtection="1">
      <alignment vertical="center"/>
      <protection locked="0"/>
    </xf>
    <xf numFmtId="196" fontId="235" fillId="0" borderId="0" xfId="0" applyNumberFormat="1" applyFont="1" applyAlignment="1" applyProtection="1">
      <alignment vertical="center"/>
      <protection locked="0"/>
    </xf>
    <xf numFmtId="0" fontId="237" fillId="0" borderId="0" xfId="0" applyFont="1" applyFill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196" fontId="82" fillId="0" borderId="0" xfId="0" applyNumberFormat="1" applyFont="1" applyProtection="1"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8" fontId="82" fillId="0" borderId="0" xfId="0" applyNumberFormat="1" applyFont="1" applyFill="1" applyProtection="1"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0" fontId="0" fillId="0" borderId="148" xfId="0" applyBorder="1"/>
    <xf numFmtId="0" fontId="0" fillId="0" borderId="0" xfId="0" applyBorder="1"/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7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7" fillId="0" borderId="59" xfId="0" applyFont="1" applyBorder="1" applyAlignment="1">
      <alignment horizontal="center" vertical="center" wrapText="1"/>
    </xf>
    <xf numFmtId="0" fontId="247" fillId="0" borderId="85" xfId="0" applyFont="1" applyBorder="1" applyAlignment="1">
      <alignment horizontal="center" vertical="center"/>
    </xf>
    <xf numFmtId="0" fontId="247" fillId="0" borderId="91" xfId="0" applyFont="1" applyBorder="1" applyAlignment="1">
      <alignment horizontal="center" vertical="center"/>
    </xf>
    <xf numFmtId="0" fontId="247" fillId="0" borderId="60" xfId="0" applyFont="1" applyBorder="1" applyAlignment="1">
      <alignment horizontal="center" vertical="center"/>
    </xf>
    <xf numFmtId="0" fontId="247" fillId="0" borderId="92" xfId="0" applyFont="1" applyBorder="1" applyAlignment="1">
      <alignment horizontal="center" vertical="center"/>
    </xf>
    <xf numFmtId="0" fontId="247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49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8" fillId="22" borderId="143" xfId="0" applyNumberFormat="1" applyFont="1" applyFill="1" applyBorder="1" applyAlignment="1" applyProtection="1">
      <alignment horizontal="center" vertical="center"/>
    </xf>
    <xf numFmtId="0" fontId="249" fillId="0" borderId="0" xfId="0" applyFont="1"/>
    <xf numFmtId="0" fontId="250" fillId="65" borderId="150" xfId="1920" applyFont="1" applyFill="1" applyBorder="1" applyAlignment="1">
      <alignment horizontal="center" vertical="center" wrapText="1"/>
    </xf>
    <xf numFmtId="0" fontId="250" fillId="65" borderId="151" xfId="1920" applyFont="1" applyFill="1" applyBorder="1" applyAlignment="1">
      <alignment horizontal="center" vertical="center" wrapText="1"/>
    </xf>
    <xf numFmtId="200" fontId="250" fillId="65" borderId="151" xfId="1920" applyNumberFormat="1" applyFont="1" applyFill="1" applyBorder="1" applyAlignment="1">
      <alignment horizontal="center" vertical="center" wrapText="1"/>
    </xf>
    <xf numFmtId="4" fontId="250" fillId="65" borderId="151" xfId="1920" applyNumberFormat="1" applyFont="1" applyFill="1" applyBorder="1" applyAlignment="1">
      <alignment horizontal="center" vertical="center" wrapText="1"/>
    </xf>
    <xf numFmtId="200" fontId="251" fillId="66" borderId="151" xfId="1920" applyNumberFormat="1" applyFont="1" applyFill="1" applyBorder="1" applyAlignment="1">
      <alignment horizontal="center" vertical="center" wrapText="1"/>
    </xf>
    <xf numFmtId="200" fontId="250" fillId="2" borderId="152" xfId="1920" applyNumberFormat="1" applyFont="1" applyFill="1" applyBorder="1" applyAlignment="1">
      <alignment horizontal="center" vertical="center" wrapText="1"/>
    </xf>
    <xf numFmtId="0" fontId="252" fillId="0" borderId="153" xfId="1921" applyFont="1" applyBorder="1"/>
    <xf numFmtId="1" fontId="252" fillId="0" borderId="153" xfId="1921" applyNumberFormat="1" applyFont="1" applyBorder="1"/>
    <xf numFmtId="200" fontId="252" fillId="67" borderId="153" xfId="7" applyNumberFormat="1" applyFont="1" applyFill="1" applyBorder="1" applyAlignment="1">
      <alignment horizontal="right"/>
    </xf>
    <xf numFmtId="0" fontId="252" fillId="0" borderId="153" xfId="1921" applyFont="1" applyBorder="1" applyAlignment="1">
      <alignment horizontal="right"/>
    </xf>
    <xf numFmtId="201" fontId="252" fillId="0" borderId="153" xfId="7" applyNumberFormat="1" applyFont="1" applyBorder="1" applyAlignment="1">
      <alignment horizontal="right"/>
    </xf>
    <xf numFmtId="202" fontId="252" fillId="0" borderId="153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2" fillId="11" borderId="153" xfId="1921" applyFont="1" applyFill="1" applyBorder="1"/>
    <xf numFmtId="1" fontId="252" fillId="11" borderId="153" xfId="1921" applyNumberFormat="1" applyFont="1" applyFill="1" applyBorder="1"/>
    <xf numFmtId="200" fontId="252" fillId="11" borderId="153" xfId="7" applyNumberFormat="1" applyFont="1" applyFill="1" applyBorder="1" applyAlignment="1">
      <alignment horizontal="right"/>
    </xf>
    <xf numFmtId="0" fontId="252" fillId="11" borderId="153" xfId="1921" applyFont="1" applyFill="1" applyBorder="1" applyAlignment="1">
      <alignment horizontal="right"/>
    </xf>
    <xf numFmtId="201" fontId="252" fillId="11" borderId="153" xfId="7" applyNumberFormat="1" applyFont="1" applyFill="1" applyBorder="1" applyAlignment="1">
      <alignment horizontal="right"/>
    </xf>
    <xf numFmtId="202" fontId="252" fillId="11" borderId="153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2" fillId="14" borderId="153" xfId="1921" applyFont="1" applyFill="1" applyBorder="1"/>
    <xf numFmtId="1" fontId="252" fillId="14" borderId="153" xfId="1921" applyNumberFormat="1" applyFont="1" applyFill="1" applyBorder="1"/>
    <xf numFmtId="200" fontId="252" fillId="14" borderId="153" xfId="7" applyNumberFormat="1" applyFont="1" applyFill="1" applyBorder="1" applyAlignment="1">
      <alignment horizontal="right"/>
    </xf>
    <xf numFmtId="0" fontId="252" fillId="14" borderId="153" xfId="1921" applyFont="1" applyFill="1" applyBorder="1" applyAlignment="1">
      <alignment horizontal="right"/>
    </xf>
    <xf numFmtId="201" fontId="252" fillId="14" borderId="153" xfId="7" applyNumberFormat="1" applyFont="1" applyFill="1" applyBorder="1" applyAlignment="1">
      <alignment horizontal="right"/>
    </xf>
    <xf numFmtId="202" fontId="252" fillId="14" borderId="153" xfId="7" applyNumberFormat="1" applyFont="1" applyFill="1" applyBorder="1" applyAlignment="1">
      <alignment horizontal="right"/>
    </xf>
    <xf numFmtId="200" fontId="0" fillId="14" borderId="0" xfId="0" applyNumberFormat="1" applyFill="1"/>
    <xf numFmtId="0" fontId="253" fillId="14" borderId="153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4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9" fillId="0" borderId="0" xfId="9" applyFont="1" applyAlignment="1">
      <alignment horizontal="center"/>
    </xf>
    <xf numFmtId="165" fontId="260" fillId="0" borderId="0" xfId="9" applyNumberFormat="1" applyFont="1" applyAlignment="1">
      <alignment horizontal="center"/>
    </xf>
    <xf numFmtId="165" fontId="260" fillId="0" borderId="0" xfId="9" applyNumberFormat="1" applyFont="1" applyFill="1" applyBorder="1" applyAlignment="1">
      <alignment horizontal="center"/>
    </xf>
    <xf numFmtId="0" fontId="261" fillId="0" borderId="0" xfId="0" applyFont="1" applyFill="1" applyBorder="1" applyAlignment="1"/>
    <xf numFmtId="9" fontId="259" fillId="0" borderId="0" xfId="1826" applyFont="1" applyFill="1" applyBorder="1" applyAlignment="1">
      <alignment horizontal="center"/>
    </xf>
    <xf numFmtId="0" fontId="259" fillId="0" borderId="0" xfId="9" applyFont="1" applyFill="1" applyBorder="1" applyAlignment="1">
      <alignment horizontal="center"/>
    </xf>
    <xf numFmtId="3" fontId="259" fillId="0" borderId="0" xfId="9" applyNumberFormat="1" applyFont="1" applyAlignment="1">
      <alignment horizontal="center"/>
    </xf>
    <xf numFmtId="0" fontId="261" fillId="3" borderId="0" xfId="1919" applyFont="1" applyFill="1" applyBorder="1" applyAlignment="1" applyProtection="1">
      <alignment horizontal="left" vertical="center"/>
    </xf>
    <xf numFmtId="0" fontId="259" fillId="0" borderId="0" xfId="9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 wrapText="1"/>
    </xf>
    <xf numFmtId="0" fontId="259" fillId="0" borderId="69" xfId="1922" applyFont="1" applyFill="1" applyBorder="1" applyAlignment="1">
      <alignment horizontal="center" vertical="center"/>
    </xf>
    <xf numFmtId="0" fontId="259" fillId="0" borderId="0" xfId="1922" applyFont="1" applyFill="1" applyBorder="1" applyAlignment="1">
      <alignment horizontal="right" vertical="center"/>
    </xf>
    <xf numFmtId="0" fontId="259" fillId="0" borderId="51" xfId="1922" applyFont="1" applyFill="1" applyBorder="1" applyAlignment="1">
      <alignment horizontal="right" vertical="center"/>
    </xf>
    <xf numFmtId="4" fontId="259" fillId="0" borderId="27" xfId="1922" applyNumberFormat="1" applyFont="1" applyFill="1" applyBorder="1" applyAlignment="1">
      <alignment horizontal="center" vertical="center"/>
    </xf>
    <xf numFmtId="0" fontId="259" fillId="0" borderId="0" xfId="1922" applyFont="1" applyAlignment="1">
      <alignment horizontal="center" vertical="center"/>
    </xf>
    <xf numFmtId="0" fontId="259" fillId="0" borderId="0" xfId="1868" applyFont="1" applyAlignment="1">
      <alignment horizontal="center"/>
    </xf>
    <xf numFmtId="165" fontId="262" fillId="69" borderId="143" xfId="9" applyNumberFormat="1" applyFont="1" applyFill="1" applyBorder="1" applyAlignment="1">
      <alignment horizontal="center" vertical="center"/>
    </xf>
    <xf numFmtId="3" fontId="264" fillId="0" borderId="0" xfId="0" applyNumberFormat="1" applyFont="1" applyFill="1" applyBorder="1" applyAlignment="1">
      <alignment horizontal="left" vertical="center"/>
    </xf>
    <xf numFmtId="0" fontId="259" fillId="0" borderId="133" xfId="9" applyFont="1" applyFill="1" applyBorder="1" applyAlignment="1">
      <alignment vertical="center"/>
    </xf>
    <xf numFmtId="3" fontId="262" fillId="69" borderId="135" xfId="0" applyNumberFormat="1" applyFont="1" applyFill="1" applyBorder="1" applyAlignment="1">
      <alignment horizontal="left" vertical="center"/>
    </xf>
    <xf numFmtId="0" fontId="265" fillId="69" borderId="133" xfId="1922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/>
    </xf>
    <xf numFmtId="0" fontId="259" fillId="0" borderId="0" xfId="9" applyFont="1" applyAlignment="1">
      <alignment horizontal="center" vertical="center"/>
    </xf>
    <xf numFmtId="0" fontId="266" fillId="0" borderId="135" xfId="1922" applyFont="1" applyFill="1" applyBorder="1" applyAlignment="1">
      <alignment vertical="center" wrapText="1"/>
    </xf>
    <xf numFmtId="0" fontId="266" fillId="0" borderId="133" xfId="1922" applyFont="1" applyFill="1" applyBorder="1" applyAlignment="1">
      <alignment vertical="center" wrapText="1"/>
    </xf>
    <xf numFmtId="0" fontId="266" fillId="0" borderId="124" xfId="1922" applyFont="1" applyFill="1" applyBorder="1" applyAlignment="1">
      <alignment vertical="center" wrapText="1"/>
    </xf>
    <xf numFmtId="0" fontId="266" fillId="0" borderId="143" xfId="1922" applyFont="1" applyFill="1" applyBorder="1" applyAlignment="1">
      <alignment horizontal="left" vertical="center" wrapText="1"/>
    </xf>
    <xf numFmtId="0" fontId="259" fillId="8" borderId="143" xfId="9" applyFont="1" applyFill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 vertical="center"/>
    </xf>
    <xf numFmtId="1" fontId="259" fillId="0" borderId="143" xfId="9" applyNumberFormat="1" applyFont="1" applyBorder="1" applyAlignment="1">
      <alignment horizontal="center" vertical="center"/>
    </xf>
    <xf numFmtId="179" fontId="259" fillId="0" borderId="143" xfId="9" applyNumberFormat="1" applyFont="1" applyBorder="1" applyAlignment="1">
      <alignment horizontal="center" vertical="center"/>
    </xf>
    <xf numFmtId="3" fontId="267" fillId="0" borderId="143" xfId="9" applyNumberFormat="1" applyFont="1" applyBorder="1" applyAlignment="1">
      <alignment horizontal="center" vertical="center"/>
    </xf>
    <xf numFmtId="1" fontId="259" fillId="0" borderId="0" xfId="9" applyNumberFormat="1" applyFont="1" applyAlignment="1">
      <alignment horizontal="center"/>
    </xf>
    <xf numFmtId="165" fontId="259" fillId="0" borderId="143" xfId="9" quotePrefix="1" applyNumberFormat="1" applyFont="1" applyBorder="1" applyAlignment="1">
      <alignment horizontal="center" vertical="center"/>
    </xf>
    <xf numFmtId="2" fontId="259" fillId="0" borderId="143" xfId="9" applyNumberFormat="1" applyFont="1" applyBorder="1" applyAlignment="1">
      <alignment horizontal="center"/>
    </xf>
    <xf numFmtId="0" fontId="259" fillId="0" borderId="143" xfId="9" applyFont="1" applyBorder="1" applyAlignment="1">
      <alignment horizontal="left" vertical="center"/>
    </xf>
    <xf numFmtId="3" fontId="259" fillId="0" borderId="143" xfId="9" applyNumberFormat="1" applyFont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/>
    </xf>
    <xf numFmtId="0" fontId="265" fillId="70" borderId="133" xfId="1922" applyFont="1" applyFill="1" applyBorder="1" applyAlignment="1">
      <alignment vertical="center"/>
    </xf>
    <xf numFmtId="0" fontId="259" fillId="0" borderId="143" xfId="9" applyFont="1" applyBorder="1" applyAlignment="1">
      <alignment horizontal="center" vertical="center"/>
    </xf>
    <xf numFmtId="3" fontId="259" fillId="10" borderId="135" xfId="9" applyNumberFormat="1" applyFont="1" applyFill="1" applyBorder="1" applyAlignment="1">
      <alignment horizontal="left" vertical="center"/>
    </xf>
    <xf numFmtId="0" fontId="259" fillId="10" borderId="133" xfId="9" applyFont="1" applyFill="1" applyBorder="1" applyAlignment="1">
      <alignment horizontal="center" vertical="center"/>
    </xf>
    <xf numFmtId="165" fontId="259" fillId="10" borderId="133" xfId="9" applyNumberFormat="1" applyFont="1" applyFill="1" applyBorder="1" applyAlignment="1">
      <alignment horizontal="center" vertical="center"/>
    </xf>
    <xf numFmtId="1" fontId="259" fillId="10" borderId="133" xfId="9" applyNumberFormat="1" applyFont="1" applyFill="1" applyBorder="1" applyAlignment="1">
      <alignment horizontal="center" vertical="center"/>
    </xf>
    <xf numFmtId="179" fontId="259" fillId="10" borderId="133" xfId="9" applyNumberFormat="1" applyFont="1" applyFill="1" applyBorder="1" applyAlignment="1">
      <alignment horizontal="center" vertical="center"/>
    </xf>
    <xf numFmtId="3" fontId="267" fillId="10" borderId="133" xfId="9" applyNumberFormat="1" applyFont="1" applyFill="1" applyBorder="1" applyAlignment="1">
      <alignment horizontal="center" vertical="center"/>
    </xf>
    <xf numFmtId="0" fontId="259" fillId="0" borderId="135" xfId="9" applyFont="1" applyFill="1" applyBorder="1" applyAlignment="1">
      <alignment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left" vertical="center" wrapText="1"/>
    </xf>
    <xf numFmtId="165" fontId="259" fillId="0" borderId="143" xfId="9" applyNumberFormat="1" applyFont="1" applyBorder="1" applyAlignment="1">
      <alignment horizontal="center" vertical="center" wrapText="1"/>
    </xf>
    <xf numFmtId="165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applyNumberFormat="1" applyFont="1" applyBorder="1" applyAlignment="1">
      <alignment horizontal="center" vertical="center" wrapText="1"/>
    </xf>
    <xf numFmtId="0" fontId="265" fillId="71" borderId="133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center"/>
    </xf>
    <xf numFmtId="0" fontId="266" fillId="0" borderId="143" xfId="1922" applyFont="1" applyFill="1" applyBorder="1" applyAlignment="1">
      <alignment vertical="center" wrapText="1"/>
    </xf>
    <xf numFmtId="0" fontId="259" fillId="0" borderId="143" xfId="9" applyFont="1" applyFill="1" applyBorder="1" applyAlignment="1">
      <alignment horizontal="left" vertical="center"/>
    </xf>
    <xf numFmtId="0" fontId="259" fillId="0" borderId="143" xfId="9" quotePrefix="1" applyFont="1" applyBorder="1" applyAlignment="1">
      <alignment horizontal="center" vertical="center"/>
    </xf>
    <xf numFmtId="9" fontId="259" fillId="69" borderId="0" xfId="1826" applyFont="1" applyFill="1" applyBorder="1" applyAlignment="1">
      <alignment horizontal="center" vertical="center"/>
    </xf>
    <xf numFmtId="3" fontId="262" fillId="69" borderId="0" xfId="0" applyNumberFormat="1" applyFont="1" applyFill="1" applyBorder="1" applyAlignment="1">
      <alignment horizontal="left" vertical="center"/>
    </xf>
    <xf numFmtId="3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 wrapText="1"/>
    </xf>
    <xf numFmtId="0" fontId="259" fillId="0" borderId="143" xfId="1868" applyFont="1" applyBorder="1" applyAlignment="1">
      <alignment horizontal="left" vertical="center"/>
    </xf>
    <xf numFmtId="0" fontId="259" fillId="0" borderId="135" xfId="9" applyFont="1" applyBorder="1" applyAlignment="1"/>
    <xf numFmtId="0" fontId="259" fillId="0" borderId="133" xfId="9" applyFont="1" applyBorder="1" applyAlignment="1"/>
    <xf numFmtId="0" fontId="259" fillId="0" borderId="124" xfId="9" applyFont="1" applyBorder="1" applyAlignment="1"/>
    <xf numFmtId="2" fontId="259" fillId="0" borderId="143" xfId="1868" applyNumberFormat="1" applyFont="1" applyBorder="1" applyAlignment="1">
      <alignment horizontal="center"/>
    </xf>
    <xf numFmtId="0" fontId="259" fillId="0" borderId="135" xfId="9" applyFont="1" applyBorder="1" applyAlignment="1">
      <alignment vertical="center"/>
    </xf>
    <xf numFmtId="0" fontId="259" fillId="0" borderId="133" xfId="9" applyFont="1" applyBorder="1" applyAlignment="1">
      <alignment vertical="center"/>
    </xf>
    <xf numFmtId="0" fontId="259" fillId="0" borderId="124" xfId="9" applyFont="1" applyBorder="1" applyAlignment="1">
      <alignment vertical="center"/>
    </xf>
    <xf numFmtId="0" fontId="260" fillId="0" borderId="143" xfId="9" applyFont="1" applyBorder="1"/>
    <xf numFmtId="0" fontId="260" fillId="0" borderId="143" xfId="9" applyFont="1" applyBorder="1" applyAlignment="1">
      <alignment wrapText="1"/>
    </xf>
    <xf numFmtId="0" fontId="259" fillId="0" borderId="143" xfId="9" applyFont="1" applyBorder="1" applyAlignment="1">
      <alignment horizontal="center" wrapText="1"/>
    </xf>
    <xf numFmtId="0" fontId="259" fillId="0" borderId="143" xfId="9" applyFont="1" applyBorder="1" applyAlignment="1">
      <alignment horizontal="center" vertical="center" wrapText="1"/>
    </xf>
    <xf numFmtId="203" fontId="268" fillId="0" borderId="0" xfId="1868" applyNumberFormat="1" applyFont="1" applyAlignment="1">
      <alignment horizontal="center"/>
    </xf>
    <xf numFmtId="0" fontId="259" fillId="8" borderId="143" xfId="1868" applyFont="1" applyFill="1" applyBorder="1" applyAlignment="1">
      <alignment horizontal="left" vertical="center" wrapText="1"/>
    </xf>
    <xf numFmtId="179" fontId="259" fillId="0" borderId="143" xfId="1868" applyNumberFormat="1" applyFont="1" applyBorder="1" applyAlignment="1">
      <alignment horizontal="center" vertical="center"/>
    </xf>
    <xf numFmtId="165" fontId="269" fillId="0" borderId="143" xfId="1923" applyNumberFormat="1" applyFont="1" applyFill="1" applyBorder="1" applyAlignment="1">
      <alignment horizontal="center" vertical="center"/>
    </xf>
    <xf numFmtId="3" fontId="259" fillId="0" borderId="143" xfId="1868" applyNumberFormat="1" applyFont="1" applyBorder="1" applyAlignment="1">
      <alignment horizontal="center" vertical="center" wrapText="1"/>
    </xf>
    <xf numFmtId="179" fontId="259" fillId="0" borderId="143" xfId="1868" applyNumberFormat="1" applyFont="1" applyFill="1" applyBorder="1" applyAlignment="1">
      <alignment horizontal="center" vertical="center"/>
    </xf>
    <xf numFmtId="3" fontId="259" fillId="0" borderId="143" xfId="1868" applyNumberFormat="1" applyFont="1" applyFill="1" applyBorder="1" applyAlignment="1">
      <alignment horizontal="center" vertical="center" wrapText="1"/>
    </xf>
    <xf numFmtId="3" fontId="262" fillId="69" borderId="133" xfId="0" applyNumberFormat="1" applyFont="1" applyFill="1" applyBorder="1" applyAlignment="1">
      <alignment horizontal="left" vertical="center"/>
    </xf>
    <xf numFmtId="0" fontId="259" fillId="67" borderId="0" xfId="9" applyFont="1" applyFill="1" applyAlignment="1">
      <alignment horizontal="center" vertical="center" wrapText="1"/>
    </xf>
    <xf numFmtId="1" fontId="259" fillId="0" borderId="0" xfId="9" applyNumberFormat="1" applyFont="1" applyAlignment="1">
      <alignment horizontal="center" vertical="center"/>
    </xf>
    <xf numFmtId="2" fontId="259" fillId="0" borderId="0" xfId="9" applyNumberFormat="1" applyFont="1" applyAlignment="1">
      <alignment horizontal="center" vertical="center"/>
    </xf>
    <xf numFmtId="0" fontId="17" fillId="11" borderId="0" xfId="0" applyFont="1" applyFill="1" applyAlignment="1" applyProtection="1">
      <alignment wrapText="1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3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70" fillId="3" borderId="143" xfId="0" applyFont="1" applyFill="1" applyBorder="1"/>
    <xf numFmtId="0" fontId="270" fillId="3" borderId="0" xfId="0" applyFont="1" applyFill="1"/>
    <xf numFmtId="0" fontId="211" fillId="3" borderId="143" xfId="0" applyFont="1" applyFill="1" applyBorder="1" applyAlignment="1">
      <alignment vertical="top"/>
    </xf>
    <xf numFmtId="0" fontId="243" fillId="0" borderId="143" xfId="0" applyFont="1" applyBorder="1" applyAlignment="1">
      <alignment horizontal="center" vertical="center" wrapText="1" shrinkToFit="1"/>
    </xf>
    <xf numFmtId="0" fontId="271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3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2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14" fontId="4" fillId="0" borderId="0" xfId="17" applyNumberFormat="1" applyFill="1"/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49" fontId="0" fillId="0" borderId="0" xfId="0" applyNumberFormat="1" applyFill="1" applyProtection="1"/>
    <xf numFmtId="0" fontId="274" fillId="0" borderId="0" xfId="0" applyFont="1" applyFill="1" applyAlignment="1" applyProtection="1">
      <alignment horizontal="right" vertical="center"/>
    </xf>
    <xf numFmtId="0" fontId="273" fillId="0" borderId="0" xfId="0" applyFont="1" applyFill="1" applyAlignment="1" applyProtection="1">
      <alignment horizontal="center"/>
    </xf>
    <xf numFmtId="0" fontId="273" fillId="0" borderId="0" xfId="0" applyFont="1" applyFill="1" applyAlignment="1" applyProtection="1">
      <alignment horizontal="right"/>
    </xf>
    <xf numFmtId="2" fontId="273" fillId="0" borderId="0" xfId="0" applyNumberFormat="1" applyFont="1" applyFill="1" applyAlignment="1" applyProtection="1">
      <alignment horizontal="center"/>
    </xf>
    <xf numFmtId="0" fontId="0" fillId="0" borderId="155" xfId="0" applyFill="1" applyBorder="1" applyProtection="1"/>
    <xf numFmtId="0" fontId="273" fillId="0" borderId="155" xfId="0" applyFont="1" applyFill="1" applyBorder="1" applyAlignment="1" applyProtection="1">
      <alignment horizontal="center"/>
    </xf>
    <xf numFmtId="2" fontId="0" fillId="0" borderId="0" xfId="0" applyNumberFormat="1" applyFill="1" applyProtection="1"/>
    <xf numFmtId="49" fontId="0" fillId="0" borderId="0" xfId="0" applyNumberFormat="1" applyFill="1" applyBorder="1" applyAlignment="1" applyProtection="1">
      <alignment horizontal="center"/>
    </xf>
    <xf numFmtId="1" fontId="0" fillId="0" borderId="0" xfId="0" applyNumberFormat="1" applyFill="1" applyBorder="1" applyAlignment="1" applyProtection="1">
      <alignment horizontal="center"/>
    </xf>
    <xf numFmtId="0" fontId="275" fillId="0" borderId="0" xfId="0" applyFont="1" applyFill="1" applyAlignment="1" applyProtection="1">
      <alignment horizontal="center" vertical="center"/>
    </xf>
    <xf numFmtId="0" fontId="250" fillId="65" borderId="157" xfId="1920" applyFont="1" applyFill="1" applyBorder="1" applyAlignment="1">
      <alignment horizontal="center" vertical="center" wrapText="1"/>
    </xf>
    <xf numFmtId="0" fontId="250" fillId="65" borderId="157" xfId="1920" applyNumberFormat="1" applyFont="1" applyFill="1" applyBorder="1" applyAlignment="1">
      <alignment horizontal="center" vertical="center" wrapText="1"/>
    </xf>
    <xf numFmtId="0" fontId="250" fillId="65" borderId="158" xfId="1920" applyFont="1" applyFill="1" applyBorder="1" applyAlignment="1">
      <alignment horizontal="center" vertical="center" wrapText="1"/>
    </xf>
    <xf numFmtId="4" fontId="250" fillId="65" borderId="158" xfId="1920" applyNumberFormat="1" applyFont="1" applyFill="1" applyBorder="1" applyAlignment="1">
      <alignment horizontal="center" vertical="center" wrapText="1"/>
    </xf>
    <xf numFmtId="200" fontId="251" fillId="66" borderId="158" xfId="1920" applyNumberFormat="1" applyFont="1" applyFill="1" applyBorder="1" applyAlignment="1">
      <alignment horizontal="center" vertical="center" wrapText="1"/>
    </xf>
    <xf numFmtId="4" fontId="276" fillId="11" borderId="152" xfId="1920" applyNumberFormat="1" applyFont="1" applyFill="1" applyBorder="1" applyAlignment="1">
      <alignment horizontal="center" vertical="center" wrapText="1"/>
    </xf>
    <xf numFmtId="0" fontId="252" fillId="0" borderId="159" xfId="1921" applyFont="1" applyBorder="1"/>
    <xf numFmtId="0" fontId="252" fillId="0" borderId="159" xfId="1921" applyNumberFormat="1" applyFont="1" applyBorder="1"/>
    <xf numFmtId="202" fontId="252" fillId="67" borderId="159" xfId="7" applyNumberFormat="1" applyFont="1" applyFill="1" applyBorder="1" applyAlignment="1">
      <alignment horizontal="right"/>
    </xf>
    <xf numFmtId="0" fontId="252" fillId="0" borderId="159" xfId="1921" applyFont="1" applyBorder="1" applyAlignment="1">
      <alignment horizontal="right"/>
    </xf>
    <xf numFmtId="201" fontId="252" fillId="0" borderId="159" xfId="7" applyNumberFormat="1" applyFont="1" applyBorder="1" applyAlignment="1">
      <alignment horizontal="right"/>
    </xf>
    <xf numFmtId="202" fontId="252" fillId="0" borderId="159" xfId="7" applyNumberFormat="1" applyFont="1" applyBorder="1" applyAlignment="1">
      <alignment horizontal="right"/>
    </xf>
    <xf numFmtId="0" fontId="252" fillId="0" borderId="159" xfId="1921" applyFont="1" applyBorder="1" applyAlignment="1">
      <alignment wrapText="1"/>
    </xf>
    <xf numFmtId="200" fontId="0" fillId="72" borderId="0" xfId="0" applyNumberFormat="1" applyFill="1"/>
    <xf numFmtId="0" fontId="0" fillId="72" borderId="0" xfId="0" applyFill="1"/>
    <xf numFmtId="0" fontId="252" fillId="72" borderId="159" xfId="1921" applyFont="1" applyFill="1" applyBorder="1"/>
    <xf numFmtId="0" fontId="252" fillId="72" borderId="159" xfId="1921" applyNumberFormat="1" applyFont="1" applyFill="1" applyBorder="1"/>
    <xf numFmtId="202" fontId="252" fillId="72" borderId="159" xfId="7" applyNumberFormat="1" applyFont="1" applyFill="1" applyBorder="1" applyAlignment="1">
      <alignment horizontal="right"/>
    </xf>
    <xf numFmtId="0" fontId="252" fillId="72" borderId="159" xfId="1921" applyFont="1" applyFill="1" applyBorder="1" applyAlignment="1">
      <alignment horizontal="right"/>
    </xf>
    <xf numFmtId="201" fontId="252" fillId="72" borderId="159" xfId="7" applyNumberFormat="1" applyFont="1" applyFill="1" applyBorder="1" applyAlignment="1">
      <alignment horizontal="right"/>
    </xf>
    <xf numFmtId="2" fontId="0" fillId="14" borderId="6" xfId="0" applyNumberFormat="1" applyFill="1" applyBorder="1"/>
    <xf numFmtId="0" fontId="252" fillId="17" borderId="159" xfId="1921" applyFont="1" applyFill="1" applyBorder="1"/>
    <xf numFmtId="202" fontId="252" fillId="17" borderId="159" xfId="7" applyNumberFormat="1" applyFont="1" applyFill="1" applyBorder="1" applyAlignment="1">
      <alignment horizontal="right"/>
    </xf>
    <xf numFmtId="0" fontId="252" fillId="17" borderId="159" xfId="1921" applyFont="1" applyFill="1" applyBorder="1" applyAlignment="1">
      <alignment horizontal="right"/>
    </xf>
    <xf numFmtId="201" fontId="252" fillId="17" borderId="159" xfId="7" applyNumberFormat="1" applyFont="1" applyFill="1" applyBorder="1" applyAlignment="1">
      <alignment horizontal="right"/>
    </xf>
    <xf numFmtId="0" fontId="252" fillId="17" borderId="153" xfId="1921" applyFont="1" applyFill="1" applyBorder="1"/>
    <xf numFmtId="200" fontId="0" fillId="17" borderId="0" xfId="0" applyNumberFormat="1" applyFill="1"/>
    <xf numFmtId="0" fontId="0" fillId="17" borderId="0" xfId="0" applyFill="1"/>
    <xf numFmtId="2" fontId="0" fillId="14" borderId="143" xfId="0" applyNumberFormat="1" applyFill="1" applyBorder="1"/>
    <xf numFmtId="0" fontId="252" fillId="17" borderId="159" xfId="1921" applyNumberFormat="1" applyFont="1" applyFill="1" applyBorder="1"/>
    <xf numFmtId="0" fontId="252" fillId="14" borderId="159" xfId="1921" applyFont="1" applyFill="1" applyBorder="1"/>
    <xf numFmtId="0" fontId="252" fillId="14" borderId="159" xfId="1921" applyNumberFormat="1" applyFont="1" applyFill="1" applyBorder="1"/>
    <xf numFmtId="202" fontId="252" fillId="14" borderId="159" xfId="7" applyNumberFormat="1" applyFont="1" applyFill="1" applyBorder="1" applyAlignment="1">
      <alignment horizontal="right"/>
    </xf>
    <xf numFmtId="0" fontId="252" fillId="14" borderId="159" xfId="1921" applyFont="1" applyFill="1" applyBorder="1" applyAlignment="1">
      <alignment horizontal="right"/>
    </xf>
    <xf numFmtId="201" fontId="252" fillId="14" borderId="159" xfId="7" applyNumberFormat="1" applyFont="1" applyFill="1" applyBorder="1" applyAlignment="1">
      <alignment horizontal="right"/>
    </xf>
    <xf numFmtId="0" fontId="0" fillId="14" borderId="0" xfId="0" applyFill="1"/>
    <xf numFmtId="0" fontId="252" fillId="0" borderId="159" xfId="1921" applyFont="1" applyFill="1" applyBorder="1"/>
    <xf numFmtId="0" fontId="0" fillId="0" borderId="143" xfId="0" applyFill="1" applyBorder="1" applyAlignment="1">
      <alignment horizontal="left" vertical="center"/>
    </xf>
    <xf numFmtId="0" fontId="20" fillId="0" borderId="143" xfId="0" applyFont="1" applyBorder="1" applyAlignment="1">
      <alignment vertical="center"/>
    </xf>
    <xf numFmtId="165" fontId="3" fillId="4" borderId="132" xfId="1" applyNumberFormat="1" applyFont="1" applyFill="1" applyBorder="1" applyAlignment="1">
      <alignment horizontal="center" vertical="center" wrapText="1"/>
    </xf>
    <xf numFmtId="0" fontId="17" fillId="0" borderId="143" xfId="0" applyFont="1" applyBorder="1" applyAlignment="1">
      <alignment horizontal="left" vertical="center" wrapText="1"/>
    </xf>
    <xf numFmtId="0" fontId="17" fillId="0" borderId="143" xfId="0" applyFont="1" applyBorder="1" applyAlignment="1">
      <alignment wrapText="1"/>
    </xf>
    <xf numFmtId="0" fontId="17" fillId="0" borderId="135" xfId="0" applyFont="1" applyBorder="1" applyAlignment="1">
      <alignment wrapText="1"/>
    </xf>
    <xf numFmtId="0" fontId="17" fillId="0" borderId="135" xfId="0" applyFont="1" applyBorder="1" applyAlignment="1">
      <alignment horizontal="left" vertical="center" wrapText="1"/>
    </xf>
    <xf numFmtId="0" fontId="17" fillId="0" borderId="156" xfId="0" applyFont="1" applyFill="1" applyBorder="1" applyAlignment="1" applyProtection="1">
      <alignment horizontal="left" vertical="center"/>
    </xf>
    <xf numFmtId="0" fontId="17" fillId="0" borderId="160" xfId="0" applyFont="1" applyFill="1" applyBorder="1" applyAlignment="1" applyProtection="1">
      <alignment horizontal="left" vertical="center"/>
    </xf>
    <xf numFmtId="0" fontId="1" fillId="0" borderId="145" xfId="0" applyFont="1" applyBorder="1" applyAlignment="1">
      <alignment horizontal="center" vertical="center" wrapText="1"/>
    </xf>
    <xf numFmtId="2" fontId="0" fillId="0" borderId="161" xfId="0" applyNumberFormat="1" applyFont="1" applyFill="1" applyBorder="1" applyAlignment="1" applyProtection="1">
      <alignment horizontal="center" vertical="center"/>
    </xf>
    <xf numFmtId="2" fontId="17" fillId="0" borderId="161" xfId="0" applyNumberFormat="1" applyFont="1" applyFill="1" applyBorder="1" applyAlignment="1" applyProtection="1">
      <alignment horizontal="center" vertical="center"/>
    </xf>
    <xf numFmtId="2" fontId="0" fillId="7" borderId="161" xfId="0" applyNumberFormat="1" applyFont="1" applyFill="1" applyBorder="1" applyAlignment="1" applyProtection="1">
      <alignment horizontal="center" vertical="center"/>
    </xf>
    <xf numFmtId="2" fontId="17" fillId="7" borderId="161" xfId="0" applyNumberFormat="1" applyFont="1" applyFill="1" applyBorder="1" applyAlignment="1" applyProtection="1">
      <alignment horizontal="center" vertical="center"/>
    </xf>
    <xf numFmtId="0" fontId="0" fillId="7" borderId="161" xfId="0" applyFont="1" applyFill="1" applyBorder="1" applyAlignment="1" applyProtection="1">
      <alignment horizontal="center" vertical="center"/>
    </xf>
    <xf numFmtId="0" fontId="17" fillId="7" borderId="161" xfId="0" applyFont="1" applyFill="1" applyBorder="1" applyAlignment="1" applyProtection="1">
      <alignment horizontal="left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/>
    </xf>
    <xf numFmtId="0" fontId="0" fillId="0" borderId="161" xfId="0" applyFont="1" applyFill="1" applyBorder="1" applyAlignment="1" applyProtection="1">
      <alignment horizontal="center" vertical="center"/>
    </xf>
    <xf numFmtId="2" fontId="17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" fontId="17" fillId="0" borderId="6" xfId="0" applyNumberFormat="1" applyFont="1" applyBorder="1" applyAlignment="1">
      <alignment horizontal="center" vertical="center"/>
    </xf>
    <xf numFmtId="0" fontId="1" fillId="0" borderId="143" xfId="0" applyFont="1" applyBorder="1" applyAlignment="1" applyProtection="1">
      <alignment horizontal="center" vertical="center" wrapText="1"/>
    </xf>
    <xf numFmtId="0" fontId="17" fillId="0" borderId="156" xfId="0" applyFont="1" applyFill="1" applyBorder="1" applyAlignment="1" applyProtection="1">
      <alignment horizontal="left" vertical="center" wrapText="1"/>
    </xf>
    <xf numFmtId="0" fontId="77" fillId="0" borderId="161" xfId="0" applyFont="1" applyFill="1" applyBorder="1" applyAlignment="1" applyProtection="1">
      <alignment horizontal="center" vertical="center"/>
    </xf>
    <xf numFmtId="0" fontId="17" fillId="0" borderId="160" xfId="0" applyFont="1" applyFill="1" applyBorder="1" applyAlignment="1" applyProtection="1">
      <alignment horizontal="left" vertical="center" wrapText="1"/>
    </xf>
    <xf numFmtId="0" fontId="1" fillId="0" borderId="143" xfId="0" applyFont="1" applyFill="1" applyBorder="1" applyAlignment="1" applyProtection="1">
      <alignment horizontal="left" vertical="center" wrapText="1"/>
    </xf>
    <xf numFmtId="0" fontId="1" fillId="0" borderId="0" xfId="0" applyFont="1" applyFill="1" applyBorder="1" applyAlignment="1" applyProtection="1">
      <alignment horizontal="left" vertical="center" wrapText="1"/>
    </xf>
    <xf numFmtId="173" fontId="4" fillId="3" borderId="136" xfId="18" applyNumberFormat="1" applyFont="1" applyFill="1" applyBorder="1" applyAlignment="1" applyProtection="1">
      <alignment horizontal="right" vertical="center" wrapText="1"/>
    </xf>
    <xf numFmtId="173" fontId="4" fillId="0" borderId="136" xfId="18" applyNumberFormat="1" applyFont="1" applyFill="1" applyBorder="1" applyAlignment="1" applyProtection="1">
      <alignment horizontal="right" vertical="center" wrapText="1"/>
    </xf>
    <xf numFmtId="43" fontId="110" fillId="11" borderId="143" xfId="7" applyFont="1" applyFill="1" applyBorder="1" applyAlignment="1">
      <alignment horizontal="center" vertical="center" wrapText="1"/>
    </xf>
    <xf numFmtId="14" fontId="17" fillId="0" borderId="0" xfId="0" applyNumberFormat="1" applyFont="1"/>
    <xf numFmtId="166" fontId="118" fillId="14" borderId="143" xfId="1" applyNumberFormat="1" applyFont="1" applyFill="1" applyBorder="1" applyAlignment="1">
      <alignment horizontal="center" vertical="center" wrapText="1"/>
    </xf>
    <xf numFmtId="16" fontId="16" fillId="0" borderId="0" xfId="0" applyNumberFormat="1" applyFont="1" applyProtection="1"/>
    <xf numFmtId="0" fontId="0" fillId="0" borderId="0" xfId="0"/>
    <xf numFmtId="0" fontId="29" fillId="11" borderId="90" xfId="0" applyFont="1" applyFill="1" applyBorder="1" applyAlignment="1">
      <alignment horizontal="center" vertical="center" wrapText="1"/>
    </xf>
    <xf numFmtId="0" fontId="277" fillId="0" borderId="0" xfId="0" applyFont="1"/>
    <xf numFmtId="0" fontId="0" fillId="0" borderId="0" xfId="0"/>
    <xf numFmtId="2" fontId="1" fillId="0" borderId="143" xfId="3" applyNumberFormat="1" applyFont="1" applyBorder="1" applyAlignment="1" applyProtection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145" xfId="0" applyFont="1" applyBorder="1" applyAlignment="1">
      <alignment horizontal="left" vertical="center" wrapText="1"/>
    </xf>
    <xf numFmtId="44" fontId="74" fillId="11" borderId="86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1" fontId="17" fillId="11" borderId="143" xfId="0" applyNumberFormat="1" applyFont="1" applyFill="1" applyBorder="1" applyAlignment="1">
      <alignment vertical="center"/>
    </xf>
    <xf numFmtId="44" fontId="74" fillId="11" borderId="1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11" xfId="0" applyFont="1" applyBorder="1" applyAlignment="1">
      <alignment horizontal="center" vertical="center"/>
    </xf>
    <xf numFmtId="0" fontId="63" fillId="15" borderId="143" xfId="0" applyFont="1" applyFill="1" applyBorder="1" applyAlignment="1">
      <alignment wrapText="1"/>
    </xf>
    <xf numFmtId="0" fontId="97" fillId="3" borderId="146" xfId="0" applyFont="1" applyFill="1" applyBorder="1" applyAlignment="1">
      <alignment horizontal="left" wrapText="1"/>
    </xf>
    <xf numFmtId="0" fontId="1" fillId="3" borderId="147" xfId="0" applyFont="1" applyFill="1" applyBorder="1" applyAlignment="1">
      <alignment horizontal="center" vertical="center" wrapText="1"/>
    </xf>
    <xf numFmtId="0" fontId="0" fillId="0" borderId="147" xfId="0" applyBorder="1" applyAlignment="1">
      <alignment horizontal="center" vertical="center" wrapText="1"/>
    </xf>
    <xf numFmtId="43" fontId="26" fillId="11" borderId="148" xfId="7" applyFill="1" applyBorder="1" applyAlignment="1">
      <alignment horizontal="center" vertical="center" wrapText="1"/>
    </xf>
    <xf numFmtId="43" fontId="0" fillId="0" borderId="143" xfId="7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" fontId="0" fillId="22" borderId="6" xfId="0" applyNumberFormat="1" applyFill="1" applyBorder="1" applyAlignment="1">
      <alignment horizontal="center" vertical="center" wrapText="1"/>
    </xf>
    <xf numFmtId="4" fontId="112" fillId="22" borderId="6" xfId="0" applyNumberFormat="1" applyFont="1" applyFill="1" applyBorder="1" applyAlignment="1">
      <alignment horizontal="center" vertical="center" wrapText="1"/>
    </xf>
    <xf numFmtId="4" fontId="0" fillId="22" borderId="15" xfId="0" applyNumberFormat="1" applyFill="1" applyBorder="1" applyAlignment="1">
      <alignment horizontal="center" vertical="center"/>
    </xf>
    <xf numFmtId="4" fontId="0" fillId="22" borderId="0" xfId="0" applyNumberFormat="1" applyFill="1" applyBorder="1" applyAlignment="1">
      <alignment horizontal="center" vertical="center"/>
    </xf>
    <xf numFmtId="4" fontId="112" fillId="22" borderId="6" xfId="7" applyNumberFormat="1" applyFont="1" applyFill="1" applyBorder="1" applyAlignment="1" applyProtection="1">
      <alignment horizontal="center" vertical="center"/>
    </xf>
    <xf numFmtId="4" fontId="112" fillId="22" borderId="6" xfId="7" applyNumberFormat="1" applyFont="1" applyFill="1" applyBorder="1" applyAlignment="1" applyProtection="1">
      <alignment horizontal="center" vertical="center" wrapText="1"/>
    </xf>
    <xf numFmtId="1" fontId="1" fillId="0" borderId="143" xfId="0" applyNumberFormat="1" applyFont="1" applyFill="1" applyBorder="1" applyAlignment="1" applyProtection="1">
      <alignment horizontal="center" vertical="center" wrapText="1"/>
    </xf>
    <xf numFmtId="1" fontId="1" fillId="0" borderId="148" xfId="0" applyNumberFormat="1" applyFont="1" applyFill="1" applyBorder="1" applyAlignment="1" applyProtection="1">
      <alignment horizontal="center" vertical="center" wrapText="1"/>
    </xf>
    <xf numFmtId="0" fontId="0" fillId="18" borderId="0" xfId="0" applyFill="1"/>
    <xf numFmtId="196" fontId="90" fillId="0" borderId="11" xfId="0" applyNumberFormat="1" applyFont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Border="1" applyAlignment="1" applyProtection="1">
      <alignment horizontal="center" vertical="center" wrapText="1"/>
      <protection locked="0"/>
    </xf>
    <xf numFmtId="49" fontId="130" fillId="0" borderId="76" xfId="0" applyNumberFormat="1" applyFont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Border="1" applyAlignment="1" applyProtection="1">
      <alignment horizontal="left" vertical="top" wrapText="1"/>
      <protection locked="0"/>
    </xf>
    <xf numFmtId="196" fontId="130" fillId="0" borderId="52" xfId="0" applyNumberFormat="1" applyFont="1" applyBorder="1" applyAlignment="1" applyProtection="1">
      <alignment horizontal="center" vertical="top" wrapText="1"/>
      <protection locked="0"/>
    </xf>
    <xf numFmtId="49" fontId="224" fillId="0" borderId="76" xfId="0" applyNumberFormat="1" applyFont="1" applyBorder="1" applyAlignment="1" applyProtection="1">
      <alignment horizontal="center" vertical="top" wrapText="1"/>
      <protection locked="0"/>
    </xf>
    <xf numFmtId="197" fontId="130" fillId="0" borderId="63" xfId="0" applyNumberFormat="1" applyFont="1" applyBorder="1" applyAlignment="1" applyProtection="1">
      <alignment horizontal="left" vertical="center" wrapText="1"/>
      <protection locked="0"/>
    </xf>
    <xf numFmtId="0" fontId="130" fillId="0" borderId="63" xfId="0" applyFont="1" applyBorder="1" applyAlignment="1" applyProtection="1">
      <alignment horizontal="center" vertical="center" wrapText="1"/>
      <protection locked="0"/>
    </xf>
    <xf numFmtId="49" fontId="130" fillId="0" borderId="143" xfId="0" applyNumberFormat="1" applyFont="1" applyBorder="1" applyAlignment="1" applyProtection="1">
      <alignment horizontal="left" vertical="top" wrapText="1"/>
      <protection locked="0"/>
    </xf>
    <xf numFmtId="196" fontId="130" fillId="0" borderId="48" xfId="0" applyNumberFormat="1" applyFont="1" applyBorder="1" applyAlignment="1" applyProtection="1">
      <alignment horizontal="center" vertical="top" wrapText="1"/>
      <protection locked="0"/>
    </xf>
    <xf numFmtId="197" fontId="130" fillId="0" borderId="83" xfId="0" applyNumberFormat="1" applyFont="1" applyBorder="1" applyAlignment="1" applyProtection="1">
      <alignment horizontal="right" vertical="top" wrapText="1"/>
      <protection locked="0"/>
    </xf>
    <xf numFmtId="0" fontId="130" fillId="0" borderId="49" xfId="0" applyFont="1" applyBorder="1" applyAlignment="1" applyProtection="1">
      <alignment horizontal="center" vertical="center" wrapText="1"/>
      <protection locked="0"/>
    </xf>
    <xf numFmtId="49" fontId="90" fillId="73" borderId="11" xfId="0" applyNumberFormat="1" applyFont="1" applyFill="1" applyBorder="1" applyAlignment="1" applyProtection="1">
      <alignment horizontal="center" vertical="top" wrapText="1"/>
      <protection locked="0"/>
    </xf>
    <xf numFmtId="0" fontId="90" fillId="73" borderId="85" xfId="0" applyFont="1" applyFill="1" applyBorder="1" applyAlignment="1" applyProtection="1">
      <alignment horizontal="left" vertical="top" wrapText="1"/>
      <protection locked="0"/>
    </xf>
    <xf numFmtId="0" fontId="90" fillId="73" borderId="86" xfId="0" applyFont="1" applyFill="1" applyBorder="1" applyAlignment="1" applyProtection="1">
      <alignment horizontal="center" vertical="top" wrapText="1"/>
      <protection locked="0"/>
    </xf>
    <xf numFmtId="1" fontId="90" fillId="73" borderId="103" xfId="0" applyNumberFormat="1" applyFont="1" applyFill="1" applyBorder="1" applyAlignment="1" applyProtection="1">
      <alignment horizontal="center" vertical="top" wrapText="1"/>
      <protection locked="0"/>
    </xf>
    <xf numFmtId="196" fontId="90" fillId="73" borderId="11" xfId="0" applyNumberFormat="1" applyFont="1" applyFill="1" applyBorder="1" applyAlignment="1" applyProtection="1">
      <alignment horizontal="center" vertical="top" wrapText="1"/>
      <protection locked="0"/>
    </xf>
    <xf numFmtId="197" fontId="90" fillId="73" borderId="85" xfId="0" applyNumberFormat="1" applyFont="1" applyFill="1" applyBorder="1" applyAlignment="1" applyProtection="1">
      <alignment horizontal="right" vertical="top" wrapText="1"/>
      <protection locked="0"/>
    </xf>
    <xf numFmtId="0" fontId="90" fillId="73" borderId="11" xfId="0" applyFont="1" applyFill="1" applyBorder="1" applyAlignment="1" applyProtection="1">
      <alignment horizontal="left" vertical="center" wrapText="1"/>
      <protection locked="0"/>
    </xf>
    <xf numFmtId="49" fontId="130" fillId="74" borderId="46" xfId="0" applyNumberFormat="1" applyFont="1" applyFill="1" applyBorder="1" applyAlignment="1" applyProtection="1">
      <alignment horizontal="center" vertical="top" wrapText="1"/>
      <protection locked="0"/>
    </xf>
    <xf numFmtId="49" fontId="130" fillId="74" borderId="72" xfId="0" applyNumberFormat="1" applyFont="1" applyFill="1" applyBorder="1" applyAlignment="1" applyProtection="1">
      <alignment horizontal="left" vertical="top" wrapText="1"/>
      <protection locked="0"/>
    </xf>
    <xf numFmtId="49" fontId="130" fillId="74" borderId="40" xfId="0" applyNumberFormat="1" applyFont="1" applyFill="1" applyBorder="1" applyAlignment="1" applyProtection="1">
      <alignment horizontal="center" vertical="top" wrapText="1"/>
      <protection locked="0"/>
    </xf>
    <xf numFmtId="1" fontId="130" fillId="74" borderId="40" xfId="0" applyNumberFormat="1" applyFont="1" applyFill="1" applyBorder="1" applyAlignment="1" applyProtection="1">
      <alignment horizontal="center" vertical="top" wrapText="1"/>
      <protection locked="0"/>
    </xf>
    <xf numFmtId="196" fontId="130" fillId="74" borderId="46" xfId="0" applyNumberFormat="1" applyFont="1" applyFill="1" applyBorder="1" applyAlignment="1" applyProtection="1">
      <alignment horizontal="center" vertical="top" wrapText="1"/>
      <protection locked="0"/>
    </xf>
    <xf numFmtId="197" fontId="130" fillId="74" borderId="31" xfId="0" applyNumberFormat="1" applyFont="1" applyFill="1" applyBorder="1" applyAlignment="1" applyProtection="1">
      <alignment horizontal="right" vertical="top" wrapText="1"/>
      <protection locked="0"/>
    </xf>
    <xf numFmtId="0" fontId="130" fillId="74" borderId="46" xfId="0" applyFont="1" applyFill="1" applyBorder="1" applyAlignment="1" applyProtection="1">
      <alignment horizontal="left" vertical="center" wrapText="1"/>
      <protection locked="0"/>
    </xf>
    <xf numFmtId="49" fontId="130" fillId="74" borderId="52" xfId="0" applyNumberFormat="1" applyFont="1" applyFill="1" applyBorder="1" applyAlignment="1" applyProtection="1">
      <alignment horizontal="center" vertical="top" wrapText="1"/>
      <protection locked="0"/>
    </xf>
    <xf numFmtId="0" fontId="130" fillId="74" borderId="35" xfId="0" applyFont="1" applyFill="1" applyBorder="1" applyAlignment="1" applyProtection="1">
      <alignment horizontal="left" vertical="top" wrapText="1"/>
      <protection locked="0"/>
    </xf>
    <xf numFmtId="0" fontId="130" fillId="74" borderId="143" xfId="0" applyFont="1" applyFill="1" applyBorder="1" applyAlignment="1" applyProtection="1">
      <alignment horizontal="center" vertical="top" wrapText="1"/>
      <protection locked="0"/>
    </xf>
    <xf numFmtId="0" fontId="130" fillId="74" borderId="36" xfId="0" applyFont="1" applyFill="1" applyBorder="1" applyAlignment="1" applyProtection="1">
      <alignment horizontal="center" vertical="top" wrapText="1"/>
      <protection locked="0"/>
    </xf>
    <xf numFmtId="196" fontId="130" fillId="74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74" borderId="35" xfId="0" applyNumberFormat="1" applyFont="1" applyFill="1" applyBorder="1" applyAlignment="1" applyProtection="1">
      <alignment horizontal="right" vertical="top" wrapText="1"/>
      <protection locked="0"/>
    </xf>
    <xf numFmtId="0" fontId="130" fillId="74" borderId="52" xfId="0" applyFont="1" applyFill="1" applyBorder="1" applyAlignment="1" applyProtection="1">
      <alignment horizontal="center" vertical="center" wrapText="1"/>
      <protection locked="0"/>
    </xf>
    <xf numFmtId="49" fontId="130" fillId="74" borderId="48" xfId="0" applyNumberFormat="1" applyFont="1" applyFill="1" applyBorder="1" applyAlignment="1" applyProtection="1">
      <alignment horizontal="center" vertical="top" wrapText="1"/>
      <protection locked="0"/>
    </xf>
    <xf numFmtId="0" fontId="130" fillId="74" borderId="37" xfId="0" applyFont="1" applyFill="1" applyBorder="1" applyAlignment="1" applyProtection="1">
      <alignment horizontal="left" vertical="top" wrapText="1"/>
      <protection locked="0"/>
    </xf>
    <xf numFmtId="0" fontId="130" fillId="74" borderId="38" xfId="0" applyFont="1" applyFill="1" applyBorder="1" applyAlignment="1" applyProtection="1">
      <alignment horizontal="center" vertical="top" wrapText="1"/>
      <protection locked="0"/>
    </xf>
    <xf numFmtId="0" fontId="130" fillId="74" borderId="39" xfId="0" applyFont="1" applyFill="1" applyBorder="1" applyAlignment="1" applyProtection="1">
      <alignment horizontal="center" vertical="top" wrapText="1"/>
      <protection locked="0"/>
    </xf>
    <xf numFmtId="196" fontId="130" fillId="74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74" borderId="37" xfId="0" applyNumberFormat="1" applyFont="1" applyFill="1" applyBorder="1" applyAlignment="1" applyProtection="1">
      <alignment horizontal="right" vertical="top" wrapText="1"/>
      <protection locked="0"/>
    </xf>
    <xf numFmtId="0" fontId="130" fillId="74" borderId="48" xfId="0" applyFont="1" applyFill="1" applyBorder="1" applyAlignment="1" applyProtection="1">
      <alignment horizontal="center" vertical="center" wrapText="1"/>
      <protection locked="0"/>
    </xf>
    <xf numFmtId="49" fontId="90" fillId="72" borderId="11" xfId="0" applyNumberFormat="1" applyFont="1" applyFill="1" applyBorder="1" applyAlignment="1" applyProtection="1">
      <alignment horizontal="center" vertical="top" wrapText="1"/>
      <protection locked="0"/>
    </xf>
    <xf numFmtId="0" fontId="90" fillId="72" borderId="85" xfId="0" applyFont="1" applyFill="1" applyBorder="1" applyAlignment="1" applyProtection="1">
      <alignment horizontal="left" vertical="top" wrapText="1"/>
      <protection locked="0"/>
    </xf>
    <xf numFmtId="0" fontId="90" fillId="72" borderId="86" xfId="0" applyFont="1" applyFill="1" applyBorder="1" applyAlignment="1" applyProtection="1">
      <alignment horizontal="center" vertical="top" wrapText="1"/>
      <protection locked="0"/>
    </xf>
    <xf numFmtId="0" fontId="90" fillId="72" borderId="91" xfId="0" applyFont="1" applyFill="1" applyBorder="1" applyAlignment="1" applyProtection="1">
      <alignment horizontal="center" vertical="top" wrapText="1"/>
      <protection locked="0"/>
    </xf>
    <xf numFmtId="196" fontId="90" fillId="72" borderId="11" xfId="0" applyNumberFormat="1" applyFont="1" applyFill="1" applyBorder="1" applyAlignment="1" applyProtection="1">
      <alignment horizontal="center" vertical="top" wrapText="1"/>
      <protection locked="0"/>
    </xf>
    <xf numFmtId="197" fontId="90" fillId="72" borderId="85" xfId="0" applyNumberFormat="1" applyFont="1" applyFill="1" applyBorder="1" applyAlignment="1" applyProtection="1">
      <alignment horizontal="right" vertical="top" wrapText="1"/>
      <protection locked="0"/>
    </xf>
    <xf numFmtId="0" fontId="90" fillId="72" borderId="11" xfId="0" applyFont="1" applyFill="1" applyBorder="1" applyAlignment="1" applyProtection="1">
      <alignment horizontal="left" vertical="center" wrapText="1"/>
      <protection locked="0"/>
    </xf>
    <xf numFmtId="49" fontId="130" fillId="66" borderId="55" xfId="0" applyNumberFormat="1" applyFont="1" applyFill="1" applyBorder="1" applyAlignment="1" applyProtection="1">
      <alignment horizontal="center" vertical="top" wrapText="1"/>
      <protection locked="0"/>
    </xf>
    <xf numFmtId="49" fontId="130" fillId="66" borderId="66" xfId="0" applyNumberFormat="1" applyFont="1" applyFill="1" applyBorder="1" applyAlignment="1" applyProtection="1">
      <alignment horizontal="left" vertical="top" wrapText="1"/>
      <protection locked="0"/>
    </xf>
    <xf numFmtId="49" fontId="130" fillId="66" borderId="28" xfId="0" applyNumberFormat="1" applyFont="1" applyFill="1" applyBorder="1" applyAlignment="1" applyProtection="1">
      <alignment horizontal="center" vertical="top" wrapText="1"/>
      <protection locked="0"/>
    </xf>
    <xf numFmtId="1" fontId="130" fillId="66" borderId="28" xfId="0" applyNumberFormat="1" applyFont="1" applyFill="1" applyBorder="1" applyAlignment="1" applyProtection="1">
      <alignment horizontal="center" vertical="top" wrapText="1"/>
      <protection locked="0"/>
    </xf>
    <xf numFmtId="196" fontId="130" fillId="66" borderId="55" xfId="0" applyNumberFormat="1" applyFont="1" applyFill="1" applyBorder="1" applyAlignment="1" applyProtection="1">
      <alignment horizontal="center" vertical="top" wrapText="1"/>
      <protection locked="0"/>
    </xf>
    <xf numFmtId="197" fontId="130" fillId="66" borderId="42" xfId="0" applyNumberFormat="1" applyFont="1" applyFill="1" applyBorder="1" applyAlignment="1" applyProtection="1">
      <alignment horizontal="right" vertical="top" wrapText="1"/>
      <protection locked="0"/>
    </xf>
    <xf numFmtId="0" fontId="130" fillId="66" borderId="63" xfId="0" applyFont="1" applyFill="1" applyBorder="1" applyAlignment="1" applyProtection="1">
      <alignment horizontal="center" vertical="center" wrapText="1"/>
      <protection locked="0"/>
    </xf>
    <xf numFmtId="49" fontId="130" fillId="66" borderId="52" xfId="0" applyNumberFormat="1" applyFont="1" applyFill="1" applyBorder="1" applyAlignment="1" applyProtection="1">
      <alignment horizontal="center" vertical="top" wrapText="1"/>
      <protection locked="0"/>
    </xf>
    <xf numFmtId="0" fontId="130" fillId="66" borderId="35" xfId="0" applyFont="1" applyFill="1" applyBorder="1" applyAlignment="1" applyProtection="1">
      <alignment horizontal="left" vertical="top" wrapText="1"/>
      <protection locked="0"/>
    </xf>
    <xf numFmtId="0" fontId="130" fillId="66" borderId="143" xfId="0" applyFont="1" applyFill="1" applyBorder="1" applyAlignment="1" applyProtection="1">
      <alignment horizontal="center" vertical="top" wrapText="1"/>
      <protection locked="0"/>
    </xf>
    <xf numFmtId="0" fontId="130" fillId="66" borderId="36" xfId="0" applyFont="1" applyFill="1" applyBorder="1" applyAlignment="1" applyProtection="1">
      <alignment horizontal="center" vertical="top" wrapText="1"/>
      <protection locked="0"/>
    </xf>
    <xf numFmtId="196" fontId="130" fillId="66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66" borderId="35" xfId="0" applyNumberFormat="1" applyFont="1" applyFill="1" applyBorder="1" applyAlignment="1" applyProtection="1">
      <alignment horizontal="right" vertical="top" wrapText="1"/>
      <protection locked="0"/>
    </xf>
    <xf numFmtId="0" fontId="130" fillId="66" borderId="52" xfId="0" applyFont="1" applyFill="1" applyBorder="1" applyAlignment="1" applyProtection="1">
      <alignment horizontal="center" vertical="center" wrapText="1"/>
      <protection locked="0"/>
    </xf>
    <xf numFmtId="49" fontId="130" fillId="66" borderId="48" xfId="0" applyNumberFormat="1" applyFont="1" applyFill="1" applyBorder="1" applyAlignment="1" applyProtection="1">
      <alignment horizontal="center" vertical="top" wrapText="1"/>
      <protection locked="0"/>
    </xf>
    <xf numFmtId="0" fontId="130" fillId="66" borderId="37" xfId="0" applyFont="1" applyFill="1" applyBorder="1" applyAlignment="1" applyProtection="1">
      <alignment horizontal="left" vertical="top" wrapText="1"/>
      <protection locked="0"/>
    </xf>
    <xf numFmtId="0" fontId="130" fillId="66" borderId="38" xfId="0" applyFont="1" applyFill="1" applyBorder="1" applyAlignment="1" applyProtection="1">
      <alignment horizontal="center" vertical="top" wrapText="1"/>
      <protection locked="0"/>
    </xf>
    <xf numFmtId="0" fontId="130" fillId="66" borderId="39" xfId="0" applyFont="1" applyFill="1" applyBorder="1" applyAlignment="1" applyProtection="1">
      <alignment horizontal="center" vertical="top" wrapText="1"/>
      <protection locked="0"/>
    </xf>
    <xf numFmtId="196" fontId="130" fillId="66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66" borderId="37" xfId="0" applyNumberFormat="1" applyFont="1" applyFill="1" applyBorder="1" applyAlignment="1" applyProtection="1">
      <alignment horizontal="right" vertical="top" wrapText="1"/>
      <protection locked="0"/>
    </xf>
    <xf numFmtId="0" fontId="130" fillId="66" borderId="48" xfId="0" applyFont="1" applyFill="1" applyBorder="1" applyAlignment="1" applyProtection="1">
      <alignment horizontal="center" vertical="center" wrapText="1"/>
      <protection locked="0"/>
    </xf>
    <xf numFmtId="196" fontId="130" fillId="0" borderId="55" xfId="0" applyNumberFormat="1" applyFont="1" applyBorder="1" applyAlignment="1" applyProtection="1">
      <alignment horizontal="center" vertical="top" wrapText="1"/>
      <protection locked="0"/>
    </xf>
    <xf numFmtId="197" fontId="130" fillId="0" borderId="52" xfId="0" applyNumberFormat="1" applyFont="1" applyBorder="1" applyAlignment="1" applyProtection="1">
      <alignment horizontal="right" vertical="top" wrapText="1"/>
      <protection locked="0"/>
    </xf>
    <xf numFmtId="49" fontId="130" fillId="0" borderId="11" xfId="0" applyNumberFormat="1" applyFont="1" applyBorder="1" applyAlignment="1" applyProtection="1">
      <alignment horizontal="center" vertical="top" wrapText="1"/>
      <protection locked="0"/>
    </xf>
    <xf numFmtId="49" fontId="90" fillId="0" borderId="100" xfId="0" applyNumberFormat="1" applyFont="1" applyBorder="1" applyAlignment="1" applyProtection="1">
      <alignment horizontal="left" vertical="top" wrapText="1"/>
      <protection locked="0"/>
    </xf>
    <xf numFmtId="49" fontId="130" fillId="0" borderId="103" xfId="0" applyNumberFormat="1" applyFont="1" applyBorder="1" applyAlignment="1" applyProtection="1">
      <alignment horizontal="center" vertical="top" wrapText="1"/>
      <protection locked="0"/>
    </xf>
    <xf numFmtId="1" fontId="130" fillId="0" borderId="103" xfId="0" applyNumberFormat="1" applyFont="1" applyBorder="1" applyAlignment="1" applyProtection="1">
      <alignment horizontal="center" vertical="top" wrapText="1"/>
      <protection locked="0"/>
    </xf>
    <xf numFmtId="196" fontId="130" fillId="0" borderId="11" xfId="0" applyNumberFormat="1" applyFont="1" applyBorder="1" applyAlignment="1" applyProtection="1">
      <alignment horizontal="center" vertical="top" wrapText="1"/>
      <protection locked="0"/>
    </xf>
    <xf numFmtId="197" fontId="130" fillId="0" borderId="85" xfId="0" applyNumberFormat="1" applyFont="1" applyBorder="1" applyAlignment="1" applyProtection="1">
      <alignment horizontal="right" vertical="top" wrapText="1"/>
      <protection locked="0"/>
    </xf>
    <xf numFmtId="0" fontId="130" fillId="0" borderId="11" xfId="0" applyFont="1" applyBorder="1" applyAlignment="1" applyProtection="1">
      <alignment horizontal="left" vertical="center" wrapText="1"/>
      <protection locked="0"/>
    </xf>
    <xf numFmtId="197" fontId="130" fillId="0" borderId="163" xfId="0" applyNumberFormat="1" applyFont="1" applyBorder="1" applyAlignment="1" applyProtection="1">
      <alignment horizontal="right" vertical="top" wrapText="1"/>
      <protection locked="0"/>
    </xf>
    <xf numFmtId="0" fontId="130" fillId="0" borderId="126" xfId="0" applyFont="1" applyBorder="1" applyAlignment="1" applyProtection="1">
      <alignment horizontal="left" vertical="center" wrapText="1"/>
      <protection locked="0"/>
    </xf>
    <xf numFmtId="0" fontId="86" fillId="0" borderId="143" xfId="0" applyFont="1" applyBorder="1" applyAlignment="1">
      <alignment vertical="center"/>
    </xf>
    <xf numFmtId="8" fontId="86" fillId="0" borderId="143" xfId="0" applyNumberFormat="1" applyFont="1" applyBorder="1" applyAlignment="1">
      <alignment horizontal="right" vertical="center"/>
    </xf>
    <xf numFmtId="197" fontId="130" fillId="0" borderId="143" xfId="0" applyNumberFormat="1" applyFont="1" applyBorder="1" applyAlignment="1" applyProtection="1">
      <alignment horizontal="right" vertical="top" wrapText="1"/>
      <protection locked="0"/>
    </xf>
    <xf numFmtId="0" fontId="74" fillId="0" borderId="6" xfId="0" applyFont="1" applyFill="1" applyBorder="1" applyAlignment="1" applyProtection="1">
      <alignment horizontal="left" vertical="center" wrapText="1"/>
    </xf>
    <xf numFmtId="0" fontId="74" fillId="0" borderId="143" xfId="0" applyFont="1" applyBorder="1" applyAlignment="1">
      <alignment vertical="center"/>
    </xf>
    <xf numFmtId="0" fontId="74" fillId="0" borderId="6" xfId="0" applyFont="1" applyBorder="1" applyAlignment="1" applyProtection="1">
      <alignment horizontal="left" vertical="center" wrapText="1"/>
    </xf>
    <xf numFmtId="0" fontId="17" fillId="0" borderId="6" xfId="0" applyFont="1" applyFill="1" applyBorder="1" applyAlignment="1" applyProtection="1">
      <alignment vertical="center" wrapText="1"/>
    </xf>
    <xf numFmtId="0" fontId="17" fillId="14" borderId="0" xfId="0" applyFont="1" applyFill="1" applyProtection="1"/>
    <xf numFmtId="4" fontId="17" fillId="14" borderId="0" xfId="0" applyNumberFormat="1" applyFont="1" applyFill="1" applyProtection="1"/>
    <xf numFmtId="4" fontId="17" fillId="18" borderId="0" xfId="0" applyNumberFormat="1" applyFont="1" applyFill="1" applyProtection="1"/>
    <xf numFmtId="0" fontId="1" fillId="11" borderId="6" xfId="0" applyFont="1" applyFill="1" applyBorder="1" applyAlignment="1" applyProtection="1">
      <alignment horizontal="center" vertical="center" wrapText="1"/>
    </xf>
    <xf numFmtId="4" fontId="1" fillId="11" borderId="6" xfId="0" applyNumberFormat="1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/>
    <xf numFmtId="4" fontId="3" fillId="5" borderId="6" xfId="1" applyNumberFormat="1" applyFont="1" applyFill="1" applyBorder="1" applyAlignment="1" applyProtection="1">
      <alignment horizontal="center" vertical="center"/>
    </xf>
    <xf numFmtId="4" fontId="3" fillId="4" borderId="6" xfId="1" applyNumberFormat="1" applyFont="1" applyFill="1" applyBorder="1" applyAlignment="1" applyProtection="1">
      <alignment horizontal="center" vertical="center"/>
    </xf>
    <xf numFmtId="4" fontId="1" fillId="0" borderId="6" xfId="1" applyNumberFormat="1" applyFont="1" applyBorder="1" applyAlignment="1" applyProtection="1">
      <alignment horizontal="center" vertical="center"/>
    </xf>
    <xf numFmtId="4" fontId="1" fillId="0" borderId="6" xfId="1" applyNumberFormat="1" applyFont="1" applyFill="1" applyBorder="1" applyAlignment="1" applyProtection="1">
      <alignment horizontal="center" vertical="center"/>
    </xf>
    <xf numFmtId="4" fontId="1" fillId="3" borderId="6" xfId="1" applyNumberFormat="1" applyFont="1" applyFill="1" applyBorder="1" applyAlignment="1" applyProtection="1">
      <alignment horizontal="center" vertical="center"/>
    </xf>
    <xf numFmtId="4" fontId="3" fillId="59" borderId="6" xfId="1" applyNumberFormat="1" applyFont="1" applyFill="1" applyBorder="1" applyAlignment="1" applyProtection="1">
      <alignment horizontal="center" vertical="center"/>
    </xf>
    <xf numFmtId="4" fontId="3" fillId="61" borderId="6" xfId="1" applyNumberFormat="1" applyFont="1" applyFill="1" applyBorder="1" applyAlignment="1" applyProtection="1">
      <alignment horizontal="center" vertical="center"/>
    </xf>
    <xf numFmtId="4" fontId="3" fillId="6" borderId="6" xfId="1" applyNumberFormat="1" applyFont="1" applyFill="1" applyBorder="1" applyAlignment="1" applyProtection="1">
      <alignment horizontal="center" vertical="center"/>
    </xf>
    <xf numFmtId="0" fontId="0" fillId="0" borderId="0" xfId="0" applyFill="1" applyAlignment="1" applyProtection="1"/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6" xfId="0" applyFont="1" applyFill="1" applyBorder="1" applyAlignment="1" applyProtection="1">
      <alignment horizontal="left" vertical="center"/>
    </xf>
    <xf numFmtId="0" fontId="13" fillId="11" borderId="6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22" fillId="64" borderId="135" xfId="0" applyFont="1" applyFill="1" applyBorder="1" applyAlignment="1" applyProtection="1">
      <alignment horizontal="left" vertical="center" wrapText="1"/>
    </xf>
    <xf numFmtId="0" fontId="22" fillId="64" borderId="133" xfId="0" applyFont="1" applyFill="1" applyBorder="1" applyAlignment="1" applyProtection="1">
      <alignment horizontal="left" vertical="center" wrapText="1"/>
    </xf>
    <xf numFmtId="0" fontId="22" fillId="64" borderId="124" xfId="0" applyFont="1" applyFill="1" applyBorder="1" applyAlignment="1" applyProtection="1">
      <alignment horizontal="left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0" fillId="0" borderId="155" xfId="0" applyFont="1" applyFill="1" applyBorder="1" applyAlignment="1" applyProtection="1">
      <alignment horizontal="left"/>
    </xf>
    <xf numFmtId="0" fontId="273" fillId="0" borderId="0" xfId="0" applyFont="1" applyFill="1" applyBorder="1" applyAlignment="1" applyProtection="1">
      <alignment horizontal="left" vertical="center"/>
    </xf>
    <xf numFmtId="0" fontId="273" fillId="0" borderId="0" xfId="0" applyFont="1" applyFill="1" applyBorder="1" applyAlignment="1" applyProtection="1">
      <alignment horizontal="center"/>
    </xf>
    <xf numFmtId="2" fontId="273" fillId="0" borderId="0" xfId="0" applyNumberFormat="1" applyFont="1" applyFill="1" applyBorder="1" applyAlignment="1" applyProtection="1">
      <alignment horizontal="center"/>
    </xf>
    <xf numFmtId="0" fontId="273" fillId="0" borderId="155" xfId="0" applyFont="1" applyFill="1" applyBorder="1" applyAlignment="1" applyProtection="1">
      <alignment horizontal="center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4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5" fillId="0" borderId="24" xfId="0" applyNumberFormat="1" applyFont="1" applyBorder="1" applyAlignment="1">
      <alignment horizontal="left" vertical="top" wrapText="1"/>
    </xf>
    <xf numFmtId="0" fontId="255" fillId="0" borderId="28" xfId="0" applyNumberFormat="1" applyFont="1" applyBorder="1" applyAlignment="1">
      <alignment horizontal="left" vertical="top" wrapText="1"/>
    </xf>
    <xf numFmtId="0" fontId="255" fillId="0" borderId="30" xfId="0" applyNumberFormat="1" applyFont="1" applyBorder="1" applyAlignment="1">
      <alignment horizontal="left" vertical="top" wrapText="1"/>
    </xf>
    <xf numFmtId="0" fontId="255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6" fillId="0" borderId="0" xfId="0" applyNumberFormat="1" applyFont="1" applyAlignment="1">
      <alignment horizontal="center" vertical="top" wrapText="1"/>
    </xf>
    <xf numFmtId="0" fontId="256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2" fillId="10" borderId="102" xfId="0" applyFont="1" applyFill="1" applyBorder="1" applyAlignment="1" applyProtection="1">
      <alignment horizontal="left" vertical="center" wrapText="1"/>
    </xf>
    <xf numFmtId="0" fontId="212" fillId="10" borderId="101" xfId="0" applyFont="1" applyFill="1" applyBorder="1" applyAlignment="1" applyProtection="1">
      <alignment horizontal="left" vertical="center" wrapText="1"/>
    </xf>
    <xf numFmtId="0" fontId="212" fillId="10" borderId="6" xfId="0" applyFont="1" applyFill="1" applyBorder="1" applyAlignment="1" applyProtection="1">
      <alignment horizontal="center"/>
    </xf>
    <xf numFmtId="0" fontId="213" fillId="0" borderId="102" xfId="0" applyFont="1" applyFill="1" applyBorder="1" applyAlignment="1" applyProtection="1">
      <alignment horizontal="left" vertical="center" wrapText="1"/>
    </xf>
    <xf numFmtId="0" fontId="213" fillId="0" borderId="101" xfId="0" applyFont="1" applyFill="1" applyBorder="1" applyAlignment="1" applyProtection="1">
      <alignment horizontal="left" vertical="center" wrapText="1"/>
    </xf>
    <xf numFmtId="0" fontId="214" fillId="0" borderId="6" xfId="0" applyFont="1" applyFill="1" applyBorder="1" applyAlignment="1" applyProtection="1">
      <alignment horizontal="left"/>
    </xf>
    <xf numFmtId="164" fontId="214" fillId="0" borderId="102" xfId="0" applyNumberFormat="1" applyFont="1" applyFill="1" applyBorder="1" applyAlignment="1" applyProtection="1">
      <alignment horizontal="left" vertical="center"/>
    </xf>
    <xf numFmtId="164" fontId="214" fillId="0" borderId="104" xfId="0" applyNumberFormat="1" applyFont="1" applyFill="1" applyBorder="1" applyAlignment="1" applyProtection="1">
      <alignment horizontal="left" vertical="center"/>
    </xf>
    <xf numFmtId="164" fontId="214" fillId="0" borderId="101" xfId="0" applyNumberFormat="1" applyFont="1" applyFill="1" applyBorder="1" applyAlignment="1" applyProtection="1">
      <alignment horizontal="left" vertical="center"/>
    </xf>
    <xf numFmtId="0" fontId="215" fillId="11" borderId="6" xfId="0" applyFont="1" applyFill="1" applyBorder="1" applyAlignment="1" applyProtection="1">
      <alignment horizontal="left"/>
      <protection locked="0"/>
    </xf>
    <xf numFmtId="0" fontId="213" fillId="59" borderId="6" xfId="0" applyFont="1" applyFill="1" applyBorder="1" applyAlignment="1" applyProtection="1">
      <alignment horizontal="left" vertical="center" wrapText="1"/>
    </xf>
    <xf numFmtId="0" fontId="216" fillId="0" borderId="102" xfId="0" applyFont="1" applyFill="1" applyBorder="1" applyAlignment="1" applyProtection="1">
      <alignment horizontal="left" vertical="center" wrapText="1"/>
    </xf>
    <xf numFmtId="0" fontId="216" fillId="0" borderId="101" xfId="0" applyFont="1" applyFill="1" applyBorder="1" applyAlignment="1" applyProtection="1">
      <alignment horizontal="left" vertical="center" wrapText="1"/>
    </xf>
    <xf numFmtId="43" fontId="216" fillId="0" borderId="102" xfId="7" applyFont="1" applyFill="1" applyBorder="1" applyAlignment="1" applyProtection="1">
      <alignment vertical="center" wrapText="1"/>
    </xf>
    <xf numFmtId="43" fontId="216" fillId="0" borderId="104" xfId="7" applyFont="1" applyFill="1" applyBorder="1" applyAlignment="1" applyProtection="1">
      <alignment vertical="center" wrapText="1"/>
    </xf>
    <xf numFmtId="43" fontId="216" fillId="0" borderId="101" xfId="7" applyFont="1" applyFill="1" applyBorder="1" applyAlignment="1" applyProtection="1">
      <alignment vertical="center" wrapText="1"/>
    </xf>
    <xf numFmtId="0" fontId="217" fillId="58" borderId="102" xfId="0" applyFont="1" applyFill="1" applyBorder="1" applyAlignment="1" applyProtection="1">
      <alignment horizontal="center" vertical="center" wrapText="1"/>
    </xf>
    <xf numFmtId="0" fontId="217" fillId="58" borderId="104" xfId="0" applyFont="1" applyFill="1" applyBorder="1" applyAlignment="1" applyProtection="1">
      <alignment horizontal="center" vertical="center" wrapText="1"/>
    </xf>
    <xf numFmtId="0" fontId="218" fillId="0" borderId="6" xfId="0" applyNumberFormat="1" applyFont="1" applyFill="1" applyBorder="1" applyAlignment="1" applyProtection="1">
      <alignment horizontal="left" vertical="center" wrapText="1"/>
    </xf>
    <xf numFmtId="0" fontId="213" fillId="59" borderId="6" xfId="0" applyNumberFormat="1" applyFont="1" applyFill="1" applyBorder="1" applyAlignment="1" applyProtection="1">
      <alignment horizontal="left" vertical="center" wrapText="1"/>
    </xf>
    <xf numFmtId="0" fontId="216" fillId="0" borderId="6" xfId="0" applyFont="1" applyFill="1" applyBorder="1" applyAlignment="1" applyProtection="1">
      <alignment horizontal="center" vertical="center" wrapText="1"/>
    </xf>
    <xf numFmtId="0" fontId="234" fillId="63" borderId="133" xfId="0" applyFont="1" applyFill="1" applyBorder="1" applyAlignment="1" applyProtection="1">
      <alignment vertical="justify"/>
      <protection locked="0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63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9" fillId="0" borderId="143" xfId="1868" applyFont="1" applyBorder="1" applyAlignment="1">
      <alignment horizontal="left" vertical="center" wrapText="1"/>
    </xf>
    <xf numFmtId="0" fontId="259" fillId="0" borderId="143" xfId="1868" applyFont="1" applyFill="1" applyBorder="1" applyAlignment="1">
      <alignment horizontal="left" vertical="center" wrapText="1"/>
    </xf>
    <xf numFmtId="0" fontId="259" fillId="0" borderId="135" xfId="9" applyFont="1" applyBorder="1" applyAlignment="1">
      <alignment horizontal="left" vertical="center" wrapText="1"/>
    </xf>
    <xf numFmtId="0" fontId="259" fillId="0" borderId="133" xfId="9" applyFont="1" applyBorder="1" applyAlignment="1">
      <alignment horizontal="left" vertical="center" wrapText="1"/>
    </xf>
    <xf numFmtId="0" fontId="259" fillId="0" borderId="124" xfId="9" applyFont="1" applyBorder="1" applyAlignment="1">
      <alignment horizontal="left" vertical="center" wrapText="1"/>
    </xf>
    <xf numFmtId="0" fontId="259" fillId="0" borderId="143" xfId="9" applyFont="1" applyBorder="1" applyAlignment="1">
      <alignment horizontal="left" vertical="center" wrapText="1"/>
    </xf>
    <xf numFmtId="3" fontId="261" fillId="11" borderId="143" xfId="1922" applyNumberFormat="1" applyFont="1" applyFill="1" applyBorder="1" applyAlignment="1">
      <alignment horizontal="center" vertical="center" wrapText="1"/>
    </xf>
    <xf numFmtId="3" fontId="261" fillId="11" borderId="143" xfId="9" applyNumberFormat="1" applyFont="1" applyFill="1" applyBorder="1"/>
    <xf numFmtId="165" fontId="262" fillId="69" borderId="143" xfId="9" applyNumberFormat="1" applyFont="1" applyFill="1" applyBorder="1" applyAlignment="1">
      <alignment horizontal="center" vertical="center" wrapText="1"/>
    </xf>
    <xf numFmtId="0" fontId="262" fillId="69" borderId="143" xfId="9" applyFont="1" applyFill="1" applyBorder="1" applyAlignment="1">
      <alignment horizontal="center" vertical="center" wrapText="1"/>
    </xf>
    <xf numFmtId="3" fontId="262" fillId="69" borderId="143" xfId="1922" applyNumberFormat="1" applyFont="1" applyFill="1" applyBorder="1" applyAlignment="1">
      <alignment horizontal="center" vertical="center" wrapText="1"/>
    </xf>
    <xf numFmtId="3" fontId="262" fillId="69" borderId="143" xfId="9" applyNumberFormat="1" applyFont="1" applyFill="1" applyBorder="1"/>
    <xf numFmtId="0" fontId="262" fillId="69" borderId="143" xfId="9" applyFont="1" applyFill="1" applyBorder="1" applyAlignment="1">
      <alignment horizontal="center" vertical="center"/>
    </xf>
    <xf numFmtId="165" fontId="262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247" fillId="0" borderId="0" xfId="0" applyFont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32" xfId="0" applyFont="1" applyFill="1" applyBorder="1" applyAlignment="1">
      <alignment horizontal="left" vertical="center"/>
    </xf>
    <xf numFmtId="0" fontId="74" fillId="0" borderId="32" xfId="0" applyFont="1" applyBorder="1" applyAlignment="1">
      <alignment horizontal="left" vertical="center"/>
    </xf>
    <xf numFmtId="0" fontId="74" fillId="0" borderId="33" xfId="0" applyFont="1" applyBorder="1" applyAlignment="1">
      <alignment horizontal="left" vertical="center"/>
    </xf>
    <xf numFmtId="0" fontId="25" fillId="22" borderId="143" xfId="0" applyFont="1" applyFill="1" applyBorder="1" applyAlignment="1">
      <alignment horizontal="left" vertical="center"/>
    </xf>
    <xf numFmtId="0" fontId="74" fillId="0" borderId="143" xfId="0" applyFont="1" applyBorder="1" applyAlignment="1">
      <alignment horizontal="left" vertical="center"/>
    </xf>
    <xf numFmtId="0" fontId="74" fillId="0" borderId="36" xfId="0" applyFont="1" applyBorder="1" applyAlignment="1">
      <alignment horizontal="left" vertical="center"/>
    </xf>
    <xf numFmtId="0" fontId="117" fillId="22" borderId="143" xfId="0" applyFont="1" applyFill="1" applyBorder="1" applyAlignment="1">
      <alignment horizontal="left" vertical="center" wrapText="1"/>
    </xf>
    <xf numFmtId="0" fontId="278" fillId="11" borderId="143" xfId="5" applyFont="1" applyFill="1" applyBorder="1" applyAlignment="1">
      <alignment vertical="center"/>
    </xf>
    <xf numFmtId="0" fontId="25" fillId="11" borderId="143" xfId="0" applyFont="1" applyFill="1" applyBorder="1" applyAlignment="1">
      <alignment vertical="center"/>
    </xf>
    <xf numFmtId="0" fontId="25" fillId="11" borderId="36" xfId="0" applyFont="1" applyFill="1" applyBorder="1" applyAlignment="1">
      <alignment vertical="center"/>
    </xf>
    <xf numFmtId="0" fontId="25" fillId="22" borderId="145" xfId="0" applyFont="1" applyFill="1" applyBorder="1" applyAlignment="1">
      <alignment horizontal="left" vertical="center"/>
    </xf>
    <xf numFmtId="0" fontId="74" fillId="0" borderId="145" xfId="0" applyFont="1" applyBorder="1" applyAlignment="1">
      <alignment horizontal="left" vertical="center"/>
    </xf>
    <xf numFmtId="0" fontId="74" fillId="0" borderId="162" xfId="0" applyFont="1" applyBorder="1" applyAlignment="1">
      <alignment horizontal="left" vertical="center"/>
    </xf>
    <xf numFmtId="0" fontId="17" fillId="0" borderId="86" xfId="0" applyFont="1" applyBorder="1" applyAlignment="1">
      <alignment horizontal="left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4" fillId="0" borderId="0" xfId="5" quotePrefix="1"/>
    <xf numFmtId="0" fontId="24" fillId="3" borderId="0" xfId="5" applyFill="1" applyAlignment="1" applyProtection="1">
      <alignment wrapText="1"/>
    </xf>
  </cellXfs>
  <cellStyles count="1925">
    <cellStyle name="_x000d__x000a_JournalTemplate=C:\COMFO\CTALK\JOURSTD.TPL_x000d__x000a_LbStateAddress=3 3 0 251 1 89 2 311_x000d__x000a_LbStateJou" xfId="28" xr:uid="{F8AE7CF0-CA63-43B0-A232-67C57C950055}"/>
    <cellStyle name="%" xfId="29" xr:uid="{7841F294-764E-40D2-93A1-07B9AE6AA9EC}"/>
    <cellStyle name="% 2" xfId="30" xr:uid="{99CA0C98-6ACB-43C9-8F14-4C7F8383A33C}"/>
    <cellStyle name="% 3" xfId="31" xr:uid="{46A86CE5-290C-41E0-876C-F50D8CE57E2B}"/>
    <cellStyle name="% 4" xfId="32" xr:uid="{5C23EB53-B7ED-4AC3-A33D-9CB763D04C0A}"/>
    <cellStyle name="% 5" xfId="33" xr:uid="{A02B0A2D-649F-4F47-89DA-F18FFE4EBFC3}"/>
    <cellStyle name="% 6" xfId="34" xr:uid="{75AFC89F-FF40-422D-BBAF-FA728CC98F8C}"/>
    <cellStyle name="%_Cмета аудит и технорабочий проект Лаборатория Сервье_10_10 Кошкин" xfId="35" xr:uid="{D0772678-BFAB-4EE4-9F07-DF5C9BAD3BB3}"/>
    <cellStyle name="%_Cпека по переносу боксов (2)" xfId="36" xr:uid="{7AAD71C8-311D-4FC9-B505-337821FB7A2D}"/>
    <cellStyle name="%_КС Тоб_Полим Дог 975 январь 2012" xfId="37" xr:uid="{72A043DB-5139-4B95-B623-AAC03BCBAB44}"/>
    <cellStyle name="%_СБ  10315,318 Админсит Рабочее место" xfId="38" xr:uid="{5B4B20F0-F1A3-46CC-A96C-AC2BE80F3C77}"/>
    <cellStyle name="%_Сметы на проект АСУ_РЖД_Александров_Ларина_12_2010 2" xfId="39" xr:uid="{EC8DCC01-3CB3-4313-851E-CF9A445B9935}"/>
    <cellStyle name="%_Сметы на проект АСУ_РЖД_Александров_Ларина_12_2010 2_КС Тоб_Полим Дог 975 январь 2012" xfId="40" xr:uid="{5954809D-5DB8-4B57-BAE3-D12F091CE0D0}"/>
    <cellStyle name="%_Сметы на проект АСУ_РЖД_Александров_Ларина_12_2010 2_КС2 и КС3 1 очередь" xfId="41" xr:uid="{DCD316F3-E749-49F5-A827-AE9C108A27C7}"/>
    <cellStyle name="%_Сметы ПИР _ ПЭ МОЭСК_04_2011" xfId="42" xr:uid="{EF71B5DE-5589-402E-91BA-F768FC9C0EC7}"/>
    <cellStyle name="??" xfId="43" xr:uid="{16A04FF2-5D05-484D-B754-A9EE6C9F596E}"/>
    <cellStyle name="??&amp;O?&amp;H?_x0008__x000f__x0007_?_x0007__x0001__x0001_" xfId="44" xr:uid="{068D0A9F-5FBD-4652-A432-3AD0BA36A1C5}"/>
    <cellStyle name="??&amp;O?&amp;H?_x0008_??_x0007__x0001__x0001_" xfId="45" xr:uid="{AA69B356-32C6-4A62-B5A3-E920789C4277}"/>
    <cellStyle name="_% и сметы для % 5 комн 1 этап НБ УР" xfId="46" xr:uid="{71678A8E-52B5-4802-A263-55AB9021A5C5}"/>
    <cellStyle name="_002 СИ_Р (СвЖД)" xfId="47" xr:uid="{044831B1-A348-48A9-8F3A-EBC94AA8ABF4}"/>
    <cellStyle name="_11_03d" xfId="48" xr:uid="{3856F08E-4BF5-4127-8CDD-CA3CC0ABC901}"/>
    <cellStyle name="_11_03d1" xfId="49" xr:uid="{92FC7A04-2CC0-4079-98A7-2F227C0785A9}"/>
    <cellStyle name="_11_03d1e" xfId="50" xr:uid="{C17C3066-FC93-41CF-AF5F-55BD1EA9A55E}"/>
    <cellStyle name="_14-03d1k" xfId="51" xr:uid="{9D0515D5-D9E6-4DA1-BEDC-D0F0639B7695}"/>
    <cellStyle name="_15M_03" xfId="52" xr:uid="{3FCA4A05-A35D-42F1-B550-FE5468AD0639}"/>
    <cellStyle name="_15M_03 2 - текущая" xfId="53" xr:uid="{38BB9FED-9208-40A3-935B-0A0590B8A8D3}"/>
    <cellStyle name="_15М-02" xfId="54" xr:uid="{62FF6FA7-9C98-442E-905E-6C2706201641}"/>
    <cellStyle name="_15М-02_812364 расчет для сметы" xfId="55" xr:uid="{34AD07E4-CC43-41FA-BC92-AA698F0F7615}"/>
    <cellStyle name="_15М-02_Book1" xfId="56" xr:uid="{0042A80C-758D-4B6A-A3D9-8610C3C3D565}"/>
    <cellStyle name="_15М-02_Book1 (18)" xfId="57" xr:uid="{4B0FF978-F143-4251-B02F-A30FCDBFD734}"/>
    <cellStyle name="_15М-02_Copy of сметы_РКСПД_ ОПРФ _по Волгограду_2003" xfId="58" xr:uid="{43730F1A-7C42-4121-B382-A233BF68FE27}"/>
    <cellStyle name="_15М-02_Cмета аудит и технорабочий проект Лаборатория Сервье_10_10 Кошкин" xfId="59" xr:uid="{CA50BB68-2882-4DF5-AC3C-6F38E1E47EDD}"/>
    <cellStyle name="_15М-02_ВОЛС_Павловский автобус_Королев_07_2008hhh" xfId="60" xr:uid="{206AF74F-E854-4805-A85A-FBFC4BDE4A27}"/>
    <cellStyle name="_15М-02_Заказ_Астрахань-общая_спецификация" xfId="61" xr:uid="{DA0F620C-08FC-4E1B-B2A8-7A2795BB5D1F}"/>
    <cellStyle name="_15М-02_Заказ_Иркутск_С9773" xfId="62" xr:uid="{E3DD4756-BA2C-4AE2-8D2F-845DE49B3AEE}"/>
    <cellStyle name="_15М-02_ЗаказАТС_1728Т_Иркутск-1" xfId="63" xr:uid="{E0E4B4DD-EA78-48DA-A76A-458125744EB6}"/>
    <cellStyle name="_15М-02_ЗаказВКС_1728Т_Иркутск-1" xfId="64" xr:uid="{F2E7D443-61D6-4E4B-9597-1ED503DB7653}"/>
    <cellStyle name="_15М-02_ЗаказКСПД_1728Т_Иркутск-2" xfId="65" xr:uid="{74CE8573-A7B5-4C00-A563-8F68A1D4C999}"/>
    <cellStyle name="_15М-02_обучение Волгоград_2004" xfId="66" xr:uid="{E03D46CA-37BA-42BE-8801-CF2C437718CA}"/>
    <cellStyle name="_15М-02_Сахалин_поставка_ по этапу 1.2" xfId="67" xr:uid="{2825E6D9-7B58-415B-BDFD-6E28511142DD}"/>
    <cellStyle name="_15М-02_Сводная спецификация_v4" xfId="68" xr:uid="{643C21C6-CDD5-4615-AAB7-1D2AC4159941}"/>
    <cellStyle name="_15М-02_Смета (128А_05_03) _з этапа_Бирюков" xfId="69" xr:uid="{AD9B234F-D440-41D4-9518-04C244EE3BF9}"/>
    <cellStyle name="_15М-02_Смета _проектир ИКС_ГУ БР Свердл обл_19_02_2002 незаконченная" xfId="70" xr:uid="{21008F0D-1159-42CC-911C-42AD1EA56C7E}"/>
    <cellStyle name="_15М-02_смета к  дог 185А_09_02_НИОКР_Васильева" xfId="71" xr:uid="{8D8B09B9-4F74-4AAC-8B3A-697492CA7132}"/>
    <cellStyle name="_15М-02_смета к дог  129А_05_03_ Бирюков   " xfId="72" xr:uid="{5D732EC1-6A93-4507-B0D6-E05CF2BE2782}"/>
    <cellStyle name="_15М-02_Смета проект СКС_ЦБ Астрахань_09_2002" xfId="73" xr:uid="{6E2D9B1F-D8DB-406B-BEC0-F9C22149A5CB}"/>
    <cellStyle name="_15М-02_Сметы к дог_хранилище_Тюменский нефт НЦ_03_2009_Рензяев_вариант4" xfId="74" xr:uid="{FE057B0D-1BE0-4AB0-9752-393D79DFBDF6}"/>
    <cellStyle name="_15М-02_Сметы модерниз КСПД_ОПФР Иркутск_Якушев_11_2007г" xfId="75" xr:uid="{699EBFE8-D79F-4B99-AFB4-826CC934C113}"/>
    <cellStyle name="_15М-02_Сметы монт СКС_ОПФР Иркутск_Якушев_09_2007г" xfId="76" xr:uid="{D59373A5-4299-42A7-BF6B-B4441D885F3A}"/>
    <cellStyle name="_15М-02_Сметы на монтаж ЛВС_НБ_республ  Саха_Якутия_06_2004 " xfId="77" xr:uid="{FB6215AB-E643-4096-B2CA-42786B930D2E}"/>
    <cellStyle name="_15М-02_Сметы на проект АСУ_РЖД_Александров_Ларина_12_2010 2" xfId="78" xr:uid="{BC76A9B3-8965-4B46-930E-4BD481C58AA5}"/>
    <cellStyle name="_15М-02_сметы проект СибурТюменьГаз_07_2008_Шпынь" xfId="79" xr:uid="{26C60D88-0607-4506-BED9-C8C386DE807A}"/>
    <cellStyle name="_15М-02_сметы РКСПД этап 3-2004- республика Алтай" xfId="80" xr:uid="{FAB042F4-D7EC-4821-A61B-E950C60709E9}"/>
    <cellStyle name="_15М-02_Сметы_3  АТС_ ОПФР по Волгограду_12_2003" xfId="81" xr:uid="{D1A85CD8-83E2-4DDE-97D2-EF29D5420FF4}"/>
    <cellStyle name="_15М-02_сметы_проект_Курган_Власов_08_2004" xfId="82" xr:uid="{0E74D023-94B5-47E5-B4DF-7591EF4986C3}"/>
    <cellStyle name="_15М-02_сметы_РКСПД  ОПРФ _  Алтайск край_2002-2003" xfId="83" xr:uid="{771FAD22-C798-4A17-9E56-6228BF4DECBC}"/>
    <cellStyle name="_15М-02_сметы_РКСПД  ОПРФ _ республ Алтай_2003_10_2003" xfId="84" xr:uid="{B77B26C2-4ED9-495A-8CF9-1C1FEFC2D4E1}"/>
    <cellStyle name="_15М-02_сметы_РКСПД ОПРФ Алтайский край_2 этап _2003" xfId="85" xr:uid="{4256412A-713E-492C-A5A6-8861025C72A9}"/>
    <cellStyle name="_15М-02_сметы_РКСПД ОПРФ Волгоград_этап 4.1 _07_2004" xfId="86" xr:uid="{10C06522-F2BC-4492-87DF-187C88104990}"/>
    <cellStyle name="_15М-02_сметы_РКСПД ОПРФ Иркутск_этап 2004" xfId="87" xr:uid="{33AD8FB2-E04F-46F7-BCD6-C6E74C41C1B9}"/>
    <cellStyle name="_15М-02_сметы_РКСПД ОПРФ Чита общая_этап 2.1_2004_этап 1_2003" xfId="88" xr:uid="{66779767-CA83-4977-B3AD-DEA8EEB16CA8}"/>
    <cellStyle name="_15М-02_сметы_РКСПД УПФР Астрахань_1 узел 07_2004" xfId="89" xr:uid="{EC97E6C2-EAC0-4B6A-982E-94504FE598CD}"/>
    <cellStyle name="_15М-02_сметы_РКСПД_ ОПРФ _по Астрах обл_10 узлов_дс 3_11_2003" xfId="90" xr:uid="{0DE1682F-490A-4CCE-9DC0-571C726FEEB1}"/>
    <cellStyle name="_15М-02_сметы_РКСПД_ ОПРФ _по Астрах обл_19 узлов_2003" xfId="91" xr:uid="{D3AF0406-E209-4480-9164-D69C943DEBBC}"/>
    <cellStyle name="_15М-02_сметы_РКСПД_ ОПРФ _по Астрах обл_3 этап-2004год_дс 3_08_2004" xfId="92" xr:uid="{6D289156-A52C-4887-9A33-2EA4300F992B}"/>
    <cellStyle name="_15М-02_сметы_РКСПД_ ОПРФ _по Астрах обл_3 этап-2004год_дс 3_08_старые 2004" xfId="93" xr:uid="{65DCD51F-476A-4496-B8C8-C8D0F0912C08}"/>
    <cellStyle name="_15М-02_сметы_РКСПД_ ОПРФ _по Астрах обл_настройка10 узлов_дс 3_11_2003" xfId="94" xr:uid="{74A46F66-838D-4CA1-B98E-02E766326BF3}"/>
    <cellStyle name="_15М-02_сметы_РКСПД_ ОПРФ _по Волгогр_УАТС_ проектир_2003" xfId="95" xr:uid="{D5DA3796-5C35-403B-BBE1-1B98AB9DA0F9}"/>
    <cellStyle name="_15М-02_Сметы_РКСПД_ ОПРФ _по Волгограду_12_2003" xfId="96" xr:uid="{FDA87F72-8207-4DC4-B016-8BFE971A2E9E}"/>
    <cellStyle name="_15М-02_Сметы_РКСПД_ ОПРФ _по Волгограду_12_2003- Галатонова" xfId="97" xr:uid="{3B1E5BD7-8FBD-4636-A59B-B90A62C166A6}"/>
    <cellStyle name="_15М-02_Сметы_РКСПД_ ОПРФ _по Волгограду_12_2003 Лебедкина" xfId="98" xr:uid="{634F7C69-D2FC-424B-9AAC-183D4C32FAD4}"/>
    <cellStyle name="_15М-02_Сметы_РКСПД_ ОПРФ _по Волгограду_12_2003 Наумова" xfId="99" xr:uid="{9EA2DFDD-35F4-4AD7-98D9-4A3AB8053ACA}"/>
    <cellStyle name="_15М-02_сметы_РКСПД_ ОПРФ _по Иркутску_2 этап_11_2003" xfId="100" xr:uid="{5E4B19F1-FD0D-4814-83BF-38A061EC9CEC}"/>
    <cellStyle name="_15М-02_сметы_РКСПД_ ОПРФ _по Иркутску_проект_2 этап_11_2003" xfId="101" xr:uid="{573AC72F-5AF6-48A9-BE07-EBA866AB9EEE}"/>
    <cellStyle name="_15М-02_сметы_РКСПД_ ОПРФ _по Иркутску_субподр_2 этап_11_2003" xfId="102" xr:uid="{4BC3B744-D088-4B3B-A444-1942552B0A6D}"/>
    <cellStyle name="_15М-02_сметы_РКСПД_ ОПРФ _по Оренб обл_2 этап-2003 год_11_2003 " xfId="103" xr:uid="{92A67B80-2DF8-4391-9EBE-5E4606647202}"/>
    <cellStyle name="_15М-02_сметы_РКСПД_опытн зона ОПРФ _по Иркутск обл_по календ плану_12_2002" xfId="104" xr:uid="{76D5ABBA-AAD9-40DE-9E5C-4357E811D227}"/>
    <cellStyle name="_15М-02_Спецификация_ГК887-3 (2)" xfId="105" xr:uid="{CDD92B77-91B6-47D7-A9D6-72A6C97E5B75}"/>
    <cellStyle name="_15М-02_Спецификация-поузловая Иркутск (2003 год)" xfId="106" xr:uid="{55C73CFC-3B38-4B40-9619-4626C1223E18}"/>
    <cellStyle name="_192А_09_2000 (ver2)" xfId="107" xr:uid="{21D39832-75D7-4BFD-9426-3DA938F3DD1D}"/>
    <cellStyle name="_192А_09_2000 (ver2)_Book1" xfId="108" xr:uid="{7F25B836-5EB8-47EC-AD28-7800F861CA4C}"/>
    <cellStyle name="_192А_09_2000 (ver2)_Book1 (18)" xfId="109" xr:uid="{443814A3-4582-4DBA-96D9-0462A87D5F58}"/>
    <cellStyle name="_192А_09_2000 (ver2)_Copy of сметы_РКСПД_ ОПРФ _по Волгограду_2003" xfId="110" xr:uid="{0C8D8010-9F40-4EA6-82B6-8CC61272E9BD}"/>
    <cellStyle name="_192А_09_2000 (ver2)_Cмета аудит и технорабочий проект Лаборатория Сервье_10_10 Кошкин" xfId="111" xr:uid="{15323822-81E0-4BCC-85D3-7DA30015BF6A}"/>
    <cellStyle name="_192А_09_2000 (ver2)_ВОЛС_Павловский автобус_Королев_07_2008hhh" xfId="112" xr:uid="{723C8EC3-2855-45A5-8E29-FD514D15E854}"/>
    <cellStyle name="_192А_09_2000 (ver2)_обучение Волгоград_2004" xfId="113" xr:uid="{40D42113-594D-4494-B0F2-22AEA1814AC3}"/>
    <cellStyle name="_192А_09_2000 (ver2)_Смета (128А_05_03) _з этапа_Бирюков" xfId="114" xr:uid="{B7CCAB19-FED6-4B03-995A-AF4007EC1433}"/>
    <cellStyle name="_192А_09_2000 (ver2)_смета к  дог 185А_09_02_НИОКР_Васильева" xfId="115" xr:uid="{F5764404-FF2B-4244-B3CE-0F815C0F96C5}"/>
    <cellStyle name="_192А_09_2000 (ver2)_смета к дог  129А_05_03_ Бирюков   " xfId="116" xr:uid="{07795E3D-2780-4EA3-9384-27A9A2D3DC3F}"/>
    <cellStyle name="_192А_09_2000 (ver2)_Сметы к дог_хранилище_Тюменский нефт НЦ_03_2009_Рензяев_вариант4" xfId="117" xr:uid="{0F75025B-11F8-46EB-9EC2-503F853737BD}"/>
    <cellStyle name="_192А_09_2000 (ver2)_Сметы модерниз КСПД_ОПФР Иркутск_Якушев_11_2007г" xfId="118" xr:uid="{35062760-4D68-4224-92C8-820AADE775E2}"/>
    <cellStyle name="_192А_09_2000 (ver2)_Сметы монт СКС_ОПФР Иркутск_Якушев_09_2007г" xfId="119" xr:uid="{3BE2B817-AC73-44B7-9BFD-98394BA7B46B}"/>
    <cellStyle name="_192А_09_2000 (ver2)_Сметы на монтаж ЛВС_НБ_республ  Саха_Якутия_06_2004 " xfId="120" xr:uid="{0FA4CAB0-D7EF-4E4A-9870-E77751B6E6C7}"/>
    <cellStyle name="_192А_09_2000 (ver2)_Сметы на проект АСУ_РЖД_Александров_Ларина_12_2010 2" xfId="121" xr:uid="{2A444112-2896-4E8C-901F-D1F09E52D51D}"/>
    <cellStyle name="_192А_09_2000 (ver2)_сметы проект СибурТюменьГаз_07_2008_Шпынь" xfId="122" xr:uid="{3A0BEFAE-4473-4D5F-B272-2131F53C5CC4}"/>
    <cellStyle name="_192А_09_2000 (ver2)_сметы РКСПД этап 3-2004- республика Алтай" xfId="123" xr:uid="{F678484E-ABA1-4E4E-AA8E-48208C636096}"/>
    <cellStyle name="_192А_09_2000 (ver2)_Сметы_3  АТС_ ОПФР по Волгограду_12_2003" xfId="124" xr:uid="{EAE525C3-1856-4EF2-AA56-CA7D8F4E8C1C}"/>
    <cellStyle name="_192А_09_2000 (ver2)_сметы_проект_Курган_Власов_08_2004" xfId="125" xr:uid="{B649B4BC-06A6-43DE-AB60-EA5235061FA0}"/>
    <cellStyle name="_192А_09_2000 (ver2)_сметы_РКСПД  ОПРФ _  Алтайск край_2002-2003" xfId="126" xr:uid="{051DE48C-5F0E-444F-9EB4-889967099AD0}"/>
    <cellStyle name="_192А_09_2000 (ver2)_сметы_РКСПД  ОПРФ _ республ Алтай_2003_10_2003" xfId="127" xr:uid="{DB6D7C27-DC99-4287-9854-8CAF2876B7D0}"/>
    <cellStyle name="_192А_09_2000 (ver2)_сметы_РКСПД ОПРФ Алтайский край_2 этап _2003" xfId="128" xr:uid="{9219F45E-469C-465F-BF02-DB625116C2FB}"/>
    <cellStyle name="_192А_09_2000 (ver2)_сметы_РКСПД ОПРФ Волгоград_этап 4.1 _07_2004" xfId="129" xr:uid="{59B26FD9-9E2C-4E57-BF54-017794687631}"/>
    <cellStyle name="_192А_09_2000 (ver2)_сметы_РКСПД ОПРФ Иркутск_этап 2004" xfId="130" xr:uid="{ABA66AC1-C8DE-43CF-A774-E1D78490C8DF}"/>
    <cellStyle name="_192А_09_2000 (ver2)_сметы_РКСПД ОПРФ Чита общая_этап 2.1_2004_этап 1_2003" xfId="131" xr:uid="{7B4A5FAF-9CF5-4AB2-AF2E-2A07D89A3BC1}"/>
    <cellStyle name="_192А_09_2000 (ver2)_сметы_РКСПД УПФР Астрахань_1 узел 07_2004" xfId="132" xr:uid="{4A1D217C-7E9E-41C4-8A56-A0F9AEDB61EC}"/>
    <cellStyle name="_192А_09_2000 (ver2)_сметы_РКСПД_ ОПРФ _по Астрах обл_10 узлов_дс 3_11_2003" xfId="133" xr:uid="{22D63AC8-613E-4B21-BAD8-21AB02F2ACFF}"/>
    <cellStyle name="_192А_09_2000 (ver2)_сметы_РКСПД_ ОПРФ _по Астрах обл_19 узлов_2003" xfId="134" xr:uid="{9CCA7E50-BB3D-4C82-9004-02ABE21D1BB1}"/>
    <cellStyle name="_192А_09_2000 (ver2)_сметы_РКСПД_ ОПРФ _по Астрах обл_3 этап-2004год_дс 3_08_2004" xfId="135" xr:uid="{0859CAEE-EDBA-4183-9EC8-211616DF99B1}"/>
    <cellStyle name="_192А_09_2000 (ver2)_сметы_РКСПД_ ОПРФ _по Астрах обл_3 этап-2004год_дс 3_08_старые 2004" xfId="136" xr:uid="{2E0E095F-0991-4E9E-94F6-1DD46B31DC5A}"/>
    <cellStyle name="_192А_09_2000 (ver2)_сметы_РКСПД_ ОПРФ _по Астрах обл_настройка10 узлов_дс 3_11_2003" xfId="137" xr:uid="{296FDBB3-BCDA-4037-B4B4-FDC384D6E509}"/>
    <cellStyle name="_192А_09_2000 (ver2)_сметы_РКСПД_ ОПРФ _по Волгогр_УАТС_ проектир_2003" xfId="138" xr:uid="{226890C5-06EB-40C9-92E8-7ED9509A490D}"/>
    <cellStyle name="_192А_09_2000 (ver2)_Сметы_РКСПД_ ОПРФ _по Волгограду_12_2003" xfId="139" xr:uid="{DF44F3FB-AD1C-4A2D-BD54-88C322BCC9AD}"/>
    <cellStyle name="_192А_09_2000 (ver2)_Сметы_РКСПД_ ОПРФ _по Волгограду_12_2003- Галатонова" xfId="140" xr:uid="{07B91EDF-15D7-4C21-AC61-252FE6BD0DE4}"/>
    <cellStyle name="_192А_09_2000 (ver2)_Сметы_РКСПД_ ОПРФ _по Волгограду_12_2003 Лебедкина" xfId="141" xr:uid="{C2A0E7FA-2533-4C2B-914E-19A55A162A85}"/>
    <cellStyle name="_192А_09_2000 (ver2)_Сметы_РКСПД_ ОПРФ _по Волгограду_12_2003 Наумова" xfId="142" xr:uid="{35241BDD-654C-4BE2-BAE9-17F44111DA32}"/>
    <cellStyle name="_192А_09_2000 (ver2)_сметы_РКСПД_ ОПРФ _по Иркутску_2 этап_11_2003" xfId="143" xr:uid="{0512AB21-575A-42CB-A36D-2D402DC20725}"/>
    <cellStyle name="_192А_09_2000 (ver2)_сметы_РКСПД_ ОПРФ _по Иркутску_проект_2 этап_11_2003" xfId="144" xr:uid="{014B1E98-B923-4098-BE1C-F88A0B361976}"/>
    <cellStyle name="_192А_09_2000 (ver2)_сметы_РКСПД_ ОПРФ _по Иркутску_субподр_2 этап_11_2003" xfId="145" xr:uid="{9484F7FE-DEE5-4DC9-BE9B-A354949E12CA}"/>
    <cellStyle name="_192А_09_2000 (ver2)_сметы_РКСПД_ ОПРФ _по Оренб обл_2 этап-2003 год_11_2003 " xfId="146" xr:uid="{1DFFA080-7589-49AD-8537-B71A55B12BD1}"/>
    <cellStyle name="_192А_09_2000 (ver2)_сметы_РКСПД_опытн зона ОПРФ _по Иркутск обл_по календ плану_12_2002" xfId="147" xr:uid="{300A939D-6987-489C-AC63-8151D393387A}"/>
    <cellStyle name="_2005 July SO form (050707)" xfId="148" xr:uid="{F5D4B192-88C1-4C10-84BF-F5AF807C7302}"/>
    <cellStyle name="_3 этап ЦКБ_сметы для договора с МПС 8.02.2001" xfId="149" xr:uid="{D3CFE141-19A9-47DD-AD26-3C284A8CF405}"/>
    <cellStyle name="_67А_04_2000 (ver5)" xfId="150" xr:uid="{F856C90A-A74B-45AE-AA29-B848B37948F4}"/>
    <cellStyle name="_800 без лотка" xfId="151" xr:uid="{26B4AC4F-E239-41AF-BF64-D57D2EF93948}"/>
    <cellStyle name="_8540_магистраль_МПС" xfId="152" xr:uid="{C8DBB4ED-3334-4056-89A0-17DA06E3B3DE}"/>
    <cellStyle name="_88m_08" xfId="153" xr:uid="{F9133211-05BA-4EA8-9451-70CDBE2C4F8A}"/>
    <cellStyle name="_94m_08" xfId="154" xr:uid="{E3406322-4FAD-451F-9B5B-85014ECBD4C3}"/>
    <cellStyle name="_96А_04_01 (монтаж СКС)_2 версия" xfId="155" xr:uid="{E5FF2020-3F72-48D8-983E-8CFBD097A89E}"/>
    <cellStyle name="_96А_04_01 (монтаж СКС)_2 версия_1" xfId="156" xr:uid="{BC302D91-A5E0-4851-84A7-FE8764334D2E}"/>
    <cellStyle name="_96А_04_01 (монтаж СКС)_2 версия_1 (3)" xfId="157" xr:uid="{882A9607-1F8B-47C5-B053-EDE6D6505DBD}"/>
    <cellStyle name="_96А_04_01 (монтаж СКС)_2 версия_Book1" xfId="158" xr:uid="{42A7C983-52B8-4172-A418-B1D3D5308E15}"/>
    <cellStyle name="_96А_04_01 (монтаж СКС)_2 версия_Book1 (18)" xfId="159" xr:uid="{909F54A5-A37A-48F6-9B94-7EB79A946BFA}"/>
    <cellStyle name="_96А_04_01 (монтаж СКС)_2 версия_Copy of сметы_РКСПД_ ОПРФ _по Волгограду_2003" xfId="160" xr:uid="{FC657763-F4A4-4DA0-8895-F2DBF8A31D54}"/>
    <cellStyle name="_96А_04_01 (монтаж СКС)_2 версия_Cмета аудит и технорабочий проект Лаборатория Сервье_10_10 Кошкин" xfId="161" xr:uid="{088B70CC-2B77-4D4A-BA97-90F28F8CA0C3}"/>
    <cellStyle name="_96А_04_01 (монтаж СКС)_2 версия_ВОЛС_Павловский автобус_Королев_07_2008hhh" xfId="162" xr:uid="{8E856165-E562-4FF7-A1A9-F030B6257927}"/>
    <cellStyle name="_96А_04_01 (монтаж СКС)_2 версия_обучение Волгоград_2004" xfId="163" xr:uid="{952FFE04-CC44-4472-9D30-8ACEB64B3B2F}"/>
    <cellStyle name="_96А_04_01 (монтаж СКС)_2 версия_Прил 2_Смета проект КТКС ДТ_  ЯНАО_312А_07_04 (3)" xfId="164" xr:uid="{D823A5C2-8175-4AB5-B57F-02AF8551A3E8}"/>
    <cellStyle name="_96А_04_01 (монтаж СКС)_2 версия_Смета (128А_05_03) _з этапа_Бирюков" xfId="165" xr:uid="{7B5A0C32-173C-4F61-9509-B30B2786B4F1}"/>
    <cellStyle name="_96А_04_01 (монтаж СКС)_2 версия_смета_к дог 331А_07_04 Злоказов" xfId="166" xr:uid="{ED8246D0-CDE6-429D-A3EF-61A8F3FCEE42}"/>
    <cellStyle name="_96А_04_01 (монтаж СКС)_2 версия_смета_к дог 45А_03_03_Азев с НДС" xfId="167" xr:uid="{47624C1D-3121-4CCB-AB1E-E1F4C933E06C}"/>
    <cellStyle name="_96А_04_01 (монтаж СКС)_2 версия_Сметы к дог №63ПЛ_АСУ МТО_РЖДС_10_2005_Злоказов" xfId="168" xr:uid="{770B35D8-3ED4-479E-85B9-5A3C78DBF8E9}"/>
    <cellStyle name="_96А_04_01 (монтаж СКС)_2 версия_Сметы к дог_хранилище_Тюменский нефт НЦ_03_2009_Рензяев_вариант4" xfId="169" xr:uid="{8B22F367-BA24-43A0-BFF5-9229BB4C9BBA}"/>
    <cellStyle name="_96А_04_01 (монтаж СКС)_2 версия_Сметы к дог№56ПЛ_09_05_Злоказовxls" xfId="170" xr:uid="{7B7BD3F3-10F7-4B06-AAA5-0968E226EA15}"/>
    <cellStyle name="_96А_04_01 (монтаж СКС)_2 версия_Сметы модерниз КСПД_ОПФР Иркутск_Якушев_11_2007г" xfId="171" xr:uid="{2BE4FFEE-74CD-4490-AF19-76E985BD3E66}"/>
    <cellStyle name="_96А_04_01 (монтаж СКС)_2 версия_Сметы монт СКС_ОПФР Иркутск_Якушев_09_2007г" xfId="172" xr:uid="{259037E5-CCAB-4BC9-836A-3DADB87621E8}"/>
    <cellStyle name="_96А_04_01 (монтаж СКС)_2 версия_Сметы на монтаж ЛВС_НБ_республ  Саха_Якутия_06_2004 " xfId="173" xr:uid="{69B96F7D-6A18-4F41-91EB-F6485FA99D45}"/>
    <cellStyle name="_96А_04_01 (монтаж СКС)_2 версия_Сметы на проект АСУ_РЖД_Александров_Ларина_12_2010 2" xfId="174" xr:uid="{48037A27-0BF8-42C1-B08D-D9E36A09D263}"/>
    <cellStyle name="_96А_04_01 (монтаж СКС)_2 версия_сметы проект СибурТюменьГаз_07_2008_Шпынь" xfId="175" xr:uid="{5B50BED6-6F42-4C16-99AD-55DB19AB5D25}"/>
    <cellStyle name="_96А_04_01 (монтаж СКС)_2 версия_сметы РКСПД этап 3-2004- республика Алтай" xfId="176" xr:uid="{C4497C1B-94F3-4908-934F-759B7EA6ABEF}"/>
    <cellStyle name="_96А_04_01 (монтаж СКС)_2 версия_Сметы_3  АТС_ ОПФР по Волгограду_12_2003" xfId="177" xr:uid="{A3082B79-8A69-4B3A-8FFA-0007A28D3D84}"/>
    <cellStyle name="_96А_04_01 (монтаж СКС)_2 версия_сметы_проект_Курган_Власов_08_2004" xfId="178" xr:uid="{CC14002B-D5C2-4ED8-8642-9C0586C3FE38}"/>
    <cellStyle name="_96А_04_01 (монтаж СКС)_2 версия_сметы_РКСПД  ОПРФ _  Алтайск край_2002-2003" xfId="179" xr:uid="{8AE87797-15B1-40C2-9AA1-817063396561}"/>
    <cellStyle name="_96А_04_01 (монтаж СКС)_2 версия_сметы_РКСПД  ОПРФ _ республ Алтай_2003_10_2003" xfId="180" xr:uid="{83986335-5D8B-4067-95C6-0A879BAFB940}"/>
    <cellStyle name="_96А_04_01 (монтаж СКС)_2 версия_сметы_РКСПД ОПРФ Алтайский край_2 этап _2003" xfId="181" xr:uid="{D302B509-337E-4B2A-9048-D9D1167D42DC}"/>
    <cellStyle name="_96А_04_01 (монтаж СКС)_2 версия_сметы_РКСПД ОПРФ Волгоград_этап 4.1 _07_2004" xfId="182" xr:uid="{3A51C769-3288-43F8-92AC-E3DBC17F4653}"/>
    <cellStyle name="_96А_04_01 (монтаж СКС)_2 версия_сметы_РКСПД ОПРФ Иркутск_этап 2004" xfId="183" xr:uid="{C20CA495-D2B8-443A-B1DA-97B7FCCA15CF}"/>
    <cellStyle name="_96А_04_01 (монтаж СКС)_2 версия_сметы_РКСПД ОПРФ Чита общая_этап 2.1_2004_этап 1_2003" xfId="184" xr:uid="{F3089AD8-7E46-411F-9AD8-30216BE76639}"/>
    <cellStyle name="_96А_04_01 (монтаж СКС)_2 версия_сметы_РКСПД УПФР Астрахань_1 узел 07_2004" xfId="185" xr:uid="{812DDB88-9AD0-48D9-B047-7CD7EC8515D4}"/>
    <cellStyle name="_96А_04_01 (монтаж СКС)_2 версия_сметы_РКСПД_ ОПРФ _по Астрах обл_10 узлов_дс 3_11_2003" xfId="186" xr:uid="{AC602FFE-3093-4AEF-BBDF-FE44EF62813A}"/>
    <cellStyle name="_96А_04_01 (монтаж СКС)_2 версия_сметы_РКСПД_ ОПРФ _по Астрах обл_19 узлов_2003" xfId="187" xr:uid="{B80EBD4D-D8C2-497E-970C-934700EDDB84}"/>
    <cellStyle name="_96А_04_01 (монтаж СКС)_2 версия_сметы_РКСПД_ ОПРФ _по Астрах обл_3 этап-2004год_дс 3_08_2004" xfId="188" xr:uid="{1F55DD99-83AB-463B-A9DE-ACAC6FC0D68D}"/>
    <cellStyle name="_96А_04_01 (монтаж СКС)_2 версия_сметы_РКСПД_ ОПРФ _по Астрах обл_3 этап-2004год_дс 3_08_старые 2004" xfId="189" xr:uid="{2E321E5E-D479-4DD2-BC31-5DFB3B97D1C7}"/>
    <cellStyle name="_96А_04_01 (монтаж СКС)_2 версия_сметы_РКСПД_ ОПРФ _по Астрах обл_настройка10 узлов_дс 3_11_2003" xfId="190" xr:uid="{7FCF112F-C12A-45E1-82E2-83F9F01385FE}"/>
    <cellStyle name="_96А_04_01 (монтаж СКС)_2 версия_сметы_РКСПД_ ОПРФ _по Волгогр_УАТС_ проектир_2003" xfId="191" xr:uid="{80F4A1A0-61C8-4643-80B8-AF5AACFF6AF6}"/>
    <cellStyle name="_96А_04_01 (монтаж СКС)_2 версия_Сметы_РКСПД_ ОПРФ _по Волгограду_12_2003" xfId="192" xr:uid="{FA61D051-9DDE-4DF3-A61A-6383F0C34A70}"/>
    <cellStyle name="_96А_04_01 (монтаж СКС)_2 версия_Сметы_РКСПД_ ОПРФ _по Волгограду_12_2003- Галатонова" xfId="193" xr:uid="{59B14CCC-17B8-40B0-95FE-6E5515196284}"/>
    <cellStyle name="_96А_04_01 (монтаж СКС)_2 версия_Сметы_РКСПД_ ОПРФ _по Волгограду_12_2003 Лебедкина" xfId="194" xr:uid="{F279384E-CAF9-4B98-8C0C-2B1CFF86DB96}"/>
    <cellStyle name="_96А_04_01 (монтаж СКС)_2 версия_Сметы_РКСПД_ ОПРФ _по Волгограду_12_2003 Наумова" xfId="195" xr:uid="{848EB6CA-43DB-4683-80F7-821B0FCED7BE}"/>
    <cellStyle name="_96А_04_01 (монтаж СКС)_2 версия_сметы_РКСПД_ ОПРФ _по Иркутску_2 этап_11_2003" xfId="196" xr:uid="{5BC071A5-DCCF-4D21-9F1B-280E11013119}"/>
    <cellStyle name="_96А_04_01 (монтаж СКС)_2 версия_сметы_РКСПД_ ОПРФ _по Иркутску_проект_2 этап_11_2003" xfId="197" xr:uid="{B3BE355B-81AA-4F64-800B-238F97486F89}"/>
    <cellStyle name="_96А_04_01 (монтаж СКС)_2 версия_сметы_РКСПД_ ОПРФ _по Иркутску_субподр_2 этап_11_2003" xfId="198" xr:uid="{503E9BE2-E73B-480C-9AB5-4FBF071C1700}"/>
    <cellStyle name="_96А_04_01 (монтаж СКС)_2 версия_сметы_РКСПД_ ОПРФ _по Оренб обл_2 этап-2003 год_11_2003 " xfId="199" xr:uid="{705BB513-F71C-45E1-B178-40601E23A83C}"/>
    <cellStyle name="_96А_04_01 (монтаж СКС)_2 версия_сметы_РКСПД_опытн зона ОПРФ _по Иркутск обл_по календ плану_12_2002" xfId="200" xr:uid="{FE3011D8-5E0E-4543-9D87-AA8232F582D6}"/>
    <cellStyle name="_ADSL _глход_МПС" xfId="201" xr:uid="{19FB8120-DF55-43C0-BCC6-AF2FCD67E504}"/>
    <cellStyle name="_Amort_0306" xfId="202" xr:uid="{B87F79AD-9CEB-4A50-AC9F-3EC53AAD6E38}"/>
    <cellStyle name="_Amort_May03" xfId="203" xr:uid="{AB92BFF5-99C0-470B-8A35-048B65AB9B5D}"/>
    <cellStyle name="_ATM&amp;VSC" xfId="204" xr:uid="{FE5B5B95-46F7-4191-BD73-54E8D871DBC2}"/>
    <cellStyle name="_Blade 150" xfId="205" xr:uid="{1E62FE98-4352-442E-829A-088D06FF1D44}"/>
    <cellStyle name="_Book1" xfId="206" xr:uid="{29320F75-90EF-4307-BE07-A548EC9D99A5}"/>
    <cellStyle name="_Book11" xfId="207" xr:uid="{748BAB48-705F-4773-A180-2143AA7A5A9E}"/>
    <cellStyle name="_Book21" xfId="208" xr:uid="{4D62E6A7-D639-4681-9BCA-EB8E007583EA}"/>
    <cellStyle name="_Book21_Book1" xfId="209" xr:uid="{09B359C3-6EBA-4AA4-915A-405D10E664D5}"/>
    <cellStyle name="_Book21_Book1 (18)" xfId="210" xr:uid="{809F1F24-877D-4FB5-83D0-794089662669}"/>
    <cellStyle name="_Book21_Copy of сметы_РКСПД_ ОПРФ _по Волгограду_2003" xfId="211" xr:uid="{7AD9A0A6-4EC2-46B6-ADE7-3E2B8B4AE186}"/>
    <cellStyle name="_Book21_Cмета аудит и технорабочий проект Лаборатория Сервье_10_10 Кошкин" xfId="212" xr:uid="{3E72691A-B4C9-4EC5-962E-EE6CB1277A37}"/>
    <cellStyle name="_Book21_ВОЛС_Павловский автобус_Королев_07_2008hhh" xfId="213" xr:uid="{BA716141-682E-44E5-A151-A6AE3EA92207}"/>
    <cellStyle name="_Book21_обучение Волгоград_2004" xfId="214" xr:uid="{5A5854E3-F880-40E6-AF41-0E35A2C8D6FD}"/>
    <cellStyle name="_Book21_Смета (128А_05_03) _з этапа_Бирюков" xfId="215" xr:uid="{E581A6E8-3AA8-4CFA-8744-F512C489A673}"/>
    <cellStyle name="_Book21_Смета _проектир ИКС_ГУ БР Свердл обл_19_02_2002 незаконченная" xfId="216" xr:uid="{9410BEA6-139D-43BE-A7B2-93B1C630E3E0}"/>
    <cellStyle name="_Book21_смета к  дог 185А_09_02_НИОКР_Васильева" xfId="217" xr:uid="{D577189A-A56D-4B7A-A36D-65EB430A84CD}"/>
    <cellStyle name="_Book21_смета к дог  129А_05_03_ Бирюков   " xfId="218" xr:uid="{C8D60CED-8336-4D58-8564-0BC62F0CFAD3}"/>
    <cellStyle name="_Book21_Смета проект СКС_ЦБ Астрахань_09_2002" xfId="219" xr:uid="{21135DC6-4446-417D-B939-97ECDD8550F9}"/>
    <cellStyle name="_Book21_Сметы к дог_хранилище_Тюменский нефт НЦ_03_2009_Рензяев_вариант4" xfId="220" xr:uid="{CE016333-CB7A-47C0-9BB8-B567D316AA2A}"/>
    <cellStyle name="_Book21_Сметы модерниз КСПД_ОПФР Иркутск_Якушев_11_2007г" xfId="221" xr:uid="{162F26E2-7EBF-4656-987A-B659F6F4575B}"/>
    <cellStyle name="_Book21_Сметы монт СКС_ОПФР Иркутск_Якушев_09_2007г" xfId="222" xr:uid="{2437300F-8147-4C08-BB29-49D1F2DFAB26}"/>
    <cellStyle name="_Book21_Сметы на монтаж ЛВС_НБ_республ  Саха_Якутия_06_2004 " xfId="223" xr:uid="{4178EC60-7510-4089-9DE6-C820C2D93182}"/>
    <cellStyle name="_Book21_Сметы на проект АСУ_РЖД_Александров_Ларина_12_2010 2" xfId="224" xr:uid="{84CC444D-09B2-4CD2-8954-2AF02183D1F1}"/>
    <cellStyle name="_Book21_сметы проект СибурТюменьГаз_07_2008_Шпынь" xfId="225" xr:uid="{0A0CE7C4-3812-4BF0-8787-360025F689A9}"/>
    <cellStyle name="_Book21_сметы РКСПД этап 3-2004- республика Алтай" xfId="226" xr:uid="{81AF3ACF-50CD-4090-9337-81755DA26593}"/>
    <cellStyle name="_Book21_Сметы_3  АТС_ ОПФР по Волгограду_12_2003" xfId="227" xr:uid="{37FF9FE4-93C2-4E7E-8765-42DBC3E8E9C7}"/>
    <cellStyle name="_Book21_сметы_проект_Курган_Власов_08_2004" xfId="228" xr:uid="{74965B96-D3C1-4896-B39D-2DC11783E912}"/>
    <cellStyle name="_Book21_сметы_РКСПД  ОПРФ _  Алтайск край_2002-2003" xfId="229" xr:uid="{08FA7A87-D2D7-4966-AE9B-D97602DE2B8F}"/>
    <cellStyle name="_Book21_сметы_РКСПД  ОПРФ _ республ Алтай_2003_10_2003" xfId="230" xr:uid="{55BA28EF-4E8A-4FA7-A353-6C32B82223CC}"/>
    <cellStyle name="_Book21_сметы_РКСПД ОПРФ Алтайский край_2 этап _2003" xfId="231" xr:uid="{B77EE065-FE92-4F93-8844-2E0915213997}"/>
    <cellStyle name="_Book21_сметы_РКСПД ОПРФ Волгоград_этап 4.1 _07_2004" xfId="232" xr:uid="{F36FBAC3-DD13-4E4F-A505-6ED5EF997FC8}"/>
    <cellStyle name="_Book21_сметы_РКСПД ОПРФ Иркутск_этап 2004" xfId="233" xr:uid="{2557E911-36D8-4FCA-BBA6-CE8ACE74142C}"/>
    <cellStyle name="_Book21_сметы_РКСПД ОПРФ Чита общая_этап 2.1_2004_этап 1_2003" xfId="234" xr:uid="{DC3ACA9E-2A53-4617-9548-BFDFFF212212}"/>
    <cellStyle name="_Book21_сметы_РКСПД УПФР Астрахань_1 узел 07_2004" xfId="235" xr:uid="{0F6BA813-6F0A-4EAB-AF44-E30430DE9661}"/>
    <cellStyle name="_Book21_сметы_РКСПД_ ОПРФ _по Астрах обл_10 узлов_дс 3_11_2003" xfId="236" xr:uid="{67C2A0C5-8A0D-4830-9229-15CBCE1CDD46}"/>
    <cellStyle name="_Book21_сметы_РКСПД_ ОПРФ _по Астрах обл_19 узлов_2003" xfId="237" xr:uid="{6C145DA2-2226-4CBC-8EAD-CFE1147AA6F3}"/>
    <cellStyle name="_Book21_сметы_РКСПД_ ОПРФ _по Астрах обл_3 этап-2004год_дс 3_08_2004" xfId="238" xr:uid="{A53F27C0-DEEE-4BA9-9619-E05BDC3616F6}"/>
    <cellStyle name="_Book21_сметы_РКСПД_ ОПРФ _по Астрах обл_3 этап-2004год_дс 3_08_старые 2004" xfId="239" xr:uid="{F245CD57-A7FF-461A-BB93-1FEAF1379256}"/>
    <cellStyle name="_Book21_сметы_РКСПД_ ОПРФ _по Астрах обл_настройка10 узлов_дс 3_11_2003" xfId="240" xr:uid="{5E70D6BA-6AF9-43B7-9D8B-E70D2F3CC0A7}"/>
    <cellStyle name="_Book21_сметы_РКСПД_ ОПРФ _по Волгогр_УАТС_ проектир_2003" xfId="241" xr:uid="{1D1BADCA-83FA-4EAA-91F5-C64660BBDA93}"/>
    <cellStyle name="_Book21_Сметы_РКСПД_ ОПРФ _по Волгограду_12_2003" xfId="242" xr:uid="{DA8500ED-7C03-45C5-8FDB-836682E16C51}"/>
    <cellStyle name="_Book21_Сметы_РКСПД_ ОПРФ _по Волгограду_12_2003- Галатонова" xfId="243" xr:uid="{A839C987-4E6C-4192-8E38-8E68D28AC546}"/>
    <cellStyle name="_Book21_Сметы_РКСПД_ ОПРФ _по Волгограду_12_2003 Лебедкина" xfId="244" xr:uid="{B6443D2E-7B0B-438D-8F91-FBDD12B305E2}"/>
    <cellStyle name="_Book21_Сметы_РКСПД_ ОПРФ _по Волгограду_12_2003 Наумова" xfId="245" xr:uid="{912A40D7-0303-43CA-8078-34C065CD77A5}"/>
    <cellStyle name="_Book21_сметы_РКСПД_ ОПРФ _по Иркутску_2 этап_11_2003" xfId="246" xr:uid="{6AA09391-BF4B-482A-B783-43ED60CB0930}"/>
    <cellStyle name="_Book21_сметы_РКСПД_ ОПРФ _по Иркутску_проект_2 этап_11_2003" xfId="247" xr:uid="{0A7233F5-7823-43D2-B1F0-16DC3E04202F}"/>
    <cellStyle name="_Book21_сметы_РКСПД_ ОПРФ _по Иркутску_субподр_2 этап_11_2003" xfId="248" xr:uid="{C1E7EBFF-87B5-443A-A2D3-74E9503DEA7D}"/>
    <cellStyle name="_Book21_сметы_РКСПД_ ОПРФ _по Оренб обл_2 этап-2003 год_11_2003 " xfId="249" xr:uid="{5C51305B-A6F4-4519-AC94-EA94197FB1DC}"/>
    <cellStyle name="_Book21_сметы_РКСПД_опытн зона ОПРФ _по Иркутск обл_по календ плану_12_2002" xfId="250" xr:uid="{B30A14C2-79A4-4061-854A-3F9F75CD54A8}"/>
    <cellStyle name="_Book3" xfId="251" xr:uid="{B730089B-8155-45B6-81E9-B8C80C26877C}"/>
    <cellStyle name="_ccp" xfId="252" xr:uid="{93119F54-D922-41E3-A0A1-6A2E8717835B}"/>
    <cellStyle name="_Cisco only (2)" xfId="253" xr:uid="{E2675593-3EDE-46C9-97B0-2D5A51B9D253}"/>
    <cellStyle name="_Cpq_now" xfId="254" xr:uid="{39EDE9FA-AB66-4212-B281-E9D522F6A83E}"/>
    <cellStyle name="_cмет на монт ЛВС НОД" xfId="255" xr:uid="{FB47A275-72C0-4CDB-9A06-B2B38438F6CB}"/>
    <cellStyle name="_Cмета на АктОб" xfId="256" xr:uid="{E5DC5ADA-B72F-4E2B-8AE4-A90B70F428E5}"/>
    <cellStyle name="_Cмета на АктОб_1" xfId="257" xr:uid="{8CB83BAA-2982-405A-86CC-F62B92356422}"/>
    <cellStyle name="_Cмета на АктОб_1 (3)" xfId="258" xr:uid="{E5D5820D-3C0D-4C2C-BC32-963C5470E8EA}"/>
    <cellStyle name="_Cмета на АктОб_Book1" xfId="259" xr:uid="{B3EF84C4-011E-4E08-AEFB-5C1B70E76C95}"/>
    <cellStyle name="_Cмета на АктОб_Book1 (18)" xfId="260" xr:uid="{F584AA37-EE18-4754-AF01-1FBB29868AF6}"/>
    <cellStyle name="_Cмета на АктОб_Copy of сметы_РКСПД_ ОПРФ _по Волгограду_2003" xfId="261" xr:uid="{C768D50A-C1DF-46C9-AA71-5A7248B211F5}"/>
    <cellStyle name="_Cмета на АктОб_Cмета аудит и технорабочий проект Лаборатория Сервье_10_10 Кошкин" xfId="262" xr:uid="{0B9DA90A-911C-4B58-ABA3-5DBCD27A1231}"/>
    <cellStyle name="_Cмета на АктОб_ВОЛС_Павловский автобус_Королев_07_2008hhh" xfId="263" xr:uid="{DAC17824-76CF-4313-8E84-7B2BE8D84A84}"/>
    <cellStyle name="_Cмета на АктОб_обучение Волгоград_2004" xfId="264" xr:uid="{D06C3749-40EC-4193-A574-15110E93F94D}"/>
    <cellStyle name="_Cмета на АктОб_Прил 2_Смета проект КТКС ДТ_  ЯНАО_312А_07_04 (3)" xfId="265" xr:uid="{139CAE71-F4D4-43A9-900E-98288FE27201}"/>
    <cellStyle name="_Cмета на АктОб_Смета (128А_05_03) _з этапа_Бирюков" xfId="266" xr:uid="{80FC42CB-145E-4CFC-BFAA-2810DC98C495}"/>
    <cellStyle name="_Cмета на АктОб_Смета _проектир ИКС_ГУ БР Свердл обл_19_02_2002 незаконченная" xfId="267" xr:uid="{C11F4923-079E-40CF-BD9A-F0C58011A8A3}"/>
    <cellStyle name="_Cмета на АктОб_Смета проект СКС_ЦБ Астрахань_09_2002" xfId="268" xr:uid="{6FC0B2E1-3057-4952-B9F1-2FB9D40235D1}"/>
    <cellStyle name="_Cмета на АктОб_смета_к дог 331А_07_04 Злоказов" xfId="269" xr:uid="{97E0AA5D-3B25-4182-9AFE-613D3EC0794A}"/>
    <cellStyle name="_Cмета на АктОб_смета_к дог 45А_03_03_Азев с НДС" xfId="270" xr:uid="{CB4179ED-B0CE-4A8B-8E72-BDE5FBED7BB8}"/>
    <cellStyle name="_Cмета на АктОб_Сметы к дог №63ПЛ_АСУ МТО_РЖДС_10_2005_Злоказов" xfId="271" xr:uid="{83341D9F-5414-4022-94BA-E34FB2343550}"/>
    <cellStyle name="_Cмета на АктОб_Сметы к дог_хранилище_Тюменский нефт НЦ_03_2009_Рензяев_вариант4" xfId="272" xr:uid="{32DFCE7A-B9D0-4BFC-922B-DC745D94D337}"/>
    <cellStyle name="_Cмета на АктОб_Сметы к дог№56ПЛ_09_05_Злоказовxls" xfId="273" xr:uid="{EC4678BD-6436-4D0F-939D-91489EA91A1B}"/>
    <cellStyle name="_Cмета на АктОб_Сметы модерниз КСПД_ОПФР Иркутск_Якушев_11_2007г" xfId="274" xr:uid="{E9252617-F954-4AFD-BF91-5C0933626C63}"/>
    <cellStyle name="_Cмета на АктОб_Сметы монт СКС_ОПФР Иркутск_Якушев_09_2007г" xfId="275" xr:uid="{98B75695-A75A-4DD8-A1FE-9811520209A3}"/>
    <cellStyle name="_Cмета на АктОб_Сметы на монтаж ЛВС_НБ_республ  Саха_Якутия_06_2004 " xfId="276" xr:uid="{D6DB8612-950F-4332-9118-37BB95B125EC}"/>
    <cellStyle name="_Cмета на АктОб_Сметы на проект АСУ_РЖД_Александров_Ларина_12_2010 2" xfId="277" xr:uid="{3BC6B067-892A-4C03-B1D6-0CC00DD9BEFF}"/>
    <cellStyle name="_Cмета на АктОб_сметы проект СибурТюменьГаз_07_2008_Шпынь" xfId="278" xr:uid="{6530D5F0-B0B3-43F3-9FDB-335026ACE1A8}"/>
    <cellStyle name="_Cмета на АктОб_сметы РКСПД этап 3-2004- республика Алтай" xfId="279" xr:uid="{9FDCEF42-10FB-4BD4-AFDE-31AD719B2DE3}"/>
    <cellStyle name="_Cмета на АктОб_Сметы_3  АТС_ ОПФР по Волгограду_12_2003" xfId="280" xr:uid="{AA2A781C-6E90-4B6E-A97C-A5B70230AF5B}"/>
    <cellStyle name="_Cмета на АктОб_сметы_проект_Курган_Власов_08_2004" xfId="281" xr:uid="{B2CC891E-213C-4FBA-B8AA-E9030FD3F0FC}"/>
    <cellStyle name="_Cмета на АктОб_сметы_РКСПД  ОПРФ _  Алтайск край_2002-2003" xfId="282" xr:uid="{8E42E2F8-0BB6-4502-A405-AA0CE9096C8C}"/>
    <cellStyle name="_Cмета на АктОб_сметы_РКСПД  ОПРФ _ республ Алтай_2003_10_2003" xfId="283" xr:uid="{62C2D31F-0277-46FC-9A04-91E32EFC4526}"/>
    <cellStyle name="_Cмета на АктОб_сметы_РКСПД ОПРФ Алтайский край_2 этап _2003" xfId="284" xr:uid="{1A6E5300-9870-488B-8F58-991A2AD6D7D6}"/>
    <cellStyle name="_Cмета на АктОб_сметы_РКСПД ОПРФ Волгоград_этап 4.1 _07_2004" xfId="285" xr:uid="{F08E6C9B-A531-4BA7-9D6C-2856816587AE}"/>
    <cellStyle name="_Cмета на АктОб_сметы_РКСПД ОПРФ Иркутск_этап 2004" xfId="286" xr:uid="{4FF09442-78BF-4917-A068-557DDB37857C}"/>
    <cellStyle name="_Cмета на АктОб_сметы_РКСПД ОПРФ Чита общая_этап 2.1_2004_этап 1_2003" xfId="287" xr:uid="{DDE35812-0942-4B0F-97DD-FEEFF47D3A9D}"/>
    <cellStyle name="_Cмета на АктОб_сметы_РКСПД УПФР Астрахань_1 узел 07_2004" xfId="288" xr:uid="{B993F257-E212-48CF-A874-9FFC2E610E4A}"/>
    <cellStyle name="_Cмета на АктОб_сметы_РКСПД_ ОПРФ _по Астрах обл_10 узлов_дс 3_11_2003" xfId="289" xr:uid="{B1F72A6D-89F5-49C1-ABC5-4E3DE0F0D65E}"/>
    <cellStyle name="_Cмета на АктОб_сметы_РКСПД_ ОПРФ _по Астрах обл_19 узлов_2003" xfId="290" xr:uid="{365B154C-48D2-4D68-BA9A-A6C49092DD2E}"/>
    <cellStyle name="_Cмета на АктОб_сметы_РКСПД_ ОПРФ _по Астрах обл_3 этап-2004год_дс 3_08_2004" xfId="291" xr:uid="{1D398098-0377-49BF-B8BC-9B8B523DF482}"/>
    <cellStyle name="_Cмета на АктОб_сметы_РКСПД_ ОПРФ _по Астрах обл_3 этап-2004год_дс 3_08_старые 2004" xfId="292" xr:uid="{0FDE9D43-49DB-4350-A034-53D442A957C6}"/>
    <cellStyle name="_Cмета на АктОб_сметы_РКСПД_ ОПРФ _по Астрах обл_настройка10 узлов_дс 3_11_2003" xfId="293" xr:uid="{7B10D222-7666-41EB-B0EA-239C36526F45}"/>
    <cellStyle name="_Cмета на АктОб_сметы_РКСПД_ ОПРФ _по Волгогр_УАТС_ проектир_2003" xfId="294" xr:uid="{B4099317-6F9F-4C65-B104-0B0175F91D87}"/>
    <cellStyle name="_Cмета на АктОб_Сметы_РКСПД_ ОПРФ _по Волгограду_12_2003" xfId="295" xr:uid="{42D8D347-4482-4813-99DA-4931058169FA}"/>
    <cellStyle name="_Cмета на АктОб_Сметы_РКСПД_ ОПРФ _по Волгограду_12_2003- Галатонова" xfId="296" xr:uid="{D6874FCE-CF9B-40A5-AA1A-8516FB831C36}"/>
    <cellStyle name="_Cмета на АктОб_Сметы_РКСПД_ ОПРФ _по Волгограду_12_2003 Лебедкина" xfId="297" xr:uid="{CE4AB60E-7CD2-49FE-863A-DF7AA424C00A}"/>
    <cellStyle name="_Cмета на АктОб_Сметы_РКСПД_ ОПРФ _по Волгограду_12_2003 Наумова" xfId="298" xr:uid="{1F76F1E9-9F29-4D5C-ADE1-E6583445A697}"/>
    <cellStyle name="_Cмета на АктОб_сметы_РКСПД_ ОПРФ _по Иркутску_2 этап_11_2003" xfId="299" xr:uid="{849AB0AD-7765-47CB-BFA7-D47CAC79C1B6}"/>
    <cellStyle name="_Cмета на АктОб_сметы_РКСПД_ ОПРФ _по Иркутску_проект_2 этап_11_2003" xfId="300" xr:uid="{B27FA4E2-7C8D-4985-A2B4-D6EDD80F757C}"/>
    <cellStyle name="_Cмета на АктОб_сметы_РКСПД_ ОПРФ _по Иркутску_субподр_2 этап_11_2003" xfId="301" xr:uid="{BCCCCB0C-0284-4912-ADDB-D004FEFDF9FF}"/>
    <cellStyle name="_Cмета на АктОб_сметы_РКСПД_ ОПРФ _по Оренб обл_2 этап-2003 год_11_2003 " xfId="302" xr:uid="{6EAF524D-F2B9-400D-AA8A-1E394E3B46F9}"/>
    <cellStyle name="_Cмета на АктОб_сметы_РКСПД_опытн зона ОПРФ _по Иркутск обл_по календ плану_12_2002" xfId="303" xr:uid="{50C2897D-FF7B-40EA-913C-3D6AF1E94DF9}"/>
    <cellStyle name="_Data" xfId="304" xr:uid="{82AB91EB-B4C0-43AC-AD20-5827AD7636AC}"/>
    <cellStyle name="_December_order (2)" xfId="305" xr:uid="{C2DAD191-69C0-49A8-A442-4D8DFA189FA0}"/>
    <cellStyle name="_Hp_ws_2002" xfId="306" xr:uid="{1C4E9D0C-DAF3-471C-86F1-EF90FFF5F261}"/>
    <cellStyle name="_Price 01. 11. 03." xfId="307" xr:uid="{169EC7F7-CED7-43F2-B5C5-71B6C5075943}"/>
    <cellStyle name="_Price 01. 11. 03._2005 July SO form (050707)" xfId="308" xr:uid="{758E7BC0-7175-4EB0-9F3D-3A5A7219DF17}"/>
    <cellStyle name="_Price Lanit 300501" xfId="309" xr:uid="{7F2CCAEC-6A9E-4550-A89E-5DDCBFC3A9E5}"/>
    <cellStyle name="_Pricelist 05 09 07" xfId="310" xr:uid="{F6C4B361-7631-419C-B141-36B27A3DB55B}"/>
    <cellStyle name="_Quotation" xfId="311" xr:uid="{D59A6C41-10D9-43D7-9886-A0863500A8C2}"/>
    <cellStyle name="_Rittal+APC" xfId="312" xr:uid="{653756A7-90F1-48AB-95D2-BB7103973F10}"/>
    <cellStyle name="_Rombo 130801" xfId="313" xr:uid="{B51D944F-6A99-470A-841D-39F834E761B1}"/>
    <cellStyle name="_Samsung_price" xfId="314" xr:uid="{98EA6B16-50F6-4E8C-A197-79FDD0F3B468}"/>
    <cellStyle name="_Samsung_price (4)" xfId="315" xr:uid="{A4F6A888-3E2C-48DA-818B-20DC47BE9F89}"/>
    <cellStyle name="_Spec" xfId="316" xr:uid="{4F567216-B48C-459B-8B20-B294D727A022}"/>
    <cellStyle name="_spec-service-client1" xfId="317" xr:uid="{8890C8F1-4E25-415A-BCA1-4FF19FEAA0FE}"/>
    <cellStyle name="_stock_1306m1" xfId="318" xr:uid="{0AA17813-4B9C-49CD-87E5-8F46DA0117ED}"/>
    <cellStyle name="_uugd_u30" xfId="319" xr:uid="{23FEC0F6-85C9-4FF2-AD96-712D2D7CFF82}"/>
    <cellStyle name="_uugd_u30_01_АМТС" xfId="320" xr:uid="{9CBD52F8-BF3F-4B0E-A854-E8C277227E6B}"/>
    <cellStyle name="_uugd_u30_Book1" xfId="321" xr:uid="{1668CF5A-DF90-4F1E-9582-6430BE7D71E0}"/>
    <cellStyle name="_uugd_u30_Book1 (18)" xfId="322" xr:uid="{7F91A84C-9291-48E5-8599-DA8E36B7D195}"/>
    <cellStyle name="_uugd_u30_Copy of сметы_РКСПД_ ОПРФ _по Волгограду_2003" xfId="323" xr:uid="{544F26F2-724C-4372-BE0F-CEAAB7B927B0}"/>
    <cellStyle name="_uugd_u30_Cметы Балахонцы" xfId="324" xr:uid="{470E38A0-B4C8-4692-81A4-B65904CB263F}"/>
    <cellStyle name="_uugd_u30_Александровск" xfId="325" xr:uid="{EB630ADF-8B0B-44E8-A3AD-31F5F066AF01}"/>
    <cellStyle name="_uugd_u30_АСУИ ОЦ АСКУЭ АСУПП ДП НТС ЕКАСУФР КЗИ СУ СЕВ КИВС ПЕ ядро ЛВС ИВЦ" xfId="326" xr:uid="{E75D434A-A646-42D4-9889-467BC46EB93F}"/>
    <cellStyle name="_uugd_u30_Барда" xfId="327" xr:uid="{DA6C0DA4-AFBB-42CB-A251-858D2977698F}"/>
    <cellStyle name="_uugd_u30_Березники" xfId="328" xr:uid="{FD78DF84-ED40-44FE-B5D6-9D7AE1E23268}"/>
    <cellStyle name="_uugd_u30_Бол. Соснова" xfId="329" xr:uid="{A3546604-8492-4051-B3C3-676A84BDF0DB}"/>
    <cellStyle name="_uugd_u30_Верещагино" xfId="330" xr:uid="{5B6A9543-5869-4F66-AFFC-FBE10D99FCF2}"/>
    <cellStyle name="_uugd_u30_Горнозаводск" xfId="331" xr:uid="{4B54A067-DFCF-40B6-8E5D-5A732AA17C29}"/>
    <cellStyle name="_uugd_u30_Губаха" xfId="332" xr:uid="{05C3D271-E781-4B87-BA36-09944F7E717C}"/>
    <cellStyle name="_uugd_u30_Добрянка" xfId="333" xr:uid="{3A1EC742-7C06-451F-8CE3-512814911773}"/>
    <cellStyle name="_uugd_u30_ЕКБ_всё1" xfId="334" xr:uid="{8A77B947-CB09-4B84-A562-7298AF675725}"/>
    <cellStyle name="_uugd_u30_Елово" xfId="335" xr:uid="{A326A25F-9C21-44D4-8452-03D2233C758A}"/>
    <cellStyle name="_uugd_u30_ЗИП" xfId="336" xr:uid="{03257494-978A-4F5B-950B-380B2C7EDBD4}"/>
    <cellStyle name="_uugd_u30_Ильинский" xfId="337" xr:uid="{23CFE7FA-214D-406D-9A33-D9FE24B094AA}"/>
    <cellStyle name="_uugd_u30_Итог_ЕКБ_220906" xfId="338" xr:uid="{22A1F282-4738-4313-8B4C-C3090475956B}"/>
    <cellStyle name="_uugd_u30_Итог_ЕКБ-1" xfId="339" xr:uid="{CA043443-3C8D-49CC-B3E1-008D86E0554B}"/>
    <cellStyle name="_uugd_u30_Карагай" xfId="340" xr:uid="{FA7104E0-7D58-4680-9003-EFE191F8B29C}"/>
    <cellStyle name="_uugd_u30_Кизел" xfId="341" xr:uid="{8B98BD04-6A17-44DA-9783-7649BDD70445}"/>
    <cellStyle name="_uugd_u30_Ключи" xfId="342" xr:uid="{97ECC1EC-1FAF-4F0D-BC64-D34237967B2F}"/>
    <cellStyle name="_uugd_u30_Краснокаменск" xfId="343" xr:uid="{BE9A8769-5E2E-4F25-9640-F4642AA3F14E}"/>
    <cellStyle name="_uugd_u30_КС Приложения 21 работы АСУ М ТТК" xfId="344" xr:uid="{E9BA496F-6B76-41BC-A036-7B9312700441}"/>
    <cellStyle name="_uugd_u30_КС-2_КС-3_Тюмень_система терифик_телеф_6_дог_175А" xfId="345" xr:uid="{7C5C73EE-B155-4D59-918D-BA4DEFFE05ED}"/>
    <cellStyle name="_uugd_u30_КС-3 КС-2_НОД-5_ остаток к договору1622Т_03_07" xfId="346" xr:uid="{0880019D-975B-419F-9CCF-838BA59C2361}"/>
    <cellStyle name="_uugd_u30_КС3, КС2  КС Система отображения_Салехард_12_2005" xfId="347" xr:uid="{BDEFC8F2-14EC-4DB5-80CE-ABAEC4869397}"/>
    <cellStyle name="_uugd_u30_Кудымкар" xfId="348" xr:uid="{77AFD60A-4203-4038-8380-D97A71F24A2A}"/>
    <cellStyle name="_uugd_u30_Куеда" xfId="349" xr:uid="{9CE4D0EC-5DA8-4781-9900-23100C9D833B}"/>
    <cellStyle name="_uugd_u30_Кунгур" xfId="350" xr:uid="{B67B43FE-2F90-4E07-88F5-CBCB0829D454}"/>
    <cellStyle name="_uugd_u30_Лысьва" xfId="351" xr:uid="{6C6877E4-DED4-42A8-94E6-9A89397511B4}"/>
    <cellStyle name="_uugd_u30_Мин Связь Спецификация оборудования190904" xfId="352" xr:uid="{0B4E624C-E0BC-42C5-8A19-A717520BF98B}"/>
    <cellStyle name="_uugd_u30_обучение Волгоград_2004" xfId="353" xr:uid="{A7C60F34-B0F7-4A5B-AEA3-B72C3ADEB6E2}"/>
    <cellStyle name="_uugd_u30_ОПТС-2" xfId="354" xr:uid="{8C4F8978-1A1E-4793-95BA-2D6CD7A0E51A}"/>
    <cellStyle name="_uugd_u30_ОПТС-3" xfId="355" xr:uid="{7596D44B-5321-4C4C-8954-7A7D0F8DF2B0}"/>
    <cellStyle name="_uugd_u30_ОПТС-4" xfId="356" xr:uid="{3449C291-4DD1-4666-9226-FEAD31C6F5D3}"/>
    <cellStyle name="_uugd_u30_ОПТС-6" xfId="357" xr:uid="{CE1B2184-B8EC-4858-9AFD-B9DD120544FB}"/>
    <cellStyle name="_uugd_u30_Приложение 1 к договору подряда- процентовка" xfId="358" xr:uid="{9788BA18-B646-45B5-B9FA-66D142071BCA}"/>
    <cellStyle name="_uugd_u30_Приложение 2 Сметы" xfId="359" xr:uid="{FC72E769-5243-4524-BCDD-F027E8737ACD}"/>
    <cellStyle name="_uugd_u30_процент_сметы_монтаж ЛВС ГУВД 29.06_06_ТЕР" xfId="360" xr:uid="{40FB33EE-4FA1-4E64-9695-A7CB05FD3346}"/>
    <cellStyle name="_uugd_u30_См_монтаж СКС_ в здании МЛСО_Мильчаков" xfId="361" xr:uid="{E38D65F3-D227-42FF-8228-EF1C77827CBD}"/>
    <cellStyle name="_uugd_u30_см_монтаж_КСПД _№01-№19_05_2006" xfId="362" xr:uid="{68452060-E68D-4E3A-8ED5-C7AEBD67F8AE}"/>
    <cellStyle name="_uugd_u30_См_проект к дог 40Т_04_05_Москалевич" xfId="363" xr:uid="{B84EFD1B-ECCE-424A-8DF5-2B824993312A}"/>
    <cellStyle name="_uugd_u30_См_проект реконст узлов МС СПД РЖД_Николаев_09_2005" xfId="364" xr:uid="{29426745-8A06-4158-A68D-4F88F08CE7CA}"/>
    <cellStyle name="_uugd_u30_См_проект слаб подсистем здания Омская" xfId="365" xr:uid="{51DEBE6B-653A-47CE-99E1-331223C7211E}"/>
    <cellStyle name="_uugd_u30_См_проект_кап ремонт_ префект Москвы _09_2004" xfId="366" xr:uid="{EFE6A08A-6275-408B-803E-2DA4FDFFE246}"/>
    <cellStyle name="_uugd_u30_См_проект_КД Минсвязи _09_2004" xfId="367" xr:uid="{D357F9E0-D80A-4896-88F7-C775F8BAA2C4}"/>
    <cellStyle name="_uugd_u30_См_РП монтаж ИБП_ в здании МЛСО_Мильчаков" xfId="368" xr:uid="{B277578A-0B9D-4BC2-930A-FC7A2CC40B91}"/>
    <cellStyle name="_uugd_u30_См_РП_телек сис_ОАО УГМК_предст в Пышме_02_2006 для дог 2V" xfId="369" xr:uid="{B4A8781D-8592-4164-9F7D-A56CCE5C09FA}"/>
    <cellStyle name="_uugd_u30_См_РП_телек сис_ОАО УГМК_предст в Пышьме_02_2006 для дог 3V" xfId="370" xr:uid="{77969064-16B8-481F-9BD1-B325DE78E72A}"/>
    <cellStyle name="_uugd_u30_См_РП_телекоммуникац системы_ОАО УГМК_сталь_01.2006" xfId="371" xr:uid="{F445F262-DBD5-43BD-B63B-D7D6EDFE5D01}"/>
    <cellStyle name="_uugd_u30_Смета  проект_тендер_АСКУЭ_АСУИ_АСУПП_10_2005" xfId="372" xr:uid="{1506E69D-B4EB-4CA5-BC50-0FB0E7CF8CD2}"/>
    <cellStyle name="_uugd_u30_Смета (128А_05_03) _з этапа_Бирюков" xfId="373" xr:uid="{96D5B991-07DE-4AD0-9B1D-91DB94E40260}"/>
    <cellStyle name="_uugd_u30_Смета к дог 807Т_05_06_ЕЭСК_Старцев_06_2006" xfId="374" xr:uid="{FF163F26-79C0-4516-A08D-8DF9681E4F15}"/>
    <cellStyle name="_uugd_u30_Смета к договору 261 Т Новиков_04_2005 с испр" xfId="375" xr:uid="{F4C29270-FDB3-4A09-81F2-D0AE0ACA87CB}"/>
    <cellStyle name="_uugd_u30_Смета коттедж 43 Рублево_подкл к СПД РЖД для договора" xfId="376" xr:uid="{A73D616C-862D-4794-827D-B158B1841CA6}"/>
    <cellStyle name="_uugd_u30_Смета раб проект поликлин на Ленинск пр_Мильчаков_07_2005" xfId="377" xr:uid="{4F665AF1-7EE8-4339-AC30-41108CE8C829}"/>
    <cellStyle name="_uugd_u30_Смета_РП_ТП_ КОЦ ДО Рублево уменш" xfId="378" xr:uid="{E0CCAD64-680D-40D7-B279-D3CFA80C122D}"/>
    <cellStyle name="_uugd_u30_сметы  на проект_ЛВС_Тихорецкая_Рефсервис_06_04" xfId="379" xr:uid="{09F89FEA-DE75-4605-837A-8BC1AFF742BC}"/>
    <cellStyle name="_uugd_u30_сметы  Типовые комплекты Рефсервис депо Тихорецкая 2005 год" xfId="380" xr:uid="{AFFE134A-F433-4A93-8B3C-9BB19C205864}"/>
    <cellStyle name="_uugd_u30_сметы _Мэрия Москвы к проекту_08_2004_" xfId="381" xr:uid="{EAE8AFED-663D-4486-8BCE-B50B213D5A3B}"/>
    <cellStyle name="_uugd_u30_сметы _проект ЛВС _центр диагностики ПЧ_04_2006г " xfId="382" xr:uid="{5F76A349-9448-498E-927E-A8735057105B}"/>
    <cellStyle name="_uugd_u30_сметы в баз ценах_ СПД ПТО Войновка_04_2006 для договора " xfId="383" xr:uid="{ADDBAC76-F27B-4F7E-BECA-A2683DA8BCFC}"/>
    <cellStyle name="_uugd_u30_сметы в баз ценах_ цех реостатный_дизельный_Тюмень_11_2007" xfId="384" xr:uid="{290C6CE9-50CB-4C4E-94C2-2FDA3E73F363}"/>
    <cellStyle name="_uugd_u30_сметы ВОЛС Сахалин" xfId="385" xr:uid="{C97C6A43-CAEB-41C2-B327-737EC1DE31A9}"/>
    <cellStyle name="_uugd_u30_сметы к дог 808Т_05_06_Тюмень_УСИ_ настр обор ADSL_05_2006" xfId="386" xr:uid="{9A94CA25-10A8-4E19-9781-01E03325BF0F}"/>
    <cellStyle name="_uugd_u30_Сметы к дог №63ПЛ_АСУ МТО_РЖДС_10_2005_Злоказов" xfId="387" xr:uid="{5CDE53A6-16E6-47FF-8BB2-A0F2B8B51B38}"/>
    <cellStyle name="_uugd_u30_Сметы к дог_хранилище_Тюменский нефт НЦ_03_2009_Рензяев_вариант4" xfId="388" xr:uid="{016B9E9D-8777-4229-BFE2-313DC2939101}"/>
    <cellStyle name="_uugd_u30_Сметы к дог№56ПЛ_09_05_Злоказовxls" xfId="389" xr:uid="{F62EA59F-8245-49D2-841E-F86C330A0AAD}"/>
    <cellStyle name="_uugd_u30_Сметы КЛВС_СОС_11_2005г_1 этап_МТ-ЛИ_Байковский_изм" xfId="390" xr:uid="{3C9EA5FC-C434-4CF5-BB52-3A0E83037EAF}"/>
    <cellStyle name="_uugd_u30_сметы Курган (Лядцкий)линейная_часть (2)" xfId="391" xr:uid="{05D3F03F-4FA9-4A38-94FD-20CF5B1F1ACB}"/>
    <cellStyle name="_uugd_u30_Сметы мод_узел Экспресс 3_МЖД в цен 2001-дог113_Кочетков" xfId="392" xr:uid="{607194DE-17A6-4C31-8F36-AA2CDAE81A6C}"/>
    <cellStyle name="_uugd_u30_сметы монт СКС банк Губернский_Попов_06_2006" xfId="393" xr:uid="{D52C602F-B801-4600-A9A9-1263B6F4A883}"/>
    <cellStyle name="_uugd_u30_сметы монтаж и ПНР АСУ ТЕТRA СПБ_МСК _04_2006 " xfId="394" xr:uid="{46ECCE8F-0695-4619-AFC1-117980263ED4}"/>
    <cellStyle name="_uugd_u30_сметы монтаж настройка НЦУКС МЧС_03_2007_Головачев " xfId="395" xr:uid="{9A0DF32C-4B41-4AE2-A4A6-D40C12380202}"/>
    <cellStyle name="_uugd_u30_Сметы проект АСЗИ ОП АСКУЭ РЖД_Фомичев_03_2006" xfId="396" xr:uid="{FDECBF75-A857-4971-A255-9F2D546933EC}"/>
    <cellStyle name="_uugd_u30_сметы проект СибурТюменьГаз_07_2008_Шпынь" xfId="397" xr:uid="{821AB98A-6BE7-4432-A089-EC931E3B7680}"/>
    <cellStyle name="_uugd_u30_сметы проект_3 очередь_2008" xfId="398" xr:uid="{6E5876C3-901F-4671-92FA-21EC295843AD}"/>
    <cellStyle name="_uugd_u30_сметы проект_4 очередь_система видеонабл Екб_2008" xfId="399" xr:uid="{F7A38A30-29AB-4788-82E1-6E17C8299BEF}"/>
    <cellStyle name="_uugd_u30_сметы СахЖД_348 договор" xfId="400" xr:uid="{39C6A3E0-BDE0-452E-9EEA-31F80F32119C}"/>
    <cellStyle name="_uugd_u30_Сметы сопров сетев оборуд на_МосЖД_12_2004" xfId="401" xr:uid="{33B7DA3D-BA60-4D4C-9B4A-6CA64406B098}"/>
    <cellStyle name="_uugd_u30_сметы ЦПТ РЖД_2005. объед сметы 4В" xfId="402" xr:uid="{673D3A4D-548D-42A2-A8D8-E8057EF89773}"/>
    <cellStyle name="_uugd_u30_сметы_ система отображения ДТС в Салехарде в базе 2001 г_дог 133_04_2004" xfId="403" xr:uid="{D90B7E97-1152-4259-9151-E55EE434F400}"/>
    <cellStyle name="_uugd_u30_сметы_ создание_ КЛВС_Саратоворгсинтез_для 1 процент_23_12_2004 " xfId="404" xr:uid="{3E58CB77-2CF6-43DE-AD50-A152F9A190EE}"/>
    <cellStyle name="_uugd_u30_сметы_ СПД ПТО Войновка_1 этап_12_2005 " xfId="405" xr:uid="{3E1539DA-D68B-42F1-A318-DF00D1112DD8}"/>
    <cellStyle name="_uugd_u30_Сметы_3  АТС_ ОПФР по Волгограду_12_2003" xfId="406" xr:uid="{A6FB21C1-4371-4380-BE58-8B7AE394A7C4}"/>
    <cellStyle name="_uugd_u30_сметы_3ПК_2_3 очер_к прт_ создание МСС_УСИ_ ССРСС_10_2005" xfId="407" xr:uid="{447A6709-C97C-4845-87FB-9ED19D63A887}"/>
    <cellStyle name="_uugd_u30_сметы_4ПК_ создание МСС_УСИ_ ССРСС_01_2006" xfId="408" xr:uid="{B2C879A6-8A66-4726-B4B2-169E4AE7F15C}"/>
    <cellStyle name="_uugd_u30_сметы_ГУВД СО ИМТКС_06_2005_ по замеч-2" xfId="409" xr:uid="{3D1CFA16-A2A4-4283-B179-C9C78846045D}"/>
    <cellStyle name="_uugd_u30_сметы_ГУВД СО ИМТКС_06_2005_ по замечаниям" xfId="410" xr:uid="{73A303EC-EBCB-4E9B-888A-C40D784E86F2}"/>
    <cellStyle name="_uugd_u30_сметы_ГУВД_СКС _ИЦ_06_2005" xfId="411" xr:uid="{8FACAB28-9C31-4B13-8B57-B345BC11ED5D}"/>
    <cellStyle name="_uugd_u30_Сметы_ЕКБ метрополитен_абонентск радиооборуд_Радомский_03_2007" xfId="412" xr:uid="{529A5F44-2E67-48F9-B495-1E4809655EAA}"/>
    <cellStyle name="_uugd_u30_Сметы_ЕКБ метрополитен_АФУ-тоннель_Радомский_03_2007" xfId="413" xr:uid="{EEFCED3E-CAD3-4B8D-98D6-36A958B32424}"/>
    <cellStyle name="_uugd_u30_сметы_КИВС Старая Басманная_11_08_2004_нов. база" xfId="414" xr:uid="{D55AE60C-80E8-4208-AF4E-A452BF317920}"/>
    <cellStyle name="_uugd_u30_сметы_модерн системы КД- перенос серверной_Мин РФ_КС-2, КС-3_12_2004 " xfId="415" xr:uid="{DCFBAC11-D8A4-40CA-AD8A-721AD8D56983}"/>
    <cellStyle name="_uugd_u30_Сметы_монт ИТО зд-я в Астрахани (Волгогр филиал) Байковский по замеч2_04_07_ (2)" xfId="416" xr:uid="{8E04894C-CF39-4331-9D81-5F1F12DEB486}"/>
    <cellStyle name="_uugd_u30_Сметы_монт ИТО зд-я в Астрахани (Волгогр филиал) Байковский_03_07" xfId="417" xr:uid="{1B05A06F-41AD-46D2-B29E-6F5A15360ECB}"/>
    <cellStyle name="_uugd_u30_сметы_монтаж ЛВС СВЖД к договору 41А_03_05_кап_рем _ФЕР" xfId="418" xr:uid="{9CEF8F8F-6E3D-44B3-B450-3E96131D1711}"/>
    <cellStyle name="_uugd_u30_сметы_монтаж_дог 39Т_04_05 Москалевич" xfId="419" xr:uid="{276DC84D-2102-4AEA-B621-40EFE9918E66}"/>
    <cellStyle name="_uugd_u30_Сметы_монтаж_СКУД_Радомский_03_2007" xfId="420" xr:uid="{80098049-88C8-42DE-883C-B93F225ABD11}"/>
    <cellStyle name="_uugd_u30_Сметы_проект безопасн ЕКБ видео_Радомский_10_2006" xfId="421" xr:uid="{D3A7F461-C692-48B8-A177-B615A26BF8C4}"/>
    <cellStyle name="_uugd_u30_сметы_проект ВОЛС СМЗ_доп работы ДС 2_2004_по замеч" xfId="422" xr:uid="{8786A08F-3946-4F69-AD3D-16C2B3B58990}"/>
    <cellStyle name="_uugd_u30_сметы_проект КСПД_Серов_утвержд часть_01_06" xfId="423" xr:uid="{23A4916A-83FA-4714-87BD-9207222E6338}"/>
    <cellStyle name="_uugd_u30_сметы_проект СУ СПД РЖД_2005" xfId="424" xr:uid="{6845ED8A-2EDD-48FA-B80D-BD223990E594}"/>
    <cellStyle name="_uugd_u30_сметы_раб проект_рефсервис_05_2004-Милиенков- корректировка" xfId="425" xr:uid="{2313DDC9-F9D6-44A0-B6A5-1FF280F1D63C}"/>
    <cellStyle name="_uugd_u30_сметы_РКСПД  ОПРФ _  Алтайск край_2002-2003" xfId="426" xr:uid="{3DD42C93-E537-46C4-9639-647692CF5D8C}"/>
    <cellStyle name="_uugd_u30_сметы_РКСПД  ОПРФ _ республ Алтай_2003_10_2003" xfId="427" xr:uid="{39EE46E4-7AF1-476B-AE22-25FD4831AC24}"/>
    <cellStyle name="_uugd_u30_сметы_РКСПД  ОПРФ _по Омск обл_2002-2003г_09_2003" xfId="428" xr:uid="{C1E11367-8EBF-4871-937A-50CBF90EC4C5}"/>
    <cellStyle name="_uugd_u30_сметы_РКСПД ОПРФ Алтайский край_2 этап _2003" xfId="429" xr:uid="{20428412-60B3-46B0-AC9B-906FC1E98E09}"/>
    <cellStyle name="_uugd_u30_сметы_РКСПД ОПРФ Волгоград_этап 4.1 _07_2004" xfId="430" xr:uid="{4D1CA064-9292-4771-8E88-5B0B71E328B2}"/>
    <cellStyle name="_uugd_u30_сметы_РКСПД ОПРФ Иркутск_этап 2004" xfId="431" xr:uid="{3EFBB9D9-6576-4259-96CC-617AA3AB6E99}"/>
    <cellStyle name="_uugd_u30_сметы_РКСПД ОПРФ Омск_08_2004" xfId="432" xr:uid="{28D7E00C-51A2-4FBE-8104-CE606253C41A}"/>
    <cellStyle name="_uugd_u30_сметы_РКСПД ОПРФ Чита общая_этап 2.1_2004_этап 1_2003" xfId="433" xr:uid="{884B8934-3089-464C-9317-950A99BF2F1C}"/>
    <cellStyle name="_uugd_u30_сметы_РКСПД УПФР Астрахань_1 узел 07_2004" xfId="434" xr:uid="{01F50C91-019C-46E6-97AF-37A3F1DDAE6D}"/>
    <cellStyle name="_uugd_u30_сметы_РКСПД_ ОПРФ _по Астрах обл_10 узлов_дс 3_11_2003" xfId="435" xr:uid="{4CF28220-128B-404C-AB6E-B073EB9BDB00}"/>
    <cellStyle name="_uugd_u30_сметы_РКСПД_ ОПРФ _по Астрах обл_19 узлов_2003" xfId="436" xr:uid="{60DB531C-145E-4C02-8648-F55448F8701E}"/>
    <cellStyle name="_uugd_u30_сметы_РКСПД_ ОПРФ _по Астрах обл_3 этап-2004год_дс 3_08_2004" xfId="437" xr:uid="{4D49BF55-7B2F-4CAD-B7B9-F080C9A923A8}"/>
    <cellStyle name="_uugd_u30_сметы_РКСПД_ ОПРФ _по Астрах обл_3 этап-2004год_дс 3_08_старые 2004" xfId="438" xr:uid="{E6F292E2-A11E-48E1-BB1E-DAC5BE7F9221}"/>
    <cellStyle name="_uugd_u30_сметы_РКСПД_ ОПРФ _по Астрах обл_настройка10 узлов_дс 3_11_2003" xfId="439" xr:uid="{3042CEB9-25FC-4865-884D-A398ADE75CB7}"/>
    <cellStyle name="_uugd_u30_сметы_РКСПД_ ОПРФ _по Волгогр_УАТС_ проектир_2003" xfId="440" xr:uid="{7FD6205B-919A-4E88-A9F2-025B585D7302}"/>
    <cellStyle name="_uugd_u30_Сметы_РКСПД_ ОПРФ _по Волгограду_12_2003" xfId="441" xr:uid="{F46E67F0-ABB5-4D9C-8032-9ADF7C1586F7}"/>
    <cellStyle name="_uugd_u30_Сметы_РКСПД_ ОПРФ _по Волгограду_12_2003- Галатонова" xfId="442" xr:uid="{6FB2C8F6-3D31-48C0-9BAB-EFB75F621D33}"/>
    <cellStyle name="_uugd_u30_Сметы_РКСПД_ ОПРФ _по Волгограду_12_2003 Лебедкина" xfId="443" xr:uid="{07A78BBE-4875-423F-AA99-CE98D0B75460}"/>
    <cellStyle name="_uugd_u30_Сметы_РКСПД_ ОПРФ _по Волгограду_12_2003 Наумова" xfId="444" xr:uid="{3940BBE0-C3C9-44DC-825C-9E3C9792B961}"/>
    <cellStyle name="_uugd_u30_сметы_РКСПД_ ОПРФ _по Иркутску_2 этап_11_2003" xfId="445" xr:uid="{0D9202AD-E39A-4F9A-8EFF-2BFF2020614A}"/>
    <cellStyle name="_uugd_u30_сметы_РКСПД_ ОПРФ _по Иркутску_проект_2 этап_11_2003" xfId="446" xr:uid="{45A71115-00FB-4542-9A22-63EE2620AD00}"/>
    <cellStyle name="_uugd_u30_сметы_РКСПД_ ОПРФ _по Иркутску_субподр_2 этап_11_2003" xfId="447" xr:uid="{32F612DB-C8CD-4344-B338-7C4756BF1E4F}"/>
    <cellStyle name="_uugd_u30_сметы_РКСПД_ ОПРФ _по Оренб обл_2 этап-2003 год_11_2003 " xfId="448" xr:uid="{BB5DFFB1-518E-4169-B87C-26EAC0EDCEBD}"/>
    <cellStyle name="_uugd_u30_сметы_РКСПД_ ОПРФ _по Оренб обл_3 этап-2004 год_03_2004" xfId="449" xr:uid="{5DB2D06B-64F2-497E-87C0-FBEA9B489006}"/>
    <cellStyle name="_uugd_u30_сметы_РКСПД_ ОПРФ _по Оренб обл_38 узлов_08_2003 " xfId="450" xr:uid="{CF2B1AA9-9960-4E25-893E-1B32DFA7356F}"/>
    <cellStyle name="_uugd_u30_сметы_РКСПД_опытн зона ОПРФ _по Иркутск обл_по календ плану_12_2002" xfId="451" xr:uid="{EDDE36DA-992E-4E4E-A9D3-B5CAA5B1B646}"/>
    <cellStyle name="_uugd_u30_сметы_СКС_ЛВС-24" xfId="452" xr:uid="{336CA4D8-5216-4005-B200-931B4ECCCBE5}"/>
    <cellStyle name="_uugd_u30_сметы_СКС_новая база ТЕР ФЕР (рыба)" xfId="453" xr:uid="{F69E8807-1DCA-4DFA-892D-0353593DA82B}"/>
    <cellStyle name="_uugd_u30_сметы_СКУД_Омская_Волков" xfId="454" xr:uid="{2203D961-1A00-4B2D-92C7-C713A187C777}"/>
    <cellStyle name="_uugd_u30_сметы_создание  КЗИ СУ СПД_2004_v3" xfId="455" xr:uid="{DF08AAE2-CF3E-4039-8C8E-98E46D079F39}"/>
    <cellStyle name="_uugd_u30_сметы_создание  КЗИ СУ СПД_2004_к проекту" xfId="456" xr:uid="{DB3DD90C-9C7D-4EF3-A150-8B7206064F41}"/>
    <cellStyle name="_uugd_u30_сметы_ТП_ АСУ И_17 дорог_с ЗАБ до САХ_15_06_2005-Милиенков" xfId="457" xr:uid="{E5C264C0-1F26-4EA8-951A-665F4FE6070B}"/>
    <cellStyle name="_uugd_u30_сметы_электрика ПФ МО Галатонова по замеч_08_2005г" xfId="458" xr:uid="{F264B9C6-6124-4286-80F4-5F7E039DEF49}"/>
    <cellStyle name="_uugd_u30_Спека_ЕКБ_210906" xfId="459" xr:uid="{2DA029AA-D106-42DC-B8C4-330B29EF3E51}"/>
    <cellStyle name="_Березники_узел_МПС" xfId="460" xr:uid="{755090EB-C40D-4816-866A-6261198FCBF1}"/>
    <cellStyle name="_Бюджетная оценка (руб)v2" xfId="461" xr:uid="{FAE0B2BB-0138-434D-AE73-A3D936E1638A}"/>
    <cellStyle name="_ВОЛС_Павловский автобус_Королев_07_2008hhh" xfId="462" xr:uid="{03BF0A67-98DF-4449-9E07-FDF7CE5B43A1}"/>
    <cellStyle name="_деньги" xfId="463" xr:uid="{533E7EA9-7DBA-4B1A-A472-C378AA320AA8}"/>
    <cellStyle name="_для Третьяка" xfId="464" xr:uid="{13106914-EFE3-4B04-8687-F180D8635CE0}"/>
    <cellStyle name="_закр догов 69А и 70А по инд декабря 99" xfId="465" xr:uid="{90DD0998-02BD-40A8-AB04-20CED9A24B0D}"/>
    <cellStyle name="_закр догов 69А и 70А по инд декабря 99_1" xfId="466" xr:uid="{EEDBA0C4-0854-4C18-8ED4-58670B8C23C3}"/>
    <cellStyle name="_закр догов 69А и 70А по инд декабря 99_1 (3)" xfId="467" xr:uid="{1D71BFAE-43F6-4C7D-BAB2-F1D66A321E81}"/>
    <cellStyle name="_закр догов 69А и 70А по инд декабря 99_Book1" xfId="468" xr:uid="{D523135F-44EE-41DE-8749-07CDC629D95E}"/>
    <cellStyle name="_закр догов 69А и 70А по инд декабря 99_Book1 (18)" xfId="469" xr:uid="{1106C379-97FA-4334-BE01-4E03324641AB}"/>
    <cellStyle name="_закр догов 69А и 70А по инд декабря 99_Copy of сметы_РКСПД_ ОПРФ _по Волгограду_2003" xfId="470" xr:uid="{53C83F81-0457-4F18-AF14-7B4A9993FE0F}"/>
    <cellStyle name="_закр догов 69А и 70А по инд декабря 99_Cмета аудит и технорабочий проект Лаборатория Сервье_10_10 Кошкин" xfId="471" xr:uid="{01E1DFE3-EAD6-466E-A211-248DC3694E1F}"/>
    <cellStyle name="_закр догов 69А и 70А по инд декабря 99_ВОЛС_Павловский автобус_Королев_07_2008hhh" xfId="472" xr:uid="{D8E5D288-B8E6-414C-B73A-FD307AC0B6B5}"/>
    <cellStyle name="_закр догов 69А и 70А по инд декабря 99_обучение Волгоград_2004" xfId="473" xr:uid="{7AA9A681-E54E-4811-8ADF-01C01BACC9DF}"/>
    <cellStyle name="_закр догов 69А и 70А по инд декабря 99_Прил 2_Смета проект КТКС ДТ_  ЯНАО_312А_07_04 (3)" xfId="474" xr:uid="{DBB51E1D-B4BF-47EB-9A0C-4EB762567035}"/>
    <cellStyle name="_закр догов 69А и 70А по инд декабря 99_Смета (128А_05_03) _з этапа_Бирюков" xfId="475" xr:uid="{5CA9ABF3-DFF1-4127-B0F7-9DFD2F091632}"/>
    <cellStyle name="_закр догов 69А и 70А по инд декабря 99_Смета _проектир ИКС_ГУ БР Свердл обл_19_02_2002 незаконченная" xfId="476" xr:uid="{3BA7716E-64DB-4F20-A470-7A5EAF155EE2}"/>
    <cellStyle name="_закр догов 69А и 70А по инд декабря 99_Смета проект СКС_ЦБ Астрахань_09_2002" xfId="477" xr:uid="{604288A2-9D57-4A21-A640-291D49DEFA9A}"/>
    <cellStyle name="_закр догов 69А и 70А по инд декабря 99_смета_к дог 331А_07_04 Злоказов" xfId="478" xr:uid="{1B2826A7-3AC5-4FFB-9939-60EBA88E639B}"/>
    <cellStyle name="_закр догов 69А и 70А по инд декабря 99_смета_к дог 45А_03_03_Азев с НДС" xfId="479" xr:uid="{0B6E7B2B-312A-43FC-8490-E8C072ED0874}"/>
    <cellStyle name="_закр догов 69А и 70А по инд декабря 99_Сметы к дог №63ПЛ_АСУ МТО_РЖДС_10_2005_Злоказов" xfId="480" xr:uid="{3E47BE12-F3DC-4AD2-B1C4-C2D1E745FDA0}"/>
    <cellStyle name="_закр догов 69А и 70А по инд декабря 99_Сметы к дог_хранилище_Тюменский нефт НЦ_03_2009_Рензяев_вариант4" xfId="481" xr:uid="{39F63D3C-46EA-49DE-ADDA-2E65CDC9ECDF}"/>
    <cellStyle name="_закр догов 69А и 70А по инд декабря 99_Сметы к дог№56ПЛ_09_05_Злоказовxls" xfId="482" xr:uid="{F803CA03-4606-480D-914C-23C49967C525}"/>
    <cellStyle name="_закр догов 69А и 70А по инд декабря 99_Сметы модерниз КСПД_ОПФР Иркутск_Якушев_11_2007г" xfId="483" xr:uid="{DB792909-3D0B-447B-9AFF-81676D41DFA8}"/>
    <cellStyle name="_закр догов 69А и 70А по инд декабря 99_Сметы монт СКС_ОПФР Иркутск_Якушев_09_2007г" xfId="484" xr:uid="{2C5A884C-3557-4914-9FD2-FEC8A33AFE68}"/>
    <cellStyle name="_закр догов 69А и 70А по инд декабря 99_Сметы на монтаж ЛВС_НБ_республ  Саха_Якутия_06_2004 " xfId="485" xr:uid="{881E64A9-E15D-4CBE-AE02-288668B1A8A6}"/>
    <cellStyle name="_закр догов 69А и 70А по инд декабря 99_Сметы на проект АСУ_РЖД_Александров_Ларина_12_2010 2" xfId="486" xr:uid="{E7FFC3CC-B8F5-4CD2-A41A-468A229FD8D7}"/>
    <cellStyle name="_закр догов 69А и 70А по инд декабря 99_сметы проект СибурТюменьГаз_07_2008_Шпынь" xfId="487" xr:uid="{20C9824A-0C39-4966-859B-72D95F0A46E1}"/>
    <cellStyle name="_закр догов 69А и 70А по инд декабря 99_сметы РКСПД этап 3-2004- республика Алтай" xfId="488" xr:uid="{22C000E0-D71C-48B0-A783-FC28A4BF05AF}"/>
    <cellStyle name="_закр догов 69А и 70А по инд декабря 99_Сметы_3  АТС_ ОПФР по Волгограду_12_2003" xfId="489" xr:uid="{AE3D91F0-B3D1-44B0-9400-F336945051EC}"/>
    <cellStyle name="_закр догов 69А и 70А по инд декабря 99_сметы_проект_Курган_Власов_08_2004" xfId="490" xr:uid="{B8C56999-DF48-4A1C-B997-19BE1884E51D}"/>
    <cellStyle name="_закр догов 69А и 70А по инд декабря 99_сметы_РКСПД  ОПРФ _  Алтайск край_2002-2003" xfId="491" xr:uid="{FDA944B7-7DB2-4BD0-85DB-29C46B7E5035}"/>
    <cellStyle name="_закр догов 69А и 70А по инд декабря 99_сметы_РКСПД  ОПРФ _ республ Алтай_2003_10_2003" xfId="492" xr:uid="{37391235-2928-4196-8A7B-8568C26F52B6}"/>
    <cellStyle name="_закр догов 69А и 70А по инд декабря 99_сметы_РКСПД ОПРФ Алтайский край_2 этап _2003" xfId="493" xr:uid="{1F0906FE-5805-4A28-975B-89B5C2A64E5A}"/>
    <cellStyle name="_закр догов 69А и 70А по инд декабря 99_сметы_РКСПД ОПРФ Волгоград_этап 4.1 _07_2004" xfId="494" xr:uid="{9BEC81F6-4595-405A-AFA2-1092BF2F9920}"/>
    <cellStyle name="_закр догов 69А и 70А по инд декабря 99_сметы_РКСПД ОПРФ Иркутск_этап 2004" xfId="495" xr:uid="{4B585E5A-B404-4456-9697-2D56A1AB02E4}"/>
    <cellStyle name="_закр догов 69А и 70А по инд декабря 99_сметы_РКСПД ОПРФ Чита общая_этап 2.1_2004_этап 1_2003" xfId="496" xr:uid="{EA285039-4F2F-4280-9B19-B5638D978007}"/>
    <cellStyle name="_закр догов 69А и 70А по инд декабря 99_сметы_РКСПД УПФР Астрахань_1 узел 07_2004" xfId="497" xr:uid="{A52A6D64-3BBD-4913-A010-D45E3464A3F6}"/>
    <cellStyle name="_закр догов 69А и 70А по инд декабря 99_сметы_РКСПД_ ОПРФ _по Астрах обл_10 узлов_дс 3_11_2003" xfId="498" xr:uid="{507B9649-3ADC-4A0F-8A61-84F0C5DF5C72}"/>
    <cellStyle name="_закр догов 69А и 70А по инд декабря 99_сметы_РКСПД_ ОПРФ _по Астрах обл_19 узлов_2003" xfId="499" xr:uid="{D5C6AD24-B1D3-49B2-93FF-6621889094CB}"/>
    <cellStyle name="_закр догов 69А и 70А по инд декабря 99_сметы_РКСПД_ ОПРФ _по Астрах обл_3 этап-2004год_дс 3_08_2004" xfId="500" xr:uid="{72CC4F63-0380-4601-9320-A72A5BC50F26}"/>
    <cellStyle name="_закр догов 69А и 70А по инд декабря 99_сметы_РКСПД_ ОПРФ _по Астрах обл_3 этап-2004год_дс 3_08_старые 2004" xfId="501" xr:uid="{F50F0A3D-D0B8-4BF1-A612-8AC54C672543}"/>
    <cellStyle name="_закр догов 69А и 70А по инд декабря 99_сметы_РКСПД_ ОПРФ _по Астрах обл_настройка10 узлов_дс 3_11_2003" xfId="502" xr:uid="{DA5CAE06-7654-49E9-9109-164B6B5376E7}"/>
    <cellStyle name="_закр догов 69А и 70А по инд декабря 99_сметы_РКСПД_ ОПРФ _по Волгогр_УАТС_ проектир_2003" xfId="503" xr:uid="{00CB361A-451A-485E-B0BA-3F9833F9ABB6}"/>
    <cellStyle name="_закр догов 69А и 70А по инд декабря 99_Сметы_РКСПД_ ОПРФ _по Волгограду_12_2003" xfId="504" xr:uid="{C8F09AB9-B4FB-41A8-B064-0F647D281F31}"/>
    <cellStyle name="_закр догов 69А и 70А по инд декабря 99_Сметы_РКСПД_ ОПРФ _по Волгограду_12_2003- Галатонова" xfId="505" xr:uid="{C9066270-F159-4DA4-B068-672EF2CCD52A}"/>
    <cellStyle name="_закр догов 69А и 70А по инд декабря 99_Сметы_РКСПД_ ОПРФ _по Волгограду_12_2003 Лебедкина" xfId="506" xr:uid="{B6E46E92-E543-41DF-B9EE-A360854C7C35}"/>
    <cellStyle name="_закр догов 69А и 70А по инд декабря 99_Сметы_РКСПД_ ОПРФ _по Волгограду_12_2003 Наумова" xfId="507" xr:uid="{C3E0697B-F875-45F7-A9EF-7E40D66E4A75}"/>
    <cellStyle name="_закр догов 69А и 70А по инд декабря 99_сметы_РКСПД_ ОПРФ _по Иркутску_2 этап_11_2003" xfId="508" xr:uid="{6A8987F3-6145-4959-9326-A07BF7EC7D35}"/>
    <cellStyle name="_закр догов 69А и 70А по инд декабря 99_сметы_РКСПД_ ОПРФ _по Иркутску_проект_2 этап_11_2003" xfId="509" xr:uid="{ABD28B5C-B4B2-42E7-97CE-BD6759235775}"/>
    <cellStyle name="_закр догов 69А и 70А по инд декабря 99_сметы_РКСПД_ ОПРФ _по Иркутску_субподр_2 этап_11_2003" xfId="510" xr:uid="{90032D42-8F74-463D-9EBA-83A9348B7C84}"/>
    <cellStyle name="_закр догов 69А и 70А по инд декабря 99_сметы_РКСПД_ ОПРФ _по Оренб обл_2 этап-2003 год_11_2003 " xfId="511" xr:uid="{CB268839-2620-4021-9C92-71A5057C76FE}"/>
    <cellStyle name="_закр догов 69А и 70А по инд декабря 99_сметы_РКСПД_опытн зона ОПРФ _по Иркутск обл_по календ плану_12_2002" xfId="512" xr:uid="{8DAFF044-561A-4DC2-803D-A1F22054F0B2}"/>
    <cellStyle name="_Итоговая спецификация на пассивное обору1" xfId="513" xr:uid="{B0822D87-AEB2-445A-8233-F008A05A7921}"/>
    <cellStyle name="_Каналы 3 очередь" xfId="514" xr:uid="{EBA9F00F-5978-4B8A-BA84-8B839049C8B7}"/>
    <cellStyle name="_Каналы 4 очередь" xfId="515" xr:uid="{7E31A5BC-A310-4D8C-90C8-2DDACFBDEE8F}"/>
    <cellStyle name="_Клиническая больница" xfId="516" xr:uid="{AA38D95C-3611-4BA3-8C28-0CD26AB436FC}"/>
    <cellStyle name="_Клиническая больница_812364 расчет для сметы" xfId="517" xr:uid="{9DD01CA1-29F9-456C-82F5-1926DD626AE3}"/>
    <cellStyle name="_Клиническая больница_Book1" xfId="518" xr:uid="{4457A4D8-A49E-4278-BFC2-37BD6BC12B1A}"/>
    <cellStyle name="_Клиническая больница_Book1 (18)" xfId="519" xr:uid="{8A125EE9-DC56-4ED7-8923-4D32A13D8878}"/>
    <cellStyle name="_Клиническая больница_Copy of сметы_РКСПД_ ОПРФ _по Волгограду_2003" xfId="520" xr:uid="{23436A3F-DDDA-4489-841A-BD627F2CD103}"/>
    <cellStyle name="_Клиническая больница_Cмета аудит и технорабочий проект Лаборатория Сервье_10_10 Кошкин" xfId="521" xr:uid="{121ADA0F-DDAA-48E7-89CF-1255CF727DCF}"/>
    <cellStyle name="_Клиническая больница_ВОЛС_Павловский автобус_Королев_07_2008hhh" xfId="522" xr:uid="{F0E6199D-A32D-4C6C-A084-3559138F5F31}"/>
    <cellStyle name="_Клиническая больница_Заказ_Астрахань-общая_спецификация" xfId="523" xr:uid="{2ECCB33C-C5EC-4969-901E-D27946782039}"/>
    <cellStyle name="_Клиническая больница_Заказ_Иркутск_С9773" xfId="524" xr:uid="{2038D7C3-45C1-4378-8C7E-14A4C125EF8F}"/>
    <cellStyle name="_Клиническая больница_ЗаказАТС_1728Т_Иркутск-1" xfId="525" xr:uid="{5077EB0A-B846-4E4F-9276-2AC103C72099}"/>
    <cellStyle name="_Клиническая больница_ЗаказВКС_1728Т_Иркутск-1" xfId="526" xr:uid="{3A4B0655-CFA0-423D-98CB-B5643D23868A}"/>
    <cellStyle name="_Клиническая больница_ЗаказКСПД_1728Т_Иркутск-2" xfId="527" xr:uid="{60709AD7-5C52-4BB3-89FD-07750E7BCB47}"/>
    <cellStyle name="_Клиническая больница_обучение Волгоград_2004" xfId="528" xr:uid="{60EBADB4-04B8-4472-B3DF-FAB43E36C2F2}"/>
    <cellStyle name="_Клиническая больница_Сахалин_поставка_ по этапу 1.2" xfId="529" xr:uid="{11DE6FFC-66E2-41F0-8704-972A66D83671}"/>
    <cellStyle name="_Клиническая больница_Сводная спецификация_v4" xfId="530" xr:uid="{80D8C59C-25B4-400C-8580-5C77453C16EA}"/>
    <cellStyle name="_Клиническая больница_Смета (128А_05_03) _з этапа_Бирюков" xfId="531" xr:uid="{A17BB62E-1E9B-437F-9E33-C2B7D4F1CB60}"/>
    <cellStyle name="_Клиническая больница_Смета _проектир ИКС_ГУ БР Свердл обл_19_02_2002 незаконченная" xfId="532" xr:uid="{79E47473-3951-46B4-8B59-0D807B1C9483}"/>
    <cellStyle name="_Клиническая больница_смета к  дог 185А_09_02_НИОКР_Васильева" xfId="533" xr:uid="{363BED9E-B8AE-4938-947A-A501A6B5141A}"/>
    <cellStyle name="_Клиническая больница_смета к дог  129А_05_03_ Бирюков   " xfId="534" xr:uid="{802A6F81-8D71-4CB3-9936-BC98DCB195A9}"/>
    <cellStyle name="_Клиническая больница_Смета проект СКС_ЦБ Астрахань_09_2002" xfId="535" xr:uid="{9A9A6913-8974-4F02-8A6F-B79AB6C4AE11}"/>
    <cellStyle name="_Клиническая больница_Сметы к дог_хранилище_Тюменский нефт НЦ_03_2009_Рензяев_вариант4" xfId="536" xr:uid="{EE7DDB46-393F-423F-A0A0-D9A733227C46}"/>
    <cellStyle name="_Клиническая больница_Сметы модерниз КСПД_ОПФР Иркутск_Якушев_11_2007г" xfId="537" xr:uid="{8489082E-0DFD-45F4-B985-7EE9186AF096}"/>
    <cellStyle name="_Клиническая больница_Сметы монт СКС_ОПФР Иркутск_Якушев_09_2007г" xfId="538" xr:uid="{7CCA7403-FB9A-401C-B008-FAF9E6707968}"/>
    <cellStyle name="_Клиническая больница_Сметы на монтаж ЛВС_НБ_республ  Саха_Якутия_06_2004 " xfId="539" xr:uid="{21B7CB03-AAFC-45D9-9DC8-32D7AC467FD8}"/>
    <cellStyle name="_Клиническая больница_Сметы на проект АСУ_РЖД_Александров_Ларина_12_2010 2" xfId="540" xr:uid="{2E351CF2-1BA7-4475-97E2-F2CDF15ADA08}"/>
    <cellStyle name="_Клиническая больница_сметы проект СибурТюменьГаз_07_2008_Шпынь" xfId="541" xr:uid="{A155E5A5-41EA-43D0-AC6E-87E73E1410F4}"/>
    <cellStyle name="_Клиническая больница_сметы РКСПД этап 3-2004- республика Алтай" xfId="542" xr:uid="{D244F0E8-3440-4C66-B0CE-67DC5BC1CDB6}"/>
    <cellStyle name="_Клиническая больница_Сметы_3  АТС_ ОПФР по Волгограду_12_2003" xfId="543" xr:uid="{E6AEA0D3-337D-4E07-901A-C10BF4540137}"/>
    <cellStyle name="_Клиническая больница_сметы_проект_Курган_Власов_08_2004" xfId="544" xr:uid="{7570B298-7FC6-47B8-AF65-7A0A2C628757}"/>
    <cellStyle name="_Клиническая больница_сметы_РКСПД  ОПРФ _  Алтайск край_2002-2003" xfId="545" xr:uid="{FC5916CA-EEC1-420A-832C-AAB27A7A4D13}"/>
    <cellStyle name="_Клиническая больница_сметы_РКСПД  ОПРФ _ республ Алтай_2003_10_2003" xfId="546" xr:uid="{10538ACB-FF45-4320-98F0-C28F9FE64A5D}"/>
    <cellStyle name="_Клиническая больница_сметы_РКСПД ОПРФ Алтайский край_2 этап _2003" xfId="547" xr:uid="{753DA501-6C34-4C19-9453-AB8C334CAE90}"/>
    <cellStyle name="_Клиническая больница_сметы_РКСПД ОПРФ Волгоград_этап 4.1 _07_2004" xfId="548" xr:uid="{69BD7592-3CBE-4B74-B414-1B1FE2F265F6}"/>
    <cellStyle name="_Клиническая больница_сметы_РКСПД ОПРФ Иркутск_этап 2004" xfId="549" xr:uid="{D1E304E7-03CB-492D-AD16-20652EA06F58}"/>
    <cellStyle name="_Клиническая больница_сметы_РКСПД ОПРФ Чита общая_этап 2.1_2004_этап 1_2003" xfId="550" xr:uid="{2CAE8BFF-5241-4E43-8A6E-658C7452EF74}"/>
    <cellStyle name="_Клиническая больница_сметы_РКСПД УПФР Астрахань_1 узел 07_2004" xfId="551" xr:uid="{0428DE0A-AA45-4EE3-8FBA-2DB0ADADF5E7}"/>
    <cellStyle name="_Клиническая больница_сметы_РКСПД_ ОПРФ _по Астрах обл_10 узлов_дс 3_11_2003" xfId="552" xr:uid="{3A9996AB-0721-46C7-B600-E2625194AF7E}"/>
    <cellStyle name="_Клиническая больница_сметы_РКСПД_ ОПРФ _по Астрах обл_19 узлов_2003" xfId="553" xr:uid="{0CFADBDD-2E0E-4CD4-B47A-6ACC09D70BCC}"/>
    <cellStyle name="_Клиническая больница_сметы_РКСПД_ ОПРФ _по Астрах обл_3 этап-2004год_дс 3_08_2004" xfId="554" xr:uid="{B753BF38-317E-4F44-9C10-166F07A62B72}"/>
    <cellStyle name="_Клиническая больница_сметы_РКСПД_ ОПРФ _по Астрах обл_3 этап-2004год_дс 3_08_старые 2004" xfId="555" xr:uid="{8F8F6676-0A59-4A12-B25C-CCFFC6FB0225}"/>
    <cellStyle name="_Клиническая больница_сметы_РКСПД_ ОПРФ _по Астрах обл_настройка10 узлов_дс 3_11_2003" xfId="556" xr:uid="{62EE83A4-0C1A-40C4-B387-0F80AAA0332A}"/>
    <cellStyle name="_Клиническая больница_сметы_РКСПД_ ОПРФ _по Волгогр_УАТС_ проектир_2003" xfId="557" xr:uid="{D0BFC643-CE5A-4A9C-811D-573229566052}"/>
    <cellStyle name="_Клиническая больница_Сметы_РКСПД_ ОПРФ _по Волгограду_12_2003" xfId="558" xr:uid="{9745A643-5665-4AEB-AE73-08B280985195}"/>
    <cellStyle name="_Клиническая больница_Сметы_РКСПД_ ОПРФ _по Волгограду_12_2003- Галатонова" xfId="559" xr:uid="{DEE45F0D-9D1D-4FDB-9DDA-31AD6898EC7C}"/>
    <cellStyle name="_Клиническая больница_Сметы_РКСПД_ ОПРФ _по Волгограду_12_2003 Лебедкина" xfId="560" xr:uid="{E444913B-563A-4627-AE97-19612DF17F6A}"/>
    <cellStyle name="_Клиническая больница_Сметы_РКСПД_ ОПРФ _по Волгограду_12_2003 Наумова" xfId="561" xr:uid="{FC94EBAB-9341-4D63-BE41-D4C92E7D0A76}"/>
    <cellStyle name="_Клиническая больница_сметы_РКСПД_ ОПРФ _по Иркутску_2 этап_11_2003" xfId="562" xr:uid="{B73075BE-631E-422F-ADFD-710CA2ABCCFA}"/>
    <cellStyle name="_Клиническая больница_сметы_РКСПД_ ОПРФ _по Иркутску_проект_2 этап_11_2003" xfId="563" xr:uid="{0077C98D-E465-4B25-8F70-C5DCE74098A7}"/>
    <cellStyle name="_Клиническая больница_сметы_РКСПД_ ОПРФ _по Иркутску_субподр_2 этап_11_2003" xfId="564" xr:uid="{505861EB-97AA-4DDA-899D-D4B254C9ACBC}"/>
    <cellStyle name="_Клиническая больница_сметы_РКСПД_ ОПРФ _по Оренб обл_2 этап-2003 год_11_2003 " xfId="565" xr:uid="{098AD353-42C5-4E7E-8C93-DF0A9B24FB75}"/>
    <cellStyle name="_Клиническая больница_сметы_РКСПД_опытн зона ОПРФ _по Иркутск обл_по календ плану_12_2002" xfId="566" xr:uid="{F7AD769D-69BA-4BA9-94B5-61E4573C4B7E}"/>
    <cellStyle name="_Клиническая больница_Спецификация_ГК887-3 (2)" xfId="567" xr:uid="{A1E84659-22F1-4287-91E3-4FE0B7D67226}"/>
    <cellStyle name="_Клиническая больница_Спецификация-поузловая Иркутск (2003 год)" xfId="568" xr:uid="{9E9F5AE3-DDDF-4FB2-9B36-36366894C9D3}"/>
    <cellStyle name="_Компьютерное оборудование" xfId="569" xr:uid="{1F5D2F71-D8AD-42DD-8948-894254B58869}"/>
    <cellStyle name="_Кроссы телефонные" xfId="570" xr:uid="{0EC11ED2-2ABB-4E78-88D6-572C942031D7}"/>
    <cellStyle name="_Кроссы телефонные_Book1" xfId="571" xr:uid="{D3D055B2-1541-4E67-9C1D-63A0042ADF7B}"/>
    <cellStyle name="_Кроссы телефонные_Book1 (18)" xfId="572" xr:uid="{9E03F389-59B7-4689-87C6-A3E16DD2E6CE}"/>
    <cellStyle name="_Кроссы телефонные_Copy of сметы_РКСПД_ ОПРФ _по Волгограду_2003" xfId="573" xr:uid="{967DFEB7-F60D-4DBF-A10E-525CDD1014D3}"/>
    <cellStyle name="_Кроссы телефонные_Cмета аудит и технорабочий проект Лаборатория Сервье_10_10 Кошкин" xfId="574" xr:uid="{1B4CD098-7FBA-4C3B-894D-0849817D9493}"/>
    <cellStyle name="_Кроссы телефонные_ВОЛС_Павловский автобус_Королев_07_2008hhh" xfId="575" xr:uid="{2C27EEAA-9E26-45B9-A962-0DAFC4BBE2BA}"/>
    <cellStyle name="_Кроссы телефонные_обучение Волгоград_2004" xfId="576" xr:uid="{9764DBE7-2370-47AE-B3BC-D0A015FE0370}"/>
    <cellStyle name="_Кроссы телефонные_Смета (128А_05_03) _з этапа_Бирюков" xfId="577" xr:uid="{697BAEF9-F8B3-41C7-9363-0510F6E211EE}"/>
    <cellStyle name="_Кроссы телефонные_Смета _проектир ИКС_ГУ БР Свердл обл_19_02_2002 незаконченная" xfId="578" xr:uid="{50EAE5DF-AC14-4917-BFE5-31A9EF2C2417}"/>
    <cellStyle name="_Кроссы телефонные_смета к  дог 185А_09_02_НИОКР_Васильева" xfId="579" xr:uid="{E2871EA8-5F7E-4C33-954A-5D82D1BF66B0}"/>
    <cellStyle name="_Кроссы телефонные_смета к дог  129А_05_03_ Бирюков   " xfId="580" xr:uid="{FEDB6C51-1D87-43F7-8910-6FB0DB79F0E8}"/>
    <cellStyle name="_Кроссы телефонные_Смета проект СКС_ЦБ Астрахань_09_2002" xfId="581" xr:uid="{CBCDDA78-3BDC-4F0F-9B26-372372C56721}"/>
    <cellStyle name="_Кроссы телефонные_Сметы к дог_хранилище_Тюменский нефт НЦ_03_2009_Рензяев_вариант4" xfId="582" xr:uid="{F4E27A97-5AA0-42AA-BDB8-89CE04EA7C53}"/>
    <cellStyle name="_Кроссы телефонные_Сметы модерниз КСПД_ОПФР Иркутск_Якушев_11_2007г" xfId="583" xr:uid="{4C047D87-4071-43F0-9DC5-09D62D738CB4}"/>
    <cellStyle name="_Кроссы телефонные_Сметы монт СКС_ОПФР Иркутск_Якушев_09_2007г" xfId="584" xr:uid="{70DB11DB-9067-461B-B4D2-05E49AB38F51}"/>
    <cellStyle name="_Кроссы телефонные_Сметы на монтаж ЛВС_НБ_республ  Саха_Якутия_06_2004 " xfId="585" xr:uid="{900B2BCB-2472-49DD-BDE4-67B6186B63D4}"/>
    <cellStyle name="_Кроссы телефонные_Сметы на проект АСУ_РЖД_Александров_Ларина_12_2010 2" xfId="586" xr:uid="{F03D58E3-ADF3-4B97-B348-8BB8B04CFB68}"/>
    <cellStyle name="_Кроссы телефонные_сметы проект СибурТюменьГаз_07_2008_Шпынь" xfId="587" xr:uid="{84F8A99C-9092-4552-AA85-8934985F3643}"/>
    <cellStyle name="_Кроссы телефонные_сметы РКСПД этап 3-2004- республика Алтай" xfId="588" xr:uid="{AF04F872-E6F1-4306-8ED1-D307BF98BF31}"/>
    <cellStyle name="_Кроссы телефонные_Сметы_3  АТС_ ОПФР по Волгограду_12_2003" xfId="589" xr:uid="{9BAF4D53-EF70-410E-A465-FB977EC86B85}"/>
    <cellStyle name="_Кроссы телефонные_сметы_проект_Курган_Власов_08_2004" xfId="590" xr:uid="{5F5F31E1-45C2-4B97-8136-069134BD623B}"/>
    <cellStyle name="_Кроссы телефонные_сметы_РКСПД  ОПРФ _  Алтайск край_2002-2003" xfId="591" xr:uid="{6E76AE36-65AE-48EE-B2AD-22751715D8A3}"/>
    <cellStyle name="_Кроссы телефонные_сметы_РКСПД  ОПРФ _ республ Алтай_2003_10_2003" xfId="592" xr:uid="{1DAF6DD6-DFD9-4F36-B02F-EDEDEEF1CFAD}"/>
    <cellStyle name="_Кроссы телефонные_сметы_РКСПД ОПРФ Алтайский край_2 этап _2003" xfId="593" xr:uid="{8713F8FE-C6AD-43B1-BA47-2FCDA227A44A}"/>
    <cellStyle name="_Кроссы телефонные_сметы_РКСПД ОПРФ Волгоград_этап 4.1 _07_2004" xfId="594" xr:uid="{98DC881C-9DC9-4AA9-A468-264CB972EBBA}"/>
    <cellStyle name="_Кроссы телефонные_сметы_РКСПД ОПРФ Иркутск_этап 2004" xfId="595" xr:uid="{37467EFC-F02D-4585-92D1-D8AE4CCB05A5}"/>
    <cellStyle name="_Кроссы телефонные_сметы_РКСПД ОПРФ Чита общая_этап 2.1_2004_этап 1_2003" xfId="596" xr:uid="{69AFF062-3098-454D-91A0-554E321566EB}"/>
    <cellStyle name="_Кроссы телефонные_сметы_РКСПД УПФР Астрахань_1 узел 07_2004" xfId="597" xr:uid="{B4696365-EE0B-4AE0-BC22-9968A9D197F2}"/>
    <cellStyle name="_Кроссы телефонные_сметы_РКСПД_ ОПРФ _по Астрах обл_10 узлов_дс 3_11_2003" xfId="598" xr:uid="{CF230A63-DABF-42A2-A377-DDD0F7D27578}"/>
    <cellStyle name="_Кроссы телефонные_сметы_РКСПД_ ОПРФ _по Астрах обл_19 узлов_2003" xfId="599" xr:uid="{DB88CC96-BC9C-4771-A4E2-F5BFD8AE8ED9}"/>
    <cellStyle name="_Кроссы телефонные_сметы_РКСПД_ ОПРФ _по Астрах обл_3 этап-2004год_дс 3_08_2004" xfId="600" xr:uid="{39966BCC-D606-40CF-8DA7-6791D0205EF0}"/>
    <cellStyle name="_Кроссы телефонные_сметы_РКСПД_ ОПРФ _по Астрах обл_3 этап-2004год_дс 3_08_старые 2004" xfId="601" xr:uid="{B5969693-E396-4BF1-B8C7-A7BC9C5E177F}"/>
    <cellStyle name="_Кроссы телефонные_сметы_РКСПД_ ОПРФ _по Астрах обл_настройка10 узлов_дс 3_11_2003" xfId="602" xr:uid="{7469DF41-0D95-41B8-BE49-710EB379DDFA}"/>
    <cellStyle name="_Кроссы телефонные_сметы_РКСПД_ ОПРФ _по Волгогр_УАТС_ проектир_2003" xfId="603" xr:uid="{5AD9C42D-A0F3-48D5-9554-E06B33DC1032}"/>
    <cellStyle name="_Кроссы телефонные_Сметы_РКСПД_ ОПРФ _по Волгограду_12_2003" xfId="604" xr:uid="{2C30F894-EBBA-4F83-84D0-2EE547C0E061}"/>
    <cellStyle name="_Кроссы телефонные_Сметы_РКСПД_ ОПРФ _по Волгограду_12_2003- Галатонова" xfId="605" xr:uid="{C66DB9FB-1BC3-4204-8C02-37BA5231F5BF}"/>
    <cellStyle name="_Кроссы телефонные_Сметы_РКСПД_ ОПРФ _по Волгограду_12_2003 Лебедкина" xfId="606" xr:uid="{AE8D187F-E908-4C0F-B0A4-287586EA4B8B}"/>
    <cellStyle name="_Кроссы телефонные_Сметы_РКСПД_ ОПРФ _по Волгограду_12_2003 Наумова" xfId="607" xr:uid="{1E9B86F6-B48E-4E06-BB10-42E4C10E0F68}"/>
    <cellStyle name="_Кроссы телефонные_сметы_РКСПД_ ОПРФ _по Иркутску_2 этап_11_2003" xfId="608" xr:uid="{EB5471E6-6A40-47CD-B563-5D252056F657}"/>
    <cellStyle name="_Кроссы телефонные_сметы_РКСПД_ ОПРФ _по Иркутску_проект_2 этап_11_2003" xfId="609" xr:uid="{E4B5153A-8185-4C01-8200-2ACDF9870F67}"/>
    <cellStyle name="_Кроссы телефонные_сметы_РКСПД_ ОПРФ _по Иркутску_субподр_2 этап_11_2003" xfId="610" xr:uid="{4D2FDA12-3888-4CB9-9B55-45686E1EC8D0}"/>
    <cellStyle name="_Кроссы телефонные_сметы_РКСПД_ ОПРФ _по Оренб обл_2 этап-2003 год_11_2003 " xfId="611" xr:uid="{DE78EDF7-B446-42A4-A506-EF15C46A134E}"/>
    <cellStyle name="_Кроссы телефонные_сметы_РКСПД_опытн зона ОПРФ _по Иркутск обл_по календ плану_12_2002" xfId="612" xr:uid="{0ECB9DF1-BB31-46E6-BE3D-F302AA6349AE}"/>
    <cellStyle name="_Лист1" xfId="613" xr:uid="{839F87CE-2997-4746-9DDB-CD91945A4515}"/>
    <cellStyle name="_Материалы - Агора" xfId="614" xr:uid="{7042D6BF-E6C2-4B49-9370-B265AC29166A}"/>
    <cellStyle name="_Материалы и работы 08-12-2006 - Беляков" xfId="615" xr:uid="{CD2BB235-AE3C-4ECE-BA94-6178009508F6}"/>
    <cellStyle name="_Мин Связь Спецификация оборудования190904" xfId="616" xr:uid="{30D94A27-AF19-40C4-ACE5-AEB8B13AF8B7}"/>
    <cellStyle name="_МЛС_МПС" xfId="617" xr:uid="{A063BFA2-02F7-4ABC-B548-3FCB4E3B74E1}"/>
    <cellStyle name="_НОД_1_МПС" xfId="618" xr:uid="{591444A7-0D52-4AB8-AA9F-C5BBE7EC6075}"/>
    <cellStyle name="_НОД_1_МПС1" xfId="619" xr:uid="{9C734AD1-5F4A-4571-8C66-7A46F9529AF7}"/>
    <cellStyle name="_НОД_2_МПС" xfId="620" xr:uid="{DF563E6A-771F-4B9C-A614-E74F5B650AD4}"/>
    <cellStyle name="_Оборудование серверной (2)" xfId="621" xr:uid="{7D26F983-9438-4B24-B739-B4F68A2CE6AA}"/>
    <cellStyle name="_ОВДТ спец" xfId="622" xr:uid="{2713F4CD-BEEB-4F4D-98AC-63D4837CC097}"/>
    <cellStyle name="_опросник RNF_15.12.03" xfId="623" xr:uid="{1683809F-6CB5-4ECF-B2B5-9DAB3F5DD331}"/>
    <cellStyle name="_Правильная спец от Зименкова" xfId="624" xr:uid="{4CC8EDF8-9EF2-41FB-A343-DD5BBC3D2142}"/>
    <cellStyle name="_Правильная спец от Зименкова_1" xfId="625" xr:uid="{4BF27F56-96DE-4178-9BFB-5B337B536DF4}"/>
    <cellStyle name="_Правильная спец от Зименкова_1 (3)" xfId="626" xr:uid="{1487ED3D-CAEA-45B7-9964-B504EECCD678}"/>
    <cellStyle name="_Правильная спец от Зименкова_Book1" xfId="627" xr:uid="{0D709100-A62E-4D0D-9152-2ACC811D9947}"/>
    <cellStyle name="_Правильная спец от Зименкова_Book1 (18)" xfId="628" xr:uid="{DFE99D53-FB34-4375-B90B-81286096F1BC}"/>
    <cellStyle name="_Правильная спец от Зименкова_Copy of сметы_РКСПД_ ОПРФ _по Волгограду_2003" xfId="629" xr:uid="{63183490-9CE0-4C6F-B156-DD2A3C979207}"/>
    <cellStyle name="_Правильная спец от Зименкова_Cмета аудит и технорабочий проект Лаборатория Сервье_10_10 Кошкин" xfId="630" xr:uid="{85B85A7A-E3E4-49CF-A607-512446A7D7A2}"/>
    <cellStyle name="_Правильная спец от Зименкова_Cметы Балахонцы" xfId="631" xr:uid="{A7472F93-957B-4588-8B1A-47097293D372}"/>
    <cellStyle name="_Правильная спец от Зименкова_ВОЛС_Павловский автобус_Королев_07_2008hhh" xfId="632" xr:uid="{16E14E87-96A4-46E6-9BCB-90B58B20E986}"/>
    <cellStyle name="_Правильная спец от Зименкова_обучение Волгоград_2004" xfId="633" xr:uid="{1EB2BEAE-6691-4E68-82F6-C3264D94CA6F}"/>
    <cellStyle name="_Правильная спец от Зименкова_Прил 2_Смета проект КТКС ДТ_  ЯНАО_312А_07_04 (3)" xfId="634" xr:uid="{0DBFDFB7-3A20-4D27-BA7E-09630424846F}"/>
    <cellStyle name="_Правильная спец от Зименкова_СКСи канализация к НАЧ дороги_29-07-08" xfId="635" xr:uid="{DC116BFB-73B4-4A1A-9626-C07204CB9DE7}"/>
    <cellStyle name="_Правильная спец от Зименкова_см_монтаж СКС_ЛВС_ОАО УГМК_предст в Пышме_07_2006" xfId="636" xr:uid="{A16D43BE-EB6E-4554-B297-73546CB0EB0A}"/>
    <cellStyle name="_Правильная спец от Зименкова_Смета (128А_05_03) _з этапа_Бирюков" xfId="637" xr:uid="{42B2D0C8-BBDC-4BF3-A9C2-52FBCC8FEE1A}"/>
    <cellStyle name="_Правильная спец от Зименкова_смета_к дог 331А_07_04 Злоказов" xfId="638" xr:uid="{E5759EBA-D332-49D0-8B80-01D85B4C0308}"/>
    <cellStyle name="_Правильная спец от Зименкова_смета_к дог 45А_03_03_Азев с НДС" xfId="639" xr:uid="{7DD5CBD4-6C95-4CA9-AF2E-1A91DD415421}"/>
    <cellStyle name="_Правильная спец от Зименкова_сметы в баз ценах_ цех реостатный_дизельный_Тюмень_11_2007" xfId="640" xr:uid="{FA8C44E6-F205-483D-B9F7-702A3A46786B}"/>
    <cellStyle name="_Правильная спец от Зименкова_Сметы к дог №63ПЛ_АСУ МТО_РЖДС_10_2005_Злоказов" xfId="641" xr:uid="{5E1E55DC-CD3E-4F94-8A30-1A1EC11F39A3}"/>
    <cellStyle name="_Правильная спец от Зименкова_Сметы к дог_хранилище_Тюменский нефт НЦ_03_2009_Рензяев_вариант4" xfId="642" xr:uid="{74636796-7154-4DAC-B907-8C915C8FA473}"/>
    <cellStyle name="_Правильная спец от Зименкова_Сметы к дог№56ПЛ_09_05_Злоказовxls" xfId="643" xr:uid="{C2FD789E-D750-4DD2-B526-543FE2229472}"/>
    <cellStyle name="_Правильная спец от Зименкова_Сметы модерниз КСПД_ОПФР Иркутск_Якушев_11_2007г" xfId="644" xr:uid="{8BEDB6D4-E216-4D89-B1C0-6D51AA492278}"/>
    <cellStyle name="_Правильная спец от Зименкова_Сметы на монтаж ЛВС_НБ_республ  Саха_Якутия_06_2004 " xfId="645" xr:uid="{ED9921B4-A759-41FF-B3C3-6B2C3F1462E5}"/>
    <cellStyle name="_Правильная спец от Зименкова_Сметы на проект АСУ_РЖД_Александров_Ларина_12_2010 2" xfId="646" xr:uid="{EFC21649-0A44-443A-9C8B-197E1A57E0BE}"/>
    <cellStyle name="_Правильная спец от Зименкова_Сметы поликл Надежд(БВЛ) 03.2007г." xfId="647" xr:uid="{64ADAD75-E0C1-4519-BB3B-43DFD1728BCC}"/>
    <cellStyle name="_Правильная спец от Зименкова_сметы проект СибурТюменьГаз_07_2008_Шпынь" xfId="648" xr:uid="{2C149B66-33D7-4E34-9C75-033DB9D2E88D}"/>
    <cellStyle name="_Правильная спец от Зименкова_сметы РКСПД этап 3-2004- республика Алтай" xfId="649" xr:uid="{BDDF7148-95AE-4703-BA5D-17BE02540CF8}"/>
    <cellStyle name="_Правильная спец от Зименкова_Сметы СКС+телефон ВИП зона_СВЖД_Тарасов_07_2008" xfId="650" xr:uid="{DD31647A-20D8-4DFC-A21A-DC96467C7FC4}"/>
    <cellStyle name="_Правильная спец от Зименкова_Сметы_3  АТС_ ОПФР по Волгограду_12_2003" xfId="651" xr:uid="{717D831C-A8A9-4BEA-A75D-763DDBEB0DBE}"/>
    <cellStyle name="_Правильная спец от Зименкова_Сметы_настройка_Новосибирск МСУ-78_Петункин_04_2008 с изм" xfId="652" xr:uid="{ADC5CF93-CAD5-4B91-AA98-E0A7327216A1}"/>
    <cellStyle name="_Правильная спец от Зименкова_сметы_проект_Курган_Власов_08_2004" xfId="653" xr:uid="{E9A005C1-7470-4494-B797-96B482E9FB16}"/>
    <cellStyle name="_Правильная спец от Зименкова_сметы_РКСПД  ОПРФ _  Алтайск край_2002-2003" xfId="654" xr:uid="{4F4A0B62-9F13-4BC4-8960-8E44FF05F515}"/>
    <cellStyle name="_Правильная спец от Зименкова_сметы_РКСПД  ОПРФ _ республ Алтай_2003_10_2003" xfId="655" xr:uid="{72DFB36C-B972-48FC-8204-7F57F0D13D22}"/>
    <cellStyle name="_Правильная спец от Зименкова_сметы_РКСПД ОПРФ Алтайский край_2 этап _2003" xfId="656" xr:uid="{F4031175-4D6A-448E-9253-265E53B210F8}"/>
    <cellStyle name="_Правильная спец от Зименкова_сметы_РКСПД ОПРФ Волгоград_этап 4.1 _07_2004" xfId="657" xr:uid="{1ECAB4CC-A31F-4B91-AD59-316877EBABFF}"/>
    <cellStyle name="_Правильная спец от Зименкова_сметы_РКСПД ОПРФ Иркутск_этап 2004" xfId="658" xr:uid="{412EB108-3949-4681-AA21-99708E941894}"/>
    <cellStyle name="_Правильная спец от Зименкова_сметы_РКСПД ОПРФ Чита общая_этап 2.1_2004_этап 1_2003" xfId="659" xr:uid="{76153EB3-8AE5-4095-A791-D061B8CEEAA5}"/>
    <cellStyle name="_Правильная спец от Зименкова_сметы_РКСПД УПФР Астрахань_1 узел 07_2004" xfId="660" xr:uid="{CBBBECE9-CDC7-487D-ACA0-D7714635E868}"/>
    <cellStyle name="_Правильная спец от Зименкова_сметы_РКСПД_ ОПРФ _по Астрах обл_10 узлов_дс 3_11_2003" xfId="661" xr:uid="{F852313C-8C67-4297-BE2C-0A6CA53DBB72}"/>
    <cellStyle name="_Правильная спец от Зименкова_сметы_РКСПД_ ОПРФ _по Астрах обл_19 узлов_2003" xfId="662" xr:uid="{DCDF55B1-5A06-4D94-AA9D-FFC61D6A28C9}"/>
    <cellStyle name="_Правильная спец от Зименкова_сметы_РКСПД_ ОПРФ _по Астрах обл_3 этап-2004год_дс 3_08_2004" xfId="663" xr:uid="{BCE646F2-CD92-4F0B-95E0-0F7599D97B3E}"/>
    <cellStyle name="_Правильная спец от Зименкова_сметы_РКСПД_ ОПРФ _по Астрах обл_3 этап-2004год_дс 3_08_старые 2004" xfId="664" xr:uid="{B44F502E-0233-4BD3-AFD5-1213CB2F409C}"/>
    <cellStyle name="_Правильная спец от Зименкова_сметы_РКСПД_ ОПРФ _по Астрах обл_настройка10 узлов_дс 3_11_2003" xfId="665" xr:uid="{F6B1B93E-EDFB-42B3-A64F-145FFD4945CC}"/>
    <cellStyle name="_Правильная спец от Зименкова_сметы_РКСПД_ ОПРФ _по Волгогр_УАТС_ проектир_2003" xfId="666" xr:uid="{8D1A904E-16E4-43C1-B7AA-3468048D3446}"/>
    <cellStyle name="_Правильная спец от Зименкова_Сметы_РКСПД_ ОПРФ _по Волгограду_12_2003" xfId="667" xr:uid="{FBF476DC-767E-4EAC-B6F4-4656D3E644F1}"/>
    <cellStyle name="_Правильная спец от Зименкова_Сметы_РКСПД_ ОПРФ _по Волгограду_12_2003- Галатонова" xfId="668" xr:uid="{6BAFB290-CE71-4349-9DE0-EBD22FE0F593}"/>
    <cellStyle name="_Правильная спец от Зименкова_Сметы_РКСПД_ ОПРФ _по Волгограду_12_2003 Лебедкина" xfId="669" xr:uid="{06BA5E8B-BD2B-4C3C-90D9-D5DD4B0CCC38}"/>
    <cellStyle name="_Правильная спец от Зименкова_Сметы_РКСПД_ ОПРФ _по Волгограду_12_2003 Наумова" xfId="670" xr:uid="{80CCA292-C5B4-4546-99FC-47D9DD50EFBD}"/>
    <cellStyle name="_Правильная спец от Зименкова_сметы_РКСПД_ ОПРФ _по Иркутску_2 этап_11_2003" xfId="671" xr:uid="{B687BBA6-CAAC-4421-81F0-1C7C4A02ADB2}"/>
    <cellStyle name="_Правильная спец от Зименкова_сметы_РКСПД_ ОПРФ _по Иркутску_проект_2 этап_11_2003" xfId="672" xr:uid="{F08B0504-72DE-47F0-9979-B29B50B46FD4}"/>
    <cellStyle name="_Правильная спец от Зименкова_сметы_РКСПД_ ОПРФ _по Иркутску_субподр_2 этап_11_2003" xfId="673" xr:uid="{71025FA8-683F-4053-84F0-C7DB7FEFEDA5}"/>
    <cellStyle name="_Правильная спец от Зименкова_сметы_РКСПД_ ОПРФ _по Оренб обл_2 этап-2003 год_11_2003 " xfId="674" xr:uid="{9BCC5A10-0A5C-4433-BED6-DEF68459B170}"/>
    <cellStyle name="_Правильная спец от Зименкова_сметы_РКСПД_опытн зона ОПРФ _по Иркутск обл_по календ плану_12_2002" xfId="675" xr:uid="{31320C9C-5B0B-4B72-A0FB-5C75BA7B265C}"/>
    <cellStyle name="_Правильная спец от Зименкова_Спецификация полная по проекту" xfId="676" xr:uid="{8E0D80C0-FE6F-4228-93EA-CA26B2BB008C}"/>
    <cellStyle name="_Правильная спец от Зименкова_Спецификация СКС 1_8  в9" xfId="677" xr:uid="{5D2EC635-5ED1-476F-8728-4AC9D4C3E563}"/>
    <cellStyle name="_Предложение для Долгопрудного" xfId="678" xr:uid="{6E68687F-6094-4F45-980C-411E45DD3047}"/>
    <cellStyle name="_Предложение для УАиГ" xfId="679" xr:uid="{0E454CF6-F3DF-4A60-8A38-4AB8231388B3}"/>
    <cellStyle name="_Прил.5(ТЛФ)" xfId="680" xr:uid="{F4FB0314-3658-46F4-9701-CD8A4C420D90}"/>
    <cellStyle name="_Прил.5(ТЛФ)_812364 расчет для сметы" xfId="681" xr:uid="{939471A0-37CC-45DC-8C07-A487ABF2FCF2}"/>
    <cellStyle name="_Прил.5(ТЛФ)_Book1" xfId="682" xr:uid="{43BAEBF3-EB7B-40FD-A420-7B944C7729BB}"/>
    <cellStyle name="_Прил.5(ТЛФ)_Book1 (18)" xfId="683" xr:uid="{CCD8851A-CDD5-46CB-82A4-D3EC5DD13B18}"/>
    <cellStyle name="_Прил.5(ТЛФ)_Copy of сметы_РКСПД_ ОПРФ _по Волгограду_2003" xfId="684" xr:uid="{5F618B7D-7A2E-4A4C-9608-C5BB0CD4DDE0}"/>
    <cellStyle name="_Прил.5(ТЛФ)_Cмета аудит и технорабочий проект Лаборатория Сервье_10_10 Кошкин" xfId="685" xr:uid="{81CA4FDE-FB0C-4AD7-B25D-249F06A01701}"/>
    <cellStyle name="_Прил.5(ТЛФ)_ВОЛС_Павловский автобус_Королев_07_2008hhh" xfId="686" xr:uid="{6A1A7833-42DB-4FB4-9D7C-A001D8112F41}"/>
    <cellStyle name="_Прил.5(ТЛФ)_Заказ_Астрахань-общая_спецификация" xfId="687" xr:uid="{DD0B62A4-AB7B-434C-8A97-40D37B4329A5}"/>
    <cellStyle name="_Прил.5(ТЛФ)_Заказ_Иркутск_С9773" xfId="688" xr:uid="{4B4DBE05-5380-4ACA-8368-1A8476E0CFC8}"/>
    <cellStyle name="_Прил.5(ТЛФ)_ЗаказАТС_1728Т_Иркутск-1" xfId="689" xr:uid="{730E410F-11D7-4F86-8F54-2A24683A9147}"/>
    <cellStyle name="_Прил.5(ТЛФ)_ЗаказВКС_1728Т_Иркутск-1" xfId="690" xr:uid="{26C0C870-9EA5-4849-8247-841D1655A023}"/>
    <cellStyle name="_Прил.5(ТЛФ)_ЗаказКСПД_1728Т_Иркутск-2" xfId="691" xr:uid="{23AED183-908B-42AE-8DBA-A85FB59F1584}"/>
    <cellStyle name="_Прил.5(ТЛФ)_обучение Волгоград_2004" xfId="692" xr:uid="{2A2A7989-5D08-4F66-A45D-A022CDDC1A22}"/>
    <cellStyle name="_Прил.5(ТЛФ)_Сахалин_поставка_ по этапу 1.2" xfId="693" xr:uid="{73029F03-2B01-4A10-9948-9DA43555F926}"/>
    <cellStyle name="_Прил.5(ТЛФ)_Сводная спецификация_v4" xfId="694" xr:uid="{941EF503-51A2-44F9-A3DF-9B5CDE449229}"/>
    <cellStyle name="_Прил.5(ТЛФ)_Смета (128А_05_03) _з этапа_Бирюков" xfId="695" xr:uid="{7BBD5E8C-F16B-4696-9A6C-897E1D188D99}"/>
    <cellStyle name="_Прил.5(ТЛФ)_Смета _проектир ИКС_ГУ БР Свердл обл_19_02_2002 незаконченная" xfId="696" xr:uid="{523AD5B7-6AED-4FAF-8AFE-95175FC35631}"/>
    <cellStyle name="_Прил.5(ТЛФ)_смета к  дог 185А_09_02_НИОКР_Васильева" xfId="697" xr:uid="{AED948A6-605D-4424-8D7E-5E49999ECFB6}"/>
    <cellStyle name="_Прил.5(ТЛФ)_смета к дог  129А_05_03_ Бирюков   " xfId="698" xr:uid="{99F3DBF2-2F51-4953-9F3E-82089B74A64D}"/>
    <cellStyle name="_Прил.5(ТЛФ)_Смета проект СКС_ЦБ Астрахань_09_2002" xfId="699" xr:uid="{D5B80529-F794-453E-A13D-C71DC7665D55}"/>
    <cellStyle name="_Прил.5(ТЛФ)_Сметы к дог_хранилище_Тюменский нефт НЦ_03_2009_Рензяев_вариант4" xfId="700" xr:uid="{F14BED49-A521-471D-8EAF-71297D627C25}"/>
    <cellStyle name="_Прил.5(ТЛФ)_Сметы модерниз КСПД_ОПФР Иркутск_Якушев_11_2007г" xfId="701" xr:uid="{961B73A9-0121-4B7B-8D88-6F82237CA418}"/>
    <cellStyle name="_Прил.5(ТЛФ)_Сметы монт СКС_ОПФР Иркутск_Якушев_09_2007г" xfId="702" xr:uid="{8BF11FBC-C302-4A3A-ADB1-C1F976932230}"/>
    <cellStyle name="_Прил.5(ТЛФ)_Сметы на монтаж ЛВС_НБ_республ  Саха_Якутия_06_2004 " xfId="703" xr:uid="{74658958-8EF3-4F8B-A397-104FFAF4C4CF}"/>
    <cellStyle name="_Прил.5(ТЛФ)_Сметы на проект АСУ_РЖД_Александров_Ларина_12_2010 2" xfId="704" xr:uid="{927C6583-366E-4731-A5D2-34DF0C765291}"/>
    <cellStyle name="_Прил.5(ТЛФ)_сметы проект СибурТюменьГаз_07_2008_Шпынь" xfId="705" xr:uid="{EBEE1129-C717-4755-9A29-1D1E637372D5}"/>
    <cellStyle name="_Прил.5(ТЛФ)_сметы РКСПД этап 3-2004- республика Алтай" xfId="706" xr:uid="{8E8B31E0-7474-429B-8ADE-9401DDA86AF5}"/>
    <cellStyle name="_Прил.5(ТЛФ)_Сметы_3  АТС_ ОПФР по Волгограду_12_2003" xfId="707" xr:uid="{E227CB6C-F07B-4924-8E83-8F5313C98C30}"/>
    <cellStyle name="_Прил.5(ТЛФ)_сметы_проект_Курган_Власов_08_2004" xfId="708" xr:uid="{8BB7475D-105A-45C7-BF23-49AE8763723F}"/>
    <cellStyle name="_Прил.5(ТЛФ)_сметы_РКСПД  ОПРФ _  Алтайск край_2002-2003" xfId="709" xr:uid="{D919BA1D-50BE-478F-BC9A-74B406A3571D}"/>
    <cellStyle name="_Прил.5(ТЛФ)_сметы_РКСПД  ОПРФ _ республ Алтай_2003_10_2003" xfId="710" xr:uid="{F25CDDFC-978B-40DF-8BED-0EE611A3960F}"/>
    <cellStyle name="_Прил.5(ТЛФ)_сметы_РКСПД ОПРФ Алтайский край_2 этап _2003" xfId="711" xr:uid="{0A3C7062-DE54-4985-A090-217B7328E87E}"/>
    <cellStyle name="_Прил.5(ТЛФ)_сметы_РКСПД ОПРФ Волгоград_этап 4.1 _07_2004" xfId="712" xr:uid="{F0799F80-3299-40DC-9009-E0B3E2AC4D26}"/>
    <cellStyle name="_Прил.5(ТЛФ)_сметы_РКСПД ОПРФ Иркутск_этап 2004" xfId="713" xr:uid="{6BC951A7-6440-4F8D-8C07-0424FA24650D}"/>
    <cellStyle name="_Прил.5(ТЛФ)_сметы_РКСПД ОПРФ Чита общая_этап 2.1_2004_этап 1_2003" xfId="714" xr:uid="{595B3442-1FC7-4FBD-9A68-798C4F4FC0F2}"/>
    <cellStyle name="_Прил.5(ТЛФ)_сметы_РКСПД УПФР Астрахань_1 узел 07_2004" xfId="715" xr:uid="{B00D7DC3-16E1-489A-943D-D7873B636187}"/>
    <cellStyle name="_Прил.5(ТЛФ)_сметы_РКСПД_ ОПРФ _по Астрах обл_10 узлов_дс 3_11_2003" xfId="716" xr:uid="{B571BADD-D071-4DFD-888B-45B626F526B9}"/>
    <cellStyle name="_Прил.5(ТЛФ)_сметы_РКСПД_ ОПРФ _по Астрах обл_19 узлов_2003" xfId="717" xr:uid="{70ADF7D1-F50D-4BBA-B677-1B0D7BAE2D6D}"/>
    <cellStyle name="_Прил.5(ТЛФ)_сметы_РКСПД_ ОПРФ _по Астрах обл_3 этап-2004год_дс 3_08_2004" xfId="718" xr:uid="{25F40232-0481-41C0-8F91-B284AAC952D9}"/>
    <cellStyle name="_Прил.5(ТЛФ)_сметы_РКСПД_ ОПРФ _по Астрах обл_3 этап-2004год_дс 3_08_старые 2004" xfId="719" xr:uid="{FEFF3FE3-0A9C-4113-AFD1-C49C9FE30DA2}"/>
    <cellStyle name="_Прил.5(ТЛФ)_сметы_РКСПД_ ОПРФ _по Астрах обл_настройка10 узлов_дс 3_11_2003" xfId="720" xr:uid="{18AFA5A0-D80C-4EF0-B218-7846B90E61EA}"/>
    <cellStyle name="_Прил.5(ТЛФ)_сметы_РКСПД_ ОПРФ _по Волгогр_УАТС_ проектир_2003" xfId="721" xr:uid="{527D79D7-09DB-472B-B340-B758E6B9DD3E}"/>
    <cellStyle name="_Прил.5(ТЛФ)_Сметы_РКСПД_ ОПРФ _по Волгограду_12_2003" xfId="722" xr:uid="{A1BB25A0-3295-4CFE-80AC-74F45095262C}"/>
    <cellStyle name="_Прил.5(ТЛФ)_Сметы_РКСПД_ ОПРФ _по Волгограду_12_2003- Галатонова" xfId="723" xr:uid="{DD4ACE74-5CD0-440A-9E64-DE9E86760FBF}"/>
    <cellStyle name="_Прил.5(ТЛФ)_Сметы_РКСПД_ ОПРФ _по Волгограду_12_2003 Лебедкина" xfId="724" xr:uid="{4659D8A1-114A-4A9C-9D16-A1BAA240A645}"/>
    <cellStyle name="_Прил.5(ТЛФ)_Сметы_РКСПД_ ОПРФ _по Волгограду_12_2003 Наумова" xfId="725" xr:uid="{127DAFDE-13DC-4AF8-BCAE-5915E82FDD4C}"/>
    <cellStyle name="_Прил.5(ТЛФ)_сметы_РКСПД_ ОПРФ _по Иркутску_2 этап_11_2003" xfId="726" xr:uid="{2C9CBB90-D3E0-4429-B1A4-1B80F672C844}"/>
    <cellStyle name="_Прил.5(ТЛФ)_сметы_РКСПД_ ОПРФ _по Иркутску_проект_2 этап_11_2003" xfId="727" xr:uid="{DEACE23E-03AA-4597-877E-F93F3E123A73}"/>
    <cellStyle name="_Прил.5(ТЛФ)_сметы_РКСПД_ ОПРФ _по Иркутску_субподр_2 этап_11_2003" xfId="728" xr:uid="{65FE9E13-19D2-4E15-8B32-0A5C37ED18A5}"/>
    <cellStyle name="_Прил.5(ТЛФ)_сметы_РКСПД_ ОПРФ _по Оренб обл_2 этап-2003 год_11_2003 " xfId="729" xr:uid="{70A90890-11B1-433F-87C8-6DEEB1DDF887}"/>
    <cellStyle name="_Прил.5(ТЛФ)_сметы_РКСПД_опытн зона ОПРФ _по Иркутск обл_по календ плану_12_2002" xfId="730" xr:uid="{0DD41F7D-FC26-4217-88B8-B6C5F19BE31E}"/>
    <cellStyle name="_Прил.5(ТЛФ)_Спецификация_ГК887-3 (2)" xfId="731" xr:uid="{D866BF6C-4924-48E6-9567-8671743C384A}"/>
    <cellStyle name="_Прил.5(ТЛФ)_Спецификация-поузловая Иркутск (2003 год)" xfId="732" xr:uid="{89EE5815-F5E4-48F4-9F42-C328EC260BF9}"/>
    <cellStyle name="_Приложение 1 сводка затрат ЛИ-СОС 8-09" xfId="733" xr:uid="{B6DAC833-9507-49FB-9B2A-11C68CDAB17C}"/>
    <cellStyle name="_Приложение 1 сводка затрат ЛИ-СОС 8-09 от Колосовой" xfId="734" xr:uid="{0D3A3CB6-FF9A-43C2-8D4C-55DB13046DED}"/>
    <cellStyle name="_Приложение 1. Спецификация поставляемого оборудования" xfId="735" xr:uid="{2E05D321-D7B6-41D3-9E94-85D16F97B239}"/>
    <cellStyle name="_Приложение 2. Сводный сметный расчет" xfId="736" xr:uid="{C0AF50DC-D181-4B86-BAFF-A3DB2350F3E1}"/>
    <cellStyle name="_Расчёт стоимости выд. сети ГУ ЦБ РФ" xfId="737" xr:uid="{A4DC09AA-09CA-44CE-B899-CE032DE83B6F}"/>
    <cellStyle name="_РЖДС_спека_пассивка" xfId="738" xr:uid="{5640C442-DBCD-4D17-AF5D-3E7A7AE3ACC1}"/>
    <cellStyle name="_Рыба сметы на монт и пусконал акт обор" xfId="739" xr:uid="{DD729DDB-57F5-4D8E-85DD-E017E89C81D4}"/>
    <cellStyle name="_СБ по Смета  2375" xfId="740" xr:uid="{3D1C3D43-674C-47C5-953D-019913354F8A}"/>
    <cellStyle name="_Сб Расчет стоимости обслуживания на полгода ( Электроэнергия и ВОЛС+КАМЕРЫ) 1" xfId="741" xr:uid="{BF9F456F-9892-4BC5-AAE0-AA9E71DBB294}"/>
    <cellStyle name="_Сводная таблица - МС УСИ 2006 - Микротест - состояние 06.04.06" xfId="742" xr:uid="{8B1AD5B2-EDF3-43D5-A963-7E14B45976BD}"/>
    <cellStyle name="_Сервера НОД1 и 2_МПС" xfId="743" xr:uid="{1C1A497C-5DEC-4BD3-8521-C1CED01AAE05}"/>
    <cellStyle name="_Склад к рассылке 130303" xfId="744" xr:uid="{15323969-BFAB-4964-BCF5-C2107FA1A8F8}"/>
    <cellStyle name="_Склад к рассылке 22082000" xfId="745" xr:uid="{4B411C2E-8579-448F-9F15-068BD4167A00}"/>
    <cellStyle name="_СКС ф2" xfId="746" xr:uid="{2AFB3B79-3964-47C1-9431-4072449C925D}"/>
    <cellStyle name="_СКУД" xfId="747" xr:uid="{098B5CB7-DE4D-4A52-852B-358C50A4C688}"/>
    <cellStyle name="_см 5 этаж ИВЦ. ж. дороги._вер 6,98" xfId="748" xr:uid="{52B46030-0B58-418D-BA03-88F2420597EE}"/>
    <cellStyle name="_См_проект_КД Минсвязи _09_2004" xfId="749" xr:uid="{DEF1C739-F68D-487E-A0F1-558688A8F1EC}"/>
    <cellStyle name="_См_проект_КД Минсвязи _09_2004_13" xfId="750" xr:uid="{19C5D14B-A171-4754-A15C-9AC5F23C8FC2}"/>
    <cellStyle name="_смета  акт.обор. ЕЦДУ,08,98_замеч" xfId="751" xr:uid="{BE7FDBCA-E7C5-4784-A58F-781443AD454A}"/>
    <cellStyle name="_смета  акт.обор. ЕЦДУ,08,98_замеч_1" xfId="752" xr:uid="{B3162BA2-1684-4FAA-A9E8-1AFB85F6EBE2}"/>
    <cellStyle name="_смета  акт.обор. ЕЦДУ,08,98_замеч_1 (3)" xfId="753" xr:uid="{4DAED7A0-9778-4BC3-9399-63D584B70FE6}"/>
    <cellStyle name="_смета  акт.обор. ЕЦДУ,08,98_замеч_Book1" xfId="754" xr:uid="{48552147-9C56-4079-9D0F-2987DCAF2815}"/>
    <cellStyle name="_смета  акт.обор. ЕЦДУ,08,98_замеч_Book1 (18)" xfId="755" xr:uid="{9671ADE0-8ABB-438B-AF04-C70EFC01CA74}"/>
    <cellStyle name="_смета  акт.обор. ЕЦДУ,08,98_замеч_Copy of сметы_РКСПД_ ОПРФ _по Волгограду_2003" xfId="756" xr:uid="{74378AF1-9A44-40E0-964B-B19AB9BDEC06}"/>
    <cellStyle name="_смета  акт.обор. ЕЦДУ,08,98_замеч_Cмета аудит и технорабочий проект Лаборатория Сервье_10_10 Кошкин" xfId="757" xr:uid="{74632283-4E0C-4352-99A2-7B7AE0F8209B}"/>
    <cellStyle name="_смета  акт.обор. ЕЦДУ,08,98_замеч_ВОЛС_Павловский автобус_Королев_07_2008hhh" xfId="758" xr:uid="{6D56FB0A-4563-49FD-B654-E861CA239B95}"/>
    <cellStyle name="_смета  акт.обор. ЕЦДУ,08,98_замеч_обучение Волгоград_2004" xfId="759" xr:uid="{58056EEE-862A-4905-ACB1-370DB0D16FFE}"/>
    <cellStyle name="_смета  акт.обор. ЕЦДУ,08,98_замеч_Прил 2_Смета проект КТКС ДТ_  ЯНАО_312А_07_04 (3)" xfId="760" xr:uid="{E9C06227-EF9A-4800-A6A9-1D598F470F67}"/>
    <cellStyle name="_смета  акт.обор. ЕЦДУ,08,98_замеч_Смета (128А_05_03) _з этапа_Бирюков" xfId="761" xr:uid="{02E1E047-640A-4AC8-AF15-0CF8E0F475CC}"/>
    <cellStyle name="_смета  акт.обор. ЕЦДУ,08,98_замеч_смета_к дог 331А_07_04 Злоказов" xfId="762" xr:uid="{2BC8EBD3-C597-4312-ADC6-2011596B55FB}"/>
    <cellStyle name="_смета  акт.обор. ЕЦДУ,08,98_замеч_смета_к дог 45А_03_03_Азев с НДС" xfId="763" xr:uid="{7A0AE4FD-03E9-4688-813B-91BB7046C978}"/>
    <cellStyle name="_смета  акт.обор. ЕЦДУ,08,98_замеч_Сметы к дог №63ПЛ_АСУ МТО_РЖДС_10_2005_Злоказов" xfId="764" xr:uid="{6515F548-A955-4D10-B6DB-FC01F0888919}"/>
    <cellStyle name="_смета  акт.обор. ЕЦДУ,08,98_замеч_Сметы к дог_хранилище_Тюменский нефт НЦ_03_2009_Рензяев_вариант4" xfId="765" xr:uid="{DC9FE4A0-B40B-493E-B44C-9BC2E73D1E69}"/>
    <cellStyle name="_смета  акт.обор. ЕЦДУ,08,98_замеч_Сметы к дог№56ПЛ_09_05_Злоказовxls" xfId="766" xr:uid="{A5411570-609A-4DF9-9B0F-37A625826811}"/>
    <cellStyle name="_смета  акт.обор. ЕЦДУ,08,98_замеч_Сметы модерниз КСПД_ОПФР Иркутск_Якушев_11_2007г" xfId="767" xr:uid="{F710BA5F-B4A9-4B5B-BD23-441475D3477C}"/>
    <cellStyle name="_смета  акт.обор. ЕЦДУ,08,98_замеч_Сметы монт СКС_ОПФР Иркутск_Якушев_09_2007г" xfId="768" xr:uid="{9A8E8CFE-8532-452E-B46D-8CDED5B94132}"/>
    <cellStyle name="_смета  акт.обор. ЕЦДУ,08,98_замеч_Сметы на монтаж ЛВС_НБ_республ  Саха_Якутия_06_2004 " xfId="769" xr:uid="{8C63E5A8-78B7-474F-9C9D-CE41FC05B02F}"/>
    <cellStyle name="_смета  акт.обор. ЕЦДУ,08,98_замеч_Сметы на проект АСУ_РЖД_Александров_Ларина_12_2010 2" xfId="770" xr:uid="{CC2A6024-144B-4FD2-8D56-8BD3920DDD2F}"/>
    <cellStyle name="_смета  акт.обор. ЕЦДУ,08,98_замеч_сметы проект СибурТюменьГаз_07_2008_Шпынь" xfId="771" xr:uid="{4FEFE4D0-893B-4BAF-A566-2020E4E76D0A}"/>
    <cellStyle name="_смета  акт.обор. ЕЦДУ,08,98_замеч_сметы РКСПД этап 3-2004- республика Алтай" xfId="772" xr:uid="{FB10A6B9-2FDC-43D9-92D6-A33923639B07}"/>
    <cellStyle name="_смета  акт.обор. ЕЦДУ,08,98_замеч_Сметы_3  АТС_ ОПФР по Волгограду_12_2003" xfId="773" xr:uid="{BCDA737C-4C48-41F3-AFDD-A2CC01D2BBF3}"/>
    <cellStyle name="_смета  акт.обор. ЕЦДУ,08,98_замеч_сметы_проект_Курган_Власов_08_2004" xfId="774" xr:uid="{9AC0580C-2F2E-4190-8D0A-41A7EE43B1B0}"/>
    <cellStyle name="_смета  акт.обор. ЕЦДУ,08,98_замеч_сметы_РКСПД  ОПРФ _  Алтайск край_2002-2003" xfId="775" xr:uid="{7B6380F3-6B84-40BF-927D-BE3E690EBF61}"/>
    <cellStyle name="_смета  акт.обор. ЕЦДУ,08,98_замеч_сметы_РКСПД  ОПРФ _ республ Алтай_2003_10_2003" xfId="776" xr:uid="{76A9225F-4C9F-4CDD-A077-711F28D10468}"/>
    <cellStyle name="_смета  акт.обор. ЕЦДУ,08,98_замеч_сметы_РКСПД ОПРФ Алтайский край_2 этап _2003" xfId="777" xr:uid="{EDFE50FF-A61C-4499-AB37-00F37387D37E}"/>
    <cellStyle name="_смета  акт.обор. ЕЦДУ,08,98_замеч_сметы_РКСПД ОПРФ Волгоград_этап 4.1 _07_2004" xfId="778" xr:uid="{DF5B7FDF-5FF7-4D03-B2D8-29FDEA6AB593}"/>
    <cellStyle name="_смета  акт.обор. ЕЦДУ,08,98_замеч_сметы_РКСПД ОПРФ Иркутск_этап 2004" xfId="779" xr:uid="{31028B72-6479-4F03-95EC-7B087772E775}"/>
    <cellStyle name="_смета  акт.обор. ЕЦДУ,08,98_замеч_сметы_РКСПД ОПРФ Чита общая_этап 2.1_2004_этап 1_2003" xfId="780" xr:uid="{B85715F4-692A-4038-920E-A3F0459DDF42}"/>
    <cellStyle name="_смета  акт.обор. ЕЦДУ,08,98_замеч_сметы_РКСПД УПФР Астрахань_1 узел 07_2004" xfId="781" xr:uid="{CFC9E79D-76FC-41D9-BB25-0A641A8FBEEB}"/>
    <cellStyle name="_смета  акт.обор. ЕЦДУ,08,98_замеч_сметы_РКСПД_ ОПРФ _по Астрах обл_10 узлов_дс 3_11_2003" xfId="782" xr:uid="{CEA426AD-C873-4637-9A3D-C92221E14055}"/>
    <cellStyle name="_смета  акт.обор. ЕЦДУ,08,98_замеч_сметы_РКСПД_ ОПРФ _по Астрах обл_19 узлов_2003" xfId="783" xr:uid="{73E3BF18-9F22-47C8-BFDD-159E59FD0CD6}"/>
    <cellStyle name="_смета  акт.обор. ЕЦДУ,08,98_замеч_сметы_РКСПД_ ОПРФ _по Астрах обл_3 этап-2004год_дс 3_08_2004" xfId="784" xr:uid="{F75CD7EE-528D-4228-B7D1-E2136D5B673E}"/>
    <cellStyle name="_смета  акт.обор. ЕЦДУ,08,98_замеч_сметы_РКСПД_ ОПРФ _по Астрах обл_3 этап-2004год_дс 3_08_старые 2004" xfId="785" xr:uid="{582FD538-CC8C-4A50-B7A3-52E99796FA8A}"/>
    <cellStyle name="_смета  акт.обор. ЕЦДУ,08,98_замеч_сметы_РКСПД_ ОПРФ _по Астрах обл_настройка10 узлов_дс 3_11_2003" xfId="786" xr:uid="{33F67935-0095-4B6C-996B-B67218F8B2E3}"/>
    <cellStyle name="_смета  акт.обор. ЕЦДУ,08,98_замеч_сметы_РКСПД_ ОПРФ _по Волгогр_УАТС_ проектир_2003" xfId="787" xr:uid="{91A282F5-AEDE-4E91-A1CA-5DF111EF28DF}"/>
    <cellStyle name="_смета  акт.обор. ЕЦДУ,08,98_замеч_Сметы_РКСПД_ ОПРФ _по Волгограду_12_2003" xfId="788" xr:uid="{C2BCEB44-5FD5-450A-A5E9-E1FCACEC7398}"/>
    <cellStyle name="_смета  акт.обор. ЕЦДУ,08,98_замеч_Сметы_РКСПД_ ОПРФ _по Волгограду_12_2003- Галатонова" xfId="789" xr:uid="{A0622696-EAE8-4E46-8DA1-7B2F2D70358D}"/>
    <cellStyle name="_смета  акт.обор. ЕЦДУ,08,98_замеч_Сметы_РКСПД_ ОПРФ _по Волгограду_12_2003 Лебедкина" xfId="790" xr:uid="{D984C453-2185-4D68-A9F9-43D745D80D38}"/>
    <cellStyle name="_смета  акт.обор. ЕЦДУ,08,98_замеч_Сметы_РКСПД_ ОПРФ _по Волгограду_12_2003 Наумова" xfId="791" xr:uid="{BB77D197-7D49-4850-8DB1-24204BF66FE8}"/>
    <cellStyle name="_смета  акт.обор. ЕЦДУ,08,98_замеч_сметы_РКСПД_ ОПРФ _по Иркутску_2 этап_11_2003" xfId="792" xr:uid="{102F2FEE-877B-4753-BA08-24AF13B06628}"/>
    <cellStyle name="_смета  акт.обор. ЕЦДУ,08,98_замеч_сметы_РКСПД_ ОПРФ _по Иркутску_проект_2 этап_11_2003" xfId="793" xr:uid="{A6BC96E4-ADFE-4DE0-AB95-D082CD21D69D}"/>
    <cellStyle name="_смета  акт.обор. ЕЦДУ,08,98_замеч_сметы_РКСПД_ ОПРФ _по Иркутску_субподр_2 этап_11_2003" xfId="794" xr:uid="{0F439A61-1A2B-4FA5-A57B-CF054A49C78A}"/>
    <cellStyle name="_смета  акт.обор. ЕЦДУ,08,98_замеч_сметы_РКСПД_ ОПРФ _по Оренб обл_2 этап-2003 год_11_2003 " xfId="795" xr:uid="{40282411-9ED0-4634-826C-5E8C9EC6FA0B}"/>
    <cellStyle name="_смета  акт.обор. ЕЦДУ,08,98_замеч_сметы_РКСПД_опытн зона ОПРФ _по Иркутск обл_по календ плану_12_2002" xfId="796" xr:uid="{757CD159-25F8-4927-BFDF-8BC6F7871C14}"/>
    <cellStyle name="_смета  акт.обор. НОД-2 _09.99" xfId="797" xr:uid="{0EAF5F25-279B-43B5-BDA6-7A3599DFF96B}"/>
    <cellStyle name="_смета  акт.обор. СУВДТ _09.99" xfId="798" xr:uid="{8BD688AC-AAE2-4129-A628-45D6599D2046}"/>
    <cellStyle name="_смета  акт.обор. СУВДТ _09.99 утв НОКС" xfId="799" xr:uid="{65756350-E78E-4533-9B3F-88862DB8F530}"/>
    <cellStyle name="_смета  акт.обор. СУВДТ _09.99 утв НОКС для процент" xfId="800" xr:uid="{17773AEE-DBD5-48F8-B5AA-4D209133BA26}"/>
    <cellStyle name="_смета  акт.обор. СУВДТ _для процентовки_07_2002" xfId="801" xr:uid="{1078B84B-35F3-4E60-BE9E-54F055E02087}"/>
    <cellStyle name="_смета  акт.обор. СУВДТ увелич _02.2001" xfId="802" xr:uid="{49604AC6-BBC3-41D3-921E-2B77622F06DA}"/>
    <cellStyle name="_смета (1 этап- акт. об.. БВ) ГУ ЦБ" xfId="803" xr:uid="{108B4C5B-8AE7-43D3-B9FE-FE23832021B8}"/>
    <cellStyle name="_смета (1 этап- акт. об.. БВ) ГУ ЦБ_1" xfId="804" xr:uid="{7A5221E5-01D5-41CE-AAB8-5CF182AE1C78}"/>
    <cellStyle name="_смета (1 этап- акт. об.. БВ) ГУ ЦБ_1 (3)" xfId="805" xr:uid="{471E1B9F-74B4-4D58-BDB6-F78C01352973}"/>
    <cellStyle name="_смета (1 этап- акт. об.. БВ) ГУ ЦБ_Book1" xfId="806" xr:uid="{FDE1FBC3-7091-4829-B7A4-4C017C199694}"/>
    <cellStyle name="_смета (1 этап- акт. об.. БВ) ГУ ЦБ_Book1 (18)" xfId="807" xr:uid="{ECB55C4F-44D7-4B30-B15A-037F5B019D8E}"/>
    <cellStyle name="_смета (1 этап- акт. об.. БВ) ГУ ЦБ_Copy of сметы_РКСПД_ ОПРФ _по Волгограду_2003" xfId="808" xr:uid="{73CE2B29-C61B-49D0-A13D-753EC6E648A6}"/>
    <cellStyle name="_смета (1 этап- акт. об.. БВ) ГУ ЦБ_Cмета аудит и технорабочий проект Лаборатория Сервье_10_10 Кошкин" xfId="809" xr:uid="{D6EA0DFA-6716-442A-8BAF-C26195F01D91}"/>
    <cellStyle name="_смета (1 этап- акт. об.. БВ) ГУ ЦБ_ВОЛС_Павловский автобус_Королев_07_2008hhh" xfId="810" xr:uid="{D56D22D7-06DE-4DDE-8239-59FCF76933D1}"/>
    <cellStyle name="_смета (1 этап- акт. об.. БВ) ГУ ЦБ_обучение Волгоград_2004" xfId="811" xr:uid="{FF5880AC-4830-4763-86A1-9F49163FB926}"/>
    <cellStyle name="_смета (1 этап- акт. об.. БВ) ГУ ЦБ_Прил 2_Смета проект КТКС ДТ_  ЯНАО_312А_07_04 (3)" xfId="812" xr:uid="{050F6BB3-5611-4352-B430-DC3D80DC01D4}"/>
    <cellStyle name="_смета (1 этап- акт. об.. БВ) ГУ ЦБ_Смета (128А_05_03) _з этапа_Бирюков" xfId="813" xr:uid="{9EF2AFD8-2E97-43EE-B9D8-684FE9504544}"/>
    <cellStyle name="_смета (1 этап- акт. об.. БВ) ГУ ЦБ_Смета _проектир ИКС_ГУ БР Свердл обл_19_02_2002 незаконченная" xfId="814" xr:uid="{C8ECEF79-4013-477F-9EA5-D838A05CB204}"/>
    <cellStyle name="_смета (1 этап- акт. об.. БВ) ГУ ЦБ_Смета проект СКС_ЦБ Астрахань_09_2002" xfId="815" xr:uid="{965D37B1-6D9B-45F1-8A7C-4DD5B9366E43}"/>
    <cellStyle name="_смета (1 этап- акт. об.. БВ) ГУ ЦБ_смета_к дог 331А_07_04 Злоказов" xfId="816" xr:uid="{9AB4A446-C42A-4A7A-8AC4-16579D0E7E74}"/>
    <cellStyle name="_смета (1 этап- акт. об.. БВ) ГУ ЦБ_смета_к дог 45А_03_03_Азев с НДС" xfId="817" xr:uid="{A222C7A6-6B36-4729-BCDC-91F00B409FAD}"/>
    <cellStyle name="_смета (1 этап- акт. об.. БВ) ГУ ЦБ_Сметы к дог №63ПЛ_АСУ МТО_РЖДС_10_2005_Злоказов" xfId="818" xr:uid="{60F41E30-102A-4E4D-8BAC-1A7177D1C0C2}"/>
    <cellStyle name="_смета (1 этап- акт. об.. БВ) ГУ ЦБ_Сметы к дог_хранилище_Тюменский нефт НЦ_03_2009_Рензяев_вариант4" xfId="819" xr:uid="{1F3BAE86-0094-4834-A8C3-F2F2C4D7F3E7}"/>
    <cellStyle name="_смета (1 этап- акт. об.. БВ) ГУ ЦБ_Сметы к дог№56ПЛ_09_05_Злоказовxls" xfId="820" xr:uid="{052EC06C-29D1-409C-8997-CEF255B93E01}"/>
    <cellStyle name="_смета (1 этап- акт. об.. БВ) ГУ ЦБ_Сметы модерниз КСПД_ОПФР Иркутск_Якушев_11_2007г" xfId="821" xr:uid="{90A5C854-3397-4886-9355-743E8C2A7D16}"/>
    <cellStyle name="_смета (1 этап- акт. об.. БВ) ГУ ЦБ_Сметы монт СКС_ОПФР Иркутск_Якушев_09_2007г" xfId="822" xr:uid="{C8FBC891-ABF3-4BB0-B3BA-7237BD6A5515}"/>
    <cellStyle name="_смета (1 этап- акт. об.. БВ) ГУ ЦБ_Сметы на монтаж ЛВС_НБ_республ  Саха_Якутия_06_2004 " xfId="823" xr:uid="{BE210BDD-6398-42ED-AC77-5FA1966437B5}"/>
    <cellStyle name="_смета (1 этап- акт. об.. БВ) ГУ ЦБ_Сметы на проект АСУ_РЖД_Александров_Ларина_12_2010 2" xfId="824" xr:uid="{2C0CBD7E-0A6A-4B42-B0C5-A9AD86C2B1A7}"/>
    <cellStyle name="_смета (1 этап- акт. об.. БВ) ГУ ЦБ_сметы проект СибурТюменьГаз_07_2008_Шпынь" xfId="825" xr:uid="{2967AD4D-BC96-4F29-9651-3B3FE9995EF0}"/>
    <cellStyle name="_смета (1 этап- акт. об.. БВ) ГУ ЦБ_сметы РКСПД этап 3-2004- республика Алтай" xfId="826" xr:uid="{812A0BFC-0B88-49FD-92A3-24AB456A990E}"/>
    <cellStyle name="_смета (1 этап- акт. об.. БВ) ГУ ЦБ_Сметы_3  АТС_ ОПФР по Волгограду_12_2003" xfId="827" xr:uid="{EAB7068C-4E46-4D58-995C-ED614AF418F8}"/>
    <cellStyle name="_смета (1 этап- акт. об.. БВ) ГУ ЦБ_сметы_проект_Курган_Власов_08_2004" xfId="828" xr:uid="{D8431588-4966-4A4A-B859-36FE722A968F}"/>
    <cellStyle name="_смета (1 этап- акт. об.. БВ) ГУ ЦБ_сметы_РКСПД  ОПРФ _  Алтайск край_2002-2003" xfId="829" xr:uid="{0F6E92D3-BE00-4758-BBDA-4A44AE099920}"/>
    <cellStyle name="_смета (1 этап- акт. об.. БВ) ГУ ЦБ_сметы_РКСПД  ОПРФ _ республ Алтай_2003_10_2003" xfId="830" xr:uid="{D1D16378-75D6-4FAC-A716-EB4068777E47}"/>
    <cellStyle name="_смета (1 этап- акт. об.. БВ) ГУ ЦБ_сметы_РКСПД ОПРФ Алтайский край_2 этап _2003" xfId="831" xr:uid="{31371E15-C34A-43E9-885F-C64A5CD41100}"/>
    <cellStyle name="_смета (1 этап- акт. об.. БВ) ГУ ЦБ_сметы_РКСПД ОПРФ Волгоград_этап 4.1 _07_2004" xfId="832" xr:uid="{D255133E-A84F-4EA5-82F7-E992C0211D70}"/>
    <cellStyle name="_смета (1 этап- акт. об.. БВ) ГУ ЦБ_сметы_РКСПД ОПРФ Иркутск_этап 2004" xfId="833" xr:uid="{9634404C-0B3C-4574-AB21-7FAADE1AC5BA}"/>
    <cellStyle name="_смета (1 этап- акт. об.. БВ) ГУ ЦБ_сметы_РКСПД ОПРФ Чита общая_этап 2.1_2004_этап 1_2003" xfId="834" xr:uid="{22B4E523-5D60-49C4-B933-5CB6EC5A74F7}"/>
    <cellStyle name="_смета (1 этап- акт. об.. БВ) ГУ ЦБ_сметы_РКСПД УПФР Астрахань_1 узел 07_2004" xfId="835" xr:uid="{80DCB953-51E2-4300-957D-1145931531B0}"/>
    <cellStyle name="_смета (1 этап- акт. об.. БВ) ГУ ЦБ_сметы_РКСПД_ ОПРФ _по Астрах обл_10 узлов_дс 3_11_2003" xfId="836" xr:uid="{301E0A9D-768F-4E3C-9FD0-223FB135BD61}"/>
    <cellStyle name="_смета (1 этап- акт. об.. БВ) ГУ ЦБ_сметы_РКСПД_ ОПРФ _по Астрах обл_19 узлов_2003" xfId="837" xr:uid="{97147FA2-9966-4752-9D60-D3034E604443}"/>
    <cellStyle name="_смета (1 этап- акт. об.. БВ) ГУ ЦБ_сметы_РКСПД_ ОПРФ _по Астрах обл_3 этап-2004год_дс 3_08_2004" xfId="838" xr:uid="{F615D936-CFDC-4169-9BDD-440DA11D1BA6}"/>
    <cellStyle name="_смета (1 этап- акт. об.. БВ) ГУ ЦБ_сметы_РКСПД_ ОПРФ _по Астрах обл_3 этап-2004год_дс 3_08_старые 2004" xfId="839" xr:uid="{A42543B3-774D-489E-9EE5-BA5B11E95307}"/>
    <cellStyle name="_смета (1 этап- акт. об.. БВ) ГУ ЦБ_сметы_РКСПД_ ОПРФ _по Астрах обл_настройка10 узлов_дс 3_11_2003" xfId="840" xr:uid="{FDDD989F-EC91-499B-BC47-0990DBF2ED6B}"/>
    <cellStyle name="_смета (1 этап- акт. об.. БВ) ГУ ЦБ_сметы_РКСПД_ ОПРФ _по Волгогр_УАТС_ проектир_2003" xfId="841" xr:uid="{38D427CA-C50A-4D28-A978-143EB4C70581}"/>
    <cellStyle name="_смета (1 этап- акт. об.. БВ) ГУ ЦБ_Сметы_РКСПД_ ОПРФ _по Волгограду_12_2003" xfId="842" xr:uid="{6A872E64-92AF-4E50-B1B9-D25B6C456E2F}"/>
    <cellStyle name="_смета (1 этап- акт. об.. БВ) ГУ ЦБ_Сметы_РКСПД_ ОПРФ _по Волгограду_12_2003- Галатонова" xfId="843" xr:uid="{838AADF1-F02B-49D9-9C15-07F1DE45307F}"/>
    <cellStyle name="_смета (1 этап- акт. об.. БВ) ГУ ЦБ_Сметы_РКСПД_ ОПРФ _по Волгограду_12_2003 Лебедкина" xfId="844" xr:uid="{2505D615-D132-4A2C-9ECF-AED5F17073E6}"/>
    <cellStyle name="_смета (1 этап- акт. об.. БВ) ГУ ЦБ_Сметы_РКСПД_ ОПРФ _по Волгограду_12_2003 Наумова" xfId="845" xr:uid="{36FC06DA-CC4F-488F-8EA9-5D5994DFB978}"/>
    <cellStyle name="_смета (1 этап- акт. об.. БВ) ГУ ЦБ_сметы_РКСПД_ ОПРФ _по Иркутску_2 этап_11_2003" xfId="846" xr:uid="{DBC083C6-5EB9-41D4-9A04-0A243F7548DB}"/>
    <cellStyle name="_смета (1 этап- акт. об.. БВ) ГУ ЦБ_сметы_РКСПД_ ОПРФ _по Иркутску_проект_2 этап_11_2003" xfId="847" xr:uid="{A64850B9-BD64-4F1B-83D3-E54520D6433A}"/>
    <cellStyle name="_смета (1 этап- акт. об.. БВ) ГУ ЦБ_сметы_РКСПД_ ОПРФ _по Иркутску_субподр_2 этап_11_2003" xfId="848" xr:uid="{A8D22948-C70F-4038-875B-9B78EB257507}"/>
    <cellStyle name="_смета (1 этап- акт. об.. БВ) ГУ ЦБ_сметы_РКСПД_ ОПРФ _по Оренб обл_2 этап-2003 год_11_2003 " xfId="849" xr:uid="{31083E0D-08E6-48F9-A221-78857A20E545}"/>
    <cellStyle name="_смета (1 этап- акт. об.. БВ) ГУ ЦБ_сметы_РКСПД_опытн зона ОПРФ _по Иркутск обл_по календ плану_12_2002" xfId="850" xr:uid="{E364489F-5B08-4CBB-A86C-F307B2D7B3B0}"/>
    <cellStyle name="_смета (2 этап- СКС, элект.корп.А) ГУ ЦБ_02_2001" xfId="851" xr:uid="{B4240441-A672-438F-84D9-AF2C9796D073}"/>
    <cellStyle name="_смета (2 этап- СКС, элект.корп.А) ГУ ЦБ_02_2001_1" xfId="852" xr:uid="{3E4EA061-23FF-47BC-B117-B4AF2A5DAA45}"/>
    <cellStyle name="_смета (2 этап- СКС, элект.корп.А) ГУ ЦБ_02_2001_1 (3)" xfId="853" xr:uid="{9FF290D0-5126-4E2D-9129-821B7881F189}"/>
    <cellStyle name="_смета (2 этап- СКС, элект.корп.А) ГУ ЦБ_02_2001_Book1" xfId="854" xr:uid="{40F55866-A811-4999-B7A7-075DF38783D8}"/>
    <cellStyle name="_смета (2 этап- СКС, элект.корп.А) ГУ ЦБ_02_2001_Book1 (18)" xfId="855" xr:uid="{1A8219F9-6893-4183-AFEE-22F03AEEDC8C}"/>
    <cellStyle name="_смета (2 этап- СКС, элект.корп.А) ГУ ЦБ_02_2001_Copy of сметы_РКСПД_ ОПРФ _по Волгограду_2003" xfId="856" xr:uid="{1F3B4F3A-7944-45DD-9802-0D8AC6D3D90B}"/>
    <cellStyle name="_смета (2 этап- СКС, элект.корп.А) ГУ ЦБ_02_2001_Cмета аудит и технорабочий проект Лаборатория Сервье_10_10 Кошкин" xfId="857" xr:uid="{DB23F4AD-9904-4E55-BB51-0447C6FFD161}"/>
    <cellStyle name="_смета (2 этап- СКС, элект.корп.А) ГУ ЦБ_02_2001_ВОЛС_Павловский автобус_Королев_07_2008hhh" xfId="858" xr:uid="{485CEDDE-A575-4D5E-B559-F61F8212B7E4}"/>
    <cellStyle name="_смета (2 этап- СКС, элект.корп.А) ГУ ЦБ_02_2001_обучение Волгоград_2004" xfId="859" xr:uid="{7C8E12B6-15B7-40EF-85FE-8F70D8B26D01}"/>
    <cellStyle name="_смета (2 этап- СКС, элект.корп.А) ГУ ЦБ_02_2001_Прил 2_Смета проект КТКС ДТ_  ЯНАО_312А_07_04 (3)" xfId="860" xr:uid="{714EE1FF-1B9A-4259-927F-994A7E1BA7F4}"/>
    <cellStyle name="_смета (2 этап- СКС, элект.корп.А) ГУ ЦБ_02_2001_Смета (128А_05_03) _з этапа_Бирюков" xfId="861" xr:uid="{D3B879D1-1A97-4B35-8DDB-AC8402462BC6}"/>
    <cellStyle name="_смета (2 этап- СКС, элект.корп.А) ГУ ЦБ_02_2001_Смета _проектир ИКС_ГУ БР Свердл обл_19_02_2002 незаконченная" xfId="862" xr:uid="{1F970943-6DC1-4CCC-8B88-5FD661234C84}"/>
    <cellStyle name="_смета (2 этап- СКС, элект.корп.А) ГУ ЦБ_02_2001_Смета проект СКС_ЦБ Астрахань_09_2002" xfId="863" xr:uid="{9125EC5A-C23C-4091-99D0-7808EDCBB8B2}"/>
    <cellStyle name="_смета (2 этап- СКС, элект.корп.А) ГУ ЦБ_02_2001_смета_к дог 331А_07_04 Злоказов" xfId="864" xr:uid="{52884C6A-9E9C-4CAA-A70E-222FE8AEF991}"/>
    <cellStyle name="_смета (2 этап- СКС, элект.корп.А) ГУ ЦБ_02_2001_смета_к дог 45А_03_03_Азев с НДС" xfId="865" xr:uid="{167C1256-8BB6-4567-9736-84CE32A5D9B0}"/>
    <cellStyle name="_смета (2 этап- СКС, элект.корп.А) ГУ ЦБ_02_2001_Сметы к дог №63ПЛ_АСУ МТО_РЖДС_10_2005_Злоказов" xfId="866" xr:uid="{94F75F5A-63B9-44E1-918B-180DB92E27E5}"/>
    <cellStyle name="_смета (2 этап- СКС, элект.корп.А) ГУ ЦБ_02_2001_Сметы к дог_хранилище_Тюменский нефт НЦ_03_2009_Рензяев_вариант4" xfId="867" xr:uid="{7737D2EE-E57E-4846-8DC3-CDB4630B115F}"/>
    <cellStyle name="_смета (2 этап- СКС, элект.корп.А) ГУ ЦБ_02_2001_Сметы к дог№56ПЛ_09_05_Злоказовxls" xfId="868" xr:uid="{BE022901-D634-473F-B02D-30A886C7DCE5}"/>
    <cellStyle name="_смета (2 этап- СКС, элект.корп.А) ГУ ЦБ_02_2001_Сметы модерниз КСПД_ОПФР Иркутск_Якушев_11_2007г" xfId="869" xr:uid="{E09D15A1-8AD6-434E-B8B5-FD594369B222}"/>
    <cellStyle name="_смета (2 этап- СКС, элект.корп.А) ГУ ЦБ_02_2001_Сметы монт СКС_ОПФР Иркутск_Якушев_09_2007г" xfId="870" xr:uid="{289B186B-1DC3-4678-BA56-D4E9F640809E}"/>
    <cellStyle name="_смета (2 этап- СКС, элект.корп.А) ГУ ЦБ_02_2001_Сметы на монтаж ЛВС_НБ_республ  Саха_Якутия_06_2004 " xfId="871" xr:uid="{04721851-DDC2-4D38-80C2-FF59F5BBB5B6}"/>
    <cellStyle name="_смета (2 этап- СКС, элект.корп.А) ГУ ЦБ_02_2001_Сметы на проект АСУ_РЖД_Александров_Ларина_12_2010 2" xfId="872" xr:uid="{2344FBFB-7DA1-4283-92B9-B92C68F868D1}"/>
    <cellStyle name="_смета (2 этап- СКС, элект.корп.А) ГУ ЦБ_02_2001_сметы проект СибурТюменьГаз_07_2008_Шпынь" xfId="873" xr:uid="{C3D5DA9E-ED89-4BF0-A352-92D3552B2D5E}"/>
    <cellStyle name="_смета (2 этап- СКС, элект.корп.А) ГУ ЦБ_02_2001_сметы РКСПД этап 3-2004- республика Алтай" xfId="874" xr:uid="{F020C40E-7750-4F1D-B6DD-29221C8BBB71}"/>
    <cellStyle name="_смета (2 этап- СКС, элект.корп.А) ГУ ЦБ_02_2001_Сметы_3  АТС_ ОПФР по Волгограду_12_2003" xfId="875" xr:uid="{BB64E14F-B663-44E9-ACF7-97DEF16570A8}"/>
    <cellStyle name="_смета (2 этап- СКС, элект.корп.А) ГУ ЦБ_02_2001_сметы_проект_Курган_Власов_08_2004" xfId="876" xr:uid="{FCECB5CD-507B-4F31-9604-B4DB0576529E}"/>
    <cellStyle name="_смета (2 этап- СКС, элект.корп.А) ГУ ЦБ_02_2001_сметы_РКСПД  ОПРФ _  Алтайск край_2002-2003" xfId="877" xr:uid="{1D016ABC-7F91-451A-A938-B5DFE99A3880}"/>
    <cellStyle name="_смета (2 этап- СКС, элект.корп.А) ГУ ЦБ_02_2001_сметы_РКСПД  ОПРФ _ республ Алтай_2003_10_2003" xfId="878" xr:uid="{0FD8DAC6-6309-4A24-8789-30287688BAA5}"/>
    <cellStyle name="_смета (2 этап- СКС, элект.корп.А) ГУ ЦБ_02_2001_сметы_РКСПД ОПРФ Алтайский край_2 этап _2003" xfId="879" xr:uid="{E7DDCDD9-91AF-4D70-AA77-8163F860DAB9}"/>
    <cellStyle name="_смета (2 этап- СКС, элект.корп.А) ГУ ЦБ_02_2001_сметы_РКСПД ОПРФ Волгоград_этап 4.1 _07_2004" xfId="880" xr:uid="{464A0CD9-1670-49FE-A9A1-C09D9E6D0661}"/>
    <cellStyle name="_смета (2 этап- СКС, элект.корп.А) ГУ ЦБ_02_2001_сметы_РКСПД ОПРФ Иркутск_этап 2004" xfId="881" xr:uid="{EA058EE0-D080-46DE-BC56-D948519CC136}"/>
    <cellStyle name="_смета (2 этап- СКС, элект.корп.А) ГУ ЦБ_02_2001_сметы_РКСПД ОПРФ Чита общая_этап 2.1_2004_этап 1_2003" xfId="882" xr:uid="{7B31E3DE-9C16-4E48-923A-15E356ABD5DC}"/>
    <cellStyle name="_смета (2 этап- СКС, элект.корп.А) ГУ ЦБ_02_2001_сметы_РКСПД УПФР Астрахань_1 узел 07_2004" xfId="883" xr:uid="{68FBCFA7-FE96-4AB6-A453-733C9F131F79}"/>
    <cellStyle name="_смета (2 этап- СКС, элект.корп.А) ГУ ЦБ_02_2001_сметы_РКСПД_ ОПРФ _по Астрах обл_10 узлов_дс 3_11_2003" xfId="884" xr:uid="{6D29E0F8-904D-48BF-A496-6C869BBA7173}"/>
    <cellStyle name="_смета (2 этап- СКС, элект.корп.А) ГУ ЦБ_02_2001_сметы_РКСПД_ ОПРФ _по Астрах обл_19 узлов_2003" xfId="885" xr:uid="{E9B9BB99-854D-4BC2-8126-9992525C4D6F}"/>
    <cellStyle name="_смета (2 этап- СКС, элект.корп.А) ГУ ЦБ_02_2001_сметы_РКСПД_ ОПРФ _по Астрах обл_3 этап-2004год_дс 3_08_2004" xfId="886" xr:uid="{A199CB59-7FD8-4DF0-9557-6A9C3D0BCFDA}"/>
    <cellStyle name="_смета (2 этап- СКС, элект.корп.А) ГУ ЦБ_02_2001_сметы_РКСПД_ ОПРФ _по Астрах обл_3 этап-2004год_дс 3_08_старые 2004" xfId="887" xr:uid="{6324A760-A80C-47B8-8BDF-577350FCDB1D}"/>
    <cellStyle name="_смета (2 этап- СКС, элект.корп.А) ГУ ЦБ_02_2001_сметы_РКСПД_ ОПРФ _по Астрах обл_настройка10 узлов_дс 3_11_2003" xfId="888" xr:uid="{50D7F23A-445A-4476-AC78-D67A5460F340}"/>
    <cellStyle name="_смета (2 этап- СКС, элект.корп.А) ГУ ЦБ_02_2001_сметы_РКСПД_ ОПРФ _по Волгогр_УАТС_ проектир_2003" xfId="889" xr:uid="{205A1F8B-A6EA-4409-83FF-FE39FA882D3C}"/>
    <cellStyle name="_смета (2 этап- СКС, элект.корп.А) ГУ ЦБ_02_2001_Сметы_РКСПД_ ОПРФ _по Волгограду_12_2003" xfId="890" xr:uid="{D255DBF4-D698-456A-B1A4-258F5D528319}"/>
    <cellStyle name="_смета (2 этап- СКС, элект.корп.А) ГУ ЦБ_02_2001_Сметы_РКСПД_ ОПРФ _по Волгограду_12_2003- Галатонова" xfId="891" xr:uid="{B4235B70-0A4B-4E5E-A325-575B63D8E4AC}"/>
    <cellStyle name="_смета (2 этап- СКС, элект.корп.А) ГУ ЦБ_02_2001_Сметы_РКСПД_ ОПРФ _по Волгограду_12_2003 Лебедкина" xfId="892" xr:uid="{23FFD80D-520A-4CD0-89A6-7309B6425EFD}"/>
    <cellStyle name="_смета (2 этап- СКС, элект.корп.А) ГУ ЦБ_02_2001_Сметы_РКСПД_ ОПРФ _по Волгограду_12_2003 Наумова" xfId="893" xr:uid="{7CD80283-D82F-4EE8-A7D4-81E6CC8EA826}"/>
    <cellStyle name="_смета (2 этап- СКС, элект.корп.А) ГУ ЦБ_02_2001_сметы_РКСПД_ ОПРФ _по Иркутску_2 этап_11_2003" xfId="894" xr:uid="{69D769D2-81B5-48B4-AC5E-6427A7DAC17B}"/>
    <cellStyle name="_смета (2 этап- СКС, элект.корп.А) ГУ ЦБ_02_2001_сметы_РКСПД_ ОПРФ _по Иркутску_проект_2 этап_11_2003" xfId="895" xr:uid="{81D25CA0-C27E-49AA-8E27-41C7E66DEEBF}"/>
    <cellStyle name="_смета (2 этап- СКС, элект.корп.А) ГУ ЦБ_02_2001_сметы_РКСПД_ ОПРФ _по Иркутску_субподр_2 этап_11_2003" xfId="896" xr:uid="{F038207F-E7FC-4B90-8CC7-C6942521A8CC}"/>
    <cellStyle name="_смета (2 этап- СКС, элект.корп.А) ГУ ЦБ_02_2001_сметы_РКСПД_ ОПРФ _по Оренб обл_2 этап-2003 год_11_2003 " xfId="897" xr:uid="{1C9B88C3-2F24-4BE3-945B-A9810C67A33D}"/>
    <cellStyle name="_смета (2 этап- СКС, элект.корп.А) ГУ ЦБ_02_2001_сметы_РКСПД_опытн зона ОПРФ _по Иркутск обл_по календ плану_12_2002" xfId="898" xr:uid="{3D58CF8E-96F5-4349-BC4E-5C4623375047}"/>
    <cellStyle name="_Смета 04.08.2005" xfId="899" xr:uid="{E7489A80-4010-4FAB-9236-CE431EA31399}"/>
    <cellStyle name="_смета ГУ ЦБ-05,98_замеч" xfId="900" xr:uid="{C9DC7A76-FB85-4BF8-BA67-91641240EF62}"/>
    <cellStyle name="_смета ГУ ЦБ-05,98_замеч_812364 расчет для сметы" xfId="901" xr:uid="{D613CCCE-3D06-463D-8DBB-D3DD9CF915C9}"/>
    <cellStyle name="_смета ГУ ЦБ-05,98_замеч_Book1" xfId="902" xr:uid="{D3F6AFBB-E3EB-4B8E-B254-1298F7C752DF}"/>
    <cellStyle name="_смета ГУ ЦБ-05,98_замеч_Book1 (18)" xfId="903" xr:uid="{42E7D9FA-4372-416D-ACED-EE86B27D6B42}"/>
    <cellStyle name="_смета ГУ ЦБ-05,98_замеч_Copy of сметы_РКСПД_ ОПРФ _по Волгограду_2003" xfId="904" xr:uid="{5D0AE879-BA3E-4225-A2EE-EFEEE02889F5}"/>
    <cellStyle name="_смета ГУ ЦБ-05,98_замеч_Cмета аудит и технорабочий проект Лаборатория Сервье_10_10 Кошкин" xfId="905" xr:uid="{D8B2714D-F555-4E01-BAB9-1AA239168E71}"/>
    <cellStyle name="_смета ГУ ЦБ-05,98_замеч_ВОЛС_Павловский автобус_Королев_07_2008hhh" xfId="906" xr:uid="{D5F6B490-6A5D-48C4-81BF-C8C729E01AC3}"/>
    <cellStyle name="_смета ГУ ЦБ-05,98_замеч_Заказ_Астрахань-общая_спецификация" xfId="907" xr:uid="{02274C90-FE6E-4145-8BAD-6308470857A6}"/>
    <cellStyle name="_смета ГУ ЦБ-05,98_замеч_Заказ_Иркутск_С9773" xfId="908" xr:uid="{9F0BA48C-03FD-42C3-A5B7-C9AE957B9770}"/>
    <cellStyle name="_смета ГУ ЦБ-05,98_замеч_ЗаказАТС_1728Т_Иркутск-1" xfId="909" xr:uid="{404BFA8D-1A29-45AC-ABF5-4541174739B5}"/>
    <cellStyle name="_смета ГУ ЦБ-05,98_замеч_ЗаказВКС_1728Т_Иркутск-1" xfId="910" xr:uid="{DD57D9A9-41B6-48F8-B342-0367ABC7B093}"/>
    <cellStyle name="_смета ГУ ЦБ-05,98_замеч_ЗаказКСПД_1728Т_Иркутск-2" xfId="911" xr:uid="{C122407F-96A8-4027-A360-DC4814CD4AAD}"/>
    <cellStyle name="_смета ГУ ЦБ-05,98_замеч_обучение Волгоград_2004" xfId="912" xr:uid="{9F8807FE-4855-4C9C-99FE-8F6DF02C43A7}"/>
    <cellStyle name="_смета ГУ ЦБ-05,98_замеч_Сахалин_поставка_ по этапу 1.2" xfId="913" xr:uid="{D1CBBFB9-945E-40D3-BC88-18C96BCFCA48}"/>
    <cellStyle name="_смета ГУ ЦБ-05,98_замеч_Сводная спецификация_v4" xfId="914" xr:uid="{9CA96B82-1502-4CE4-9FF4-239D02817998}"/>
    <cellStyle name="_смета ГУ ЦБ-05,98_замеч_Смета (128А_05_03) _з этапа_Бирюков" xfId="915" xr:uid="{7649EABC-4119-4EE2-921E-E3A4FD44099B}"/>
    <cellStyle name="_смета ГУ ЦБ-05,98_замеч_Смета _проектир ИКС_ГУ БР Свердл обл_19_02_2002 незаконченная" xfId="916" xr:uid="{4BA5B82C-7C5F-40AE-B6D7-3A5AC339F807}"/>
    <cellStyle name="_смета ГУ ЦБ-05,98_замеч_смета к  дог 185А_09_02_НИОКР_Васильева" xfId="917" xr:uid="{B9EB30AC-33D7-491C-B1A7-63E76BD34AA4}"/>
    <cellStyle name="_смета ГУ ЦБ-05,98_замеч_смета к дог  129А_05_03_ Бирюков   " xfId="918" xr:uid="{87321F0F-864A-4586-A411-B226556730B9}"/>
    <cellStyle name="_смета ГУ ЦБ-05,98_замеч_Смета на проектир СТВКС МПС 5_12_2000.xls" xfId="919" xr:uid="{67B604D5-0E24-422F-8894-9EA68116CC9E}"/>
    <cellStyle name="_смета ГУ ЦБ-05,98_замеч_Смета проект СКС_ЦБ Астрахань_09_2002" xfId="920" xr:uid="{65655C4C-753D-441F-B37C-C1C51C15F5D7}"/>
    <cellStyle name="_смета ГУ ЦБ-05,98_замеч_Сметы к дог_хранилище_Тюменский нефт НЦ_03_2009_Рензяев_вариант4" xfId="921" xr:uid="{0F727F84-FDE8-4E4D-8CE2-595595173A81}"/>
    <cellStyle name="_смета ГУ ЦБ-05,98_замеч_Сметы модерниз КСПД_ОПФР Иркутск_Якушев_11_2007г" xfId="922" xr:uid="{04DC5B45-AFAC-48EE-8554-8A62CF0BF803}"/>
    <cellStyle name="_смета ГУ ЦБ-05,98_замеч_Сметы монт СКС_ОПФР Иркутск_Якушев_09_2007г" xfId="923" xr:uid="{4FD04066-4BDA-421C-AC42-1C3ED4B05671}"/>
    <cellStyle name="_смета ГУ ЦБ-05,98_замеч_Сметы на монтаж ЛВС_НБ_республ  Саха_Якутия_06_2004 " xfId="924" xr:uid="{5A4F822C-9AD6-4B35-9120-98293C6F5581}"/>
    <cellStyle name="_смета ГУ ЦБ-05,98_замеч_Сметы на проект АСУ_РЖД_Александров_Ларина_12_2010 2" xfId="925" xr:uid="{22083224-4515-4DEB-AEAD-741E2E5AFD13}"/>
    <cellStyle name="_смета ГУ ЦБ-05,98_замеч_сметы проект СибурТюменьГаз_07_2008_Шпынь" xfId="926" xr:uid="{3354B006-4596-49F5-9835-A7266CBF19A8}"/>
    <cellStyle name="_смета ГУ ЦБ-05,98_замеч_сметы РКСПД этап 3-2004- республика Алтай" xfId="927" xr:uid="{7873AF78-108E-4C04-9D65-A45C6C5D1B9D}"/>
    <cellStyle name="_смета ГУ ЦБ-05,98_замеч_Сметы_3  АТС_ ОПФР по Волгограду_12_2003" xfId="928" xr:uid="{135FF28D-1BB4-4147-A1A7-83EB19D9E2FB}"/>
    <cellStyle name="_смета ГУ ЦБ-05,98_замеч_сметы_проект_Курган_Власов_08_2004" xfId="929" xr:uid="{F2AB6579-4B05-46C1-90D1-AAB51B95FBE0}"/>
    <cellStyle name="_смета ГУ ЦБ-05,98_замеч_сметы_РКСПД  ОПРФ _  Алтайск край_2002-2003" xfId="930" xr:uid="{8F984B29-D1D9-4CD8-B4E8-4AF3AE2BCE61}"/>
    <cellStyle name="_смета ГУ ЦБ-05,98_замеч_сметы_РКСПД  ОПРФ _ республ Алтай_2003_10_2003" xfId="931" xr:uid="{8C741C10-10FF-4DDB-A173-D463AAFCE380}"/>
    <cellStyle name="_смета ГУ ЦБ-05,98_замеч_сметы_РКСПД ОПРФ Алтайский край_2 этап _2003" xfId="932" xr:uid="{7D4BD70D-BEA1-42E6-A5E4-01E514E06BE9}"/>
    <cellStyle name="_смета ГУ ЦБ-05,98_замеч_сметы_РКСПД ОПРФ Волгоград_этап 4.1 _07_2004" xfId="933" xr:uid="{2A487A59-4A31-4B8D-A3F0-72A22C62510F}"/>
    <cellStyle name="_смета ГУ ЦБ-05,98_замеч_сметы_РКСПД ОПРФ Иркутск_этап 2004" xfId="934" xr:uid="{58022B30-1B00-43EF-A33D-03CCA559E192}"/>
    <cellStyle name="_смета ГУ ЦБ-05,98_замеч_сметы_РКСПД ОПРФ Чита общая_этап 2.1_2004_этап 1_2003" xfId="935" xr:uid="{97B02F03-8825-4970-8010-6476E21CD44C}"/>
    <cellStyle name="_смета ГУ ЦБ-05,98_замеч_сметы_РКСПД УПФР Астрахань_1 узел 07_2004" xfId="936" xr:uid="{E88B201D-EB32-4E70-829C-BF3350C39FA7}"/>
    <cellStyle name="_смета ГУ ЦБ-05,98_замеч_сметы_РКСПД_ ОПРФ _по Астрах обл_10 узлов_дс 3_11_2003" xfId="937" xr:uid="{371DDC8E-E597-41C5-8AD0-3B299E7B2C0F}"/>
    <cellStyle name="_смета ГУ ЦБ-05,98_замеч_сметы_РКСПД_ ОПРФ _по Астрах обл_19 узлов_2003" xfId="938" xr:uid="{CBED6093-2EF2-43F2-B304-A4FE9A42BDC1}"/>
    <cellStyle name="_смета ГУ ЦБ-05,98_замеч_сметы_РКСПД_ ОПРФ _по Астрах обл_3 этап-2004год_дс 3_08_2004" xfId="939" xr:uid="{CB563FA0-0F47-4A6F-9DF1-56B3A7AF10CE}"/>
    <cellStyle name="_смета ГУ ЦБ-05,98_замеч_сметы_РКСПД_ ОПРФ _по Астрах обл_3 этап-2004год_дс 3_08_старые 2004" xfId="940" xr:uid="{8E0345CB-CB82-4756-ADE6-8B0D412CAAEE}"/>
    <cellStyle name="_смета ГУ ЦБ-05,98_замеч_сметы_РКСПД_ ОПРФ _по Астрах обл_настройка10 узлов_дс 3_11_2003" xfId="941" xr:uid="{F943854D-E3F7-4238-86D3-F37DEE189164}"/>
    <cellStyle name="_смета ГУ ЦБ-05,98_замеч_сметы_РКСПД_ ОПРФ _по Волгогр_УАТС_ проектир_2003" xfId="942" xr:uid="{160D6F93-AEF2-470C-9CAB-E4AF87BB7F59}"/>
    <cellStyle name="_смета ГУ ЦБ-05,98_замеч_Сметы_РКСПД_ ОПРФ _по Волгограду_12_2003" xfId="943" xr:uid="{EE61F2DD-1E93-42BE-AF51-6C9D11D6C6E9}"/>
    <cellStyle name="_смета ГУ ЦБ-05,98_замеч_Сметы_РКСПД_ ОПРФ _по Волгограду_12_2003- Галатонова" xfId="944" xr:uid="{348A122A-60BA-45D2-9E89-968054C5AB6B}"/>
    <cellStyle name="_смета ГУ ЦБ-05,98_замеч_Сметы_РКСПД_ ОПРФ _по Волгограду_12_2003 Лебедкина" xfId="945" xr:uid="{0F3DBD01-64E9-429B-B7F4-252EDA8D0004}"/>
    <cellStyle name="_смета ГУ ЦБ-05,98_замеч_Сметы_РКСПД_ ОПРФ _по Волгограду_12_2003 Наумова" xfId="946" xr:uid="{A2F3E565-0697-4305-894F-B796536B6671}"/>
    <cellStyle name="_смета ГУ ЦБ-05,98_замеч_сметы_РКСПД_ ОПРФ _по Иркутску_2 этап_11_2003" xfId="947" xr:uid="{653343D2-6510-42D4-8C45-71291F308F0E}"/>
    <cellStyle name="_смета ГУ ЦБ-05,98_замеч_сметы_РКСПД_ ОПРФ _по Иркутску_проект_2 этап_11_2003" xfId="948" xr:uid="{15C2727C-5146-4ABE-8534-8CC2D0A92013}"/>
    <cellStyle name="_смета ГУ ЦБ-05,98_замеч_сметы_РКСПД_ ОПРФ _по Иркутску_субподр_2 этап_11_2003" xfId="949" xr:uid="{F69FB74B-4908-4EAD-B63B-B16803E0AC4F}"/>
    <cellStyle name="_смета ГУ ЦБ-05,98_замеч_сметы_РКСПД_ ОПРФ _по Оренб обл_2 этап-2003 год_11_2003 " xfId="950" xr:uid="{33A5F536-9FFE-4DFB-A385-0045579BEB94}"/>
    <cellStyle name="_смета ГУ ЦБ-05,98_замеч_сметы_РКСПД_опытн зона ОПРФ _по Иркутск обл_по календ плану_12_2002" xfId="951" xr:uid="{B9278294-3C7E-4B3B-A8C2-5E310254B275}"/>
    <cellStyle name="_смета ГУ ЦБ-05,98_замеч_Спецификация_ГК887-3 (2)" xfId="952" xr:uid="{E67550E1-A1F8-458D-ABCD-B26BC0FC7E53}"/>
    <cellStyle name="_смета ГУ ЦБ-05,98_замеч_Спецификация-поузловая Иркутск (2003 год)" xfId="953" xr:uid="{0D3C33AD-EC28-4DD4-A42F-96E4212BB30E}"/>
    <cellStyle name="_Смета на ATM" xfId="954" xr:uid="{B2D31384-5B98-4163-939D-8D3BC828012C}"/>
    <cellStyle name="_Смета на ATM#1" xfId="955" xr:uid="{F3F8CD76-2E6D-4B02-8D23-531806331B52}"/>
    <cellStyle name="_Смета на ATM#1_1" xfId="956" xr:uid="{CDB810C6-A079-465E-94FA-B0F3FAD527C0}"/>
    <cellStyle name="_Смета на ATM#1_1 (3)" xfId="957" xr:uid="{4405E28E-2311-49AD-A75D-5C191EA80856}"/>
    <cellStyle name="_Смета на ATM#1_Book1" xfId="958" xr:uid="{230D77A2-A02E-4661-8950-D63C10E081BB}"/>
    <cellStyle name="_Смета на ATM#1_Book1 (18)" xfId="959" xr:uid="{E28C76DF-5EA9-4877-A698-571A74B44E2B}"/>
    <cellStyle name="_Смета на ATM#1_Copy of сметы_РКСПД_ ОПРФ _по Волгограду_2003" xfId="960" xr:uid="{85A3E351-7DA7-45E1-8194-CDBE4F13C3F3}"/>
    <cellStyle name="_Смета на ATM#1_Cмета аудит и технорабочий проект Лаборатория Сервье_10_10 Кошкин" xfId="961" xr:uid="{BCFC4105-4590-4C6E-ACB3-97B29BF2B695}"/>
    <cellStyle name="_Смета на ATM#1_ВОЛС_Павловский автобус_Королев_07_2008hhh" xfId="962" xr:uid="{365D02F5-28A6-46BF-A5FC-D240E0EEFC40}"/>
    <cellStyle name="_Смета на ATM#1_обучение Волгоград_2004" xfId="963" xr:uid="{DD85A8FE-9D54-46A8-B84A-312986C8C674}"/>
    <cellStyle name="_Смета на ATM#1_Прил 2_Смета проект КТКС ДТ_  ЯНАО_312А_07_04 (3)" xfId="964" xr:uid="{A1E97217-8DFC-4DB0-88B3-6C003D831FD1}"/>
    <cellStyle name="_Смета на ATM#1_Смета (128А_05_03) _з этапа_Бирюков" xfId="965" xr:uid="{AA375FA1-77FD-421A-A054-02D5B165DE84}"/>
    <cellStyle name="_Смета на ATM#1_Смета _проектир ИКС_ГУ БР Свердл обл_19_02_2002 незаконченная" xfId="966" xr:uid="{3B7E2AF6-94D2-48CD-9A28-64FD51A642AF}"/>
    <cellStyle name="_Смета на ATM#1_Смета на проектир СТВКС МПС 5_12_2000.xls" xfId="967" xr:uid="{9BF7A801-EB10-456D-9457-F4F955A61265}"/>
    <cellStyle name="_Смета на ATM#1_Смета проект СКС_ЦБ Астрахань_09_2002" xfId="968" xr:uid="{2CA879B3-57BC-4E4A-BF49-EECEDCC6820E}"/>
    <cellStyle name="_Смета на ATM#1_смета_к дог 331А_07_04 Злоказов" xfId="969" xr:uid="{73A4FB9F-3EA2-4010-99C5-C1D283DF3A76}"/>
    <cellStyle name="_Смета на ATM#1_смета_к дог 45А_03_03_Азев с НДС" xfId="970" xr:uid="{12B6FF10-9309-43A8-B02A-8385D64B3E4A}"/>
    <cellStyle name="_Смета на ATM#1_Сметы к дог №63ПЛ_АСУ МТО_РЖДС_10_2005_Злоказов" xfId="971" xr:uid="{84EE3654-9DB1-4756-BC56-D436A0777BE6}"/>
    <cellStyle name="_Смета на ATM#1_Сметы к дог_хранилище_Тюменский нефт НЦ_03_2009_Рензяев_вариант4" xfId="972" xr:uid="{4F2C2816-C313-442B-BB0F-C483185EBE3C}"/>
    <cellStyle name="_Смета на ATM#1_Сметы к дог№56ПЛ_09_05_Злоказовxls" xfId="973" xr:uid="{1A14203A-66FA-4C1D-9632-3482492A557F}"/>
    <cellStyle name="_Смета на ATM#1_Сметы модерниз КСПД_ОПФР Иркутск_Якушев_11_2007г" xfId="974" xr:uid="{F11D5321-4E29-49F7-981B-8DAE2F049FBF}"/>
    <cellStyle name="_Смета на ATM#1_Сметы монт СКС_ОПФР Иркутск_Якушев_09_2007г" xfId="975" xr:uid="{CA9DC132-448F-4C70-84E7-7C91A48299FC}"/>
    <cellStyle name="_Смета на ATM#1_Сметы на монтаж ЛВС_НБ_республ  Саха_Якутия_06_2004 " xfId="976" xr:uid="{997A26F0-FD00-4078-9B85-9A0C7FAA81A7}"/>
    <cellStyle name="_Смета на ATM#1_Сметы на проект АСУ_РЖД_Александров_Ларина_12_2010 2" xfId="977" xr:uid="{B0C75490-A7C3-48AB-BBA7-A0F256207D28}"/>
    <cellStyle name="_Смета на ATM#1_сметы проект СибурТюменьГаз_07_2008_Шпынь" xfId="978" xr:uid="{3E8F2034-D3BE-4420-A804-25B16A67B796}"/>
    <cellStyle name="_Смета на ATM#1_сметы РКСПД этап 3-2004- республика Алтай" xfId="979" xr:uid="{E95ABA1E-2E38-495C-886C-BF71FF172E7B}"/>
    <cellStyle name="_Смета на ATM#1_Сметы_3  АТС_ ОПФР по Волгограду_12_2003" xfId="980" xr:uid="{D86393E2-AF34-4CCF-BFCE-A83D0FAB9BDA}"/>
    <cellStyle name="_Смета на ATM#1_сметы_проект_Курган_Власов_08_2004" xfId="981" xr:uid="{468B3303-806F-4960-976A-9AAE01BD8614}"/>
    <cellStyle name="_Смета на ATM#1_сметы_РКСПД  ОПРФ _  Алтайск край_2002-2003" xfId="982" xr:uid="{88AF2A7E-F17A-4A5F-9E01-FEDE7F581AC9}"/>
    <cellStyle name="_Смета на ATM#1_сметы_РКСПД  ОПРФ _ республ Алтай_2003_10_2003" xfId="983" xr:uid="{33DEB1FC-6721-4EBD-95D0-3837565CCB14}"/>
    <cellStyle name="_Смета на ATM#1_сметы_РКСПД ОПРФ Алтайский край_2 этап _2003" xfId="984" xr:uid="{CAF3808C-82EC-4AF9-8F8D-23E3592064E8}"/>
    <cellStyle name="_Смета на ATM#1_сметы_РКСПД ОПРФ Волгоград_этап 4.1 _07_2004" xfId="985" xr:uid="{4FF44606-A39A-4CCD-B2E6-86461BC2D532}"/>
    <cellStyle name="_Смета на ATM#1_сметы_РКСПД ОПРФ Иркутск_этап 2004" xfId="986" xr:uid="{7B762005-18A2-484E-81CF-B73BE7BC3C79}"/>
    <cellStyle name="_Смета на ATM#1_сметы_РКСПД ОПРФ Чита общая_этап 2.1_2004_этап 1_2003" xfId="987" xr:uid="{60CF38EB-618B-4CAB-A08F-A5581B2B60BF}"/>
    <cellStyle name="_Смета на ATM#1_сметы_РКСПД УПФР Астрахань_1 узел 07_2004" xfId="988" xr:uid="{E2A7894A-1915-4122-A38C-D49F3776BEC8}"/>
    <cellStyle name="_Смета на ATM#1_сметы_РКСПД_ ОПРФ _по Астрах обл_10 узлов_дс 3_11_2003" xfId="989" xr:uid="{96C10A63-A677-4E0D-93BF-303D8842E551}"/>
    <cellStyle name="_Смета на ATM#1_сметы_РКСПД_ ОПРФ _по Астрах обл_19 узлов_2003" xfId="990" xr:uid="{E84ED45D-D646-4449-9585-85D43336F05C}"/>
    <cellStyle name="_Смета на ATM#1_сметы_РКСПД_ ОПРФ _по Астрах обл_3 этап-2004год_дс 3_08_2004" xfId="991" xr:uid="{5724136C-B637-4F98-A697-C6A95C43A224}"/>
    <cellStyle name="_Смета на ATM#1_сметы_РКСПД_ ОПРФ _по Астрах обл_3 этап-2004год_дс 3_08_старые 2004" xfId="992" xr:uid="{1FEAE595-CB50-4426-9A0C-37B52755E2F5}"/>
    <cellStyle name="_Смета на ATM#1_сметы_РКСПД_ ОПРФ _по Астрах обл_настройка10 узлов_дс 3_11_2003" xfId="993" xr:uid="{5BAC698D-073D-4714-9E62-9A072C781EF3}"/>
    <cellStyle name="_Смета на ATM#1_сметы_РКСПД_ ОПРФ _по Волгогр_УАТС_ проектир_2003" xfId="994" xr:uid="{AFE67F9C-C3C0-4FAB-828C-29091557536C}"/>
    <cellStyle name="_Смета на ATM#1_Сметы_РКСПД_ ОПРФ _по Волгограду_12_2003" xfId="995" xr:uid="{13AE4C4D-761A-4835-BCCF-70E10C6A5CA3}"/>
    <cellStyle name="_Смета на ATM#1_Сметы_РКСПД_ ОПРФ _по Волгограду_12_2003- Галатонова" xfId="996" xr:uid="{43FD976D-A0F1-4283-8AF8-1C60866F4B38}"/>
    <cellStyle name="_Смета на ATM#1_Сметы_РКСПД_ ОПРФ _по Волгограду_12_2003 Лебедкина" xfId="997" xr:uid="{F95B31C1-9C97-48C8-9795-314D15289F5C}"/>
    <cellStyle name="_Смета на ATM#1_Сметы_РКСПД_ ОПРФ _по Волгограду_12_2003 Наумова" xfId="998" xr:uid="{F59E9F08-A9A0-4F91-9862-7558B900FE5E}"/>
    <cellStyle name="_Смета на ATM#1_сметы_РКСПД_ ОПРФ _по Иркутску_2 этап_11_2003" xfId="999" xr:uid="{59540E41-D10F-4B76-AC48-61F760E8BFCD}"/>
    <cellStyle name="_Смета на ATM#1_сметы_РКСПД_ ОПРФ _по Иркутску_проект_2 этап_11_2003" xfId="1000" xr:uid="{943E5915-1EEE-45AE-A7A3-E863B8257FE2}"/>
    <cellStyle name="_Смета на ATM#1_сметы_РКСПД_ ОПРФ _по Иркутску_субподр_2 этап_11_2003" xfId="1001" xr:uid="{B33C4DEE-61E2-4B46-A6FA-949FDD276124}"/>
    <cellStyle name="_Смета на ATM#1_сметы_РКСПД_ ОПРФ _по Оренб обл_2 этап-2003 год_11_2003 " xfId="1002" xr:uid="{322C41C7-408E-4EFF-8AB8-F2E25F38BF5D}"/>
    <cellStyle name="_Смета на ATM#1_сметы_РКСПД_опытн зона ОПРФ _по Иркутск обл_по календ плану_12_2002" xfId="1003" xr:uid="{46BC4304-EBBF-4E53-BB85-802704673B55}"/>
    <cellStyle name="_Смета на ATM_Book1" xfId="1004" xr:uid="{1511F7BB-F521-4617-9B57-99DFFC139287}"/>
    <cellStyle name="_Смета на ATM_Book1 (18)" xfId="1005" xr:uid="{9AE8C30C-E2A1-4A9A-96E6-456236D2B1B2}"/>
    <cellStyle name="_Смета на ATM_Copy of сметы_РКСПД_ ОПРФ _по Волгограду_2003" xfId="1006" xr:uid="{231CBAF1-DECC-4B1E-A386-15CFDD8F0D4D}"/>
    <cellStyle name="_Смета на ATM_Cмета аудит и технорабочий проект Лаборатория Сервье_10_10 Кошкин" xfId="1007" xr:uid="{CBADC785-97CB-4851-B3C0-02B5D6986823}"/>
    <cellStyle name="_Смета на ATM_ВОЛС_Павловский автобус_Королев_07_2008hhh" xfId="1008" xr:uid="{F9005F13-E176-4CAD-9A37-9E8ACA5A3C18}"/>
    <cellStyle name="_Смета на ATM_обучение Волгоград_2004" xfId="1009" xr:uid="{AB64351B-EAA2-4FC9-8BD3-F9258CAECECA}"/>
    <cellStyle name="_Смета на ATM_Смета (128А_05_03) _з этапа_Бирюков" xfId="1010" xr:uid="{6D43505E-FF05-4F3F-9140-006BA60D1B2F}"/>
    <cellStyle name="_Смета на ATM_Смета _проектир ИКС_ГУ БР Свердл обл_19_02_2002 незаконченная" xfId="1011" xr:uid="{6180F1AA-0CED-421F-A9B6-E1388C4292B8}"/>
    <cellStyle name="_Смета на ATM_смета к  дог 185А_09_02_НИОКР_Васильева" xfId="1012" xr:uid="{5CA6E1A4-D469-4787-8F96-36A57CE0B801}"/>
    <cellStyle name="_Смета на ATM_смета к дог  129А_05_03_ Бирюков   " xfId="1013" xr:uid="{3777E889-2BB9-40FC-A95D-4068EEE2B3B4}"/>
    <cellStyle name="_Смета на ATM_Смета проект СКС_ЦБ Астрахань_09_2002" xfId="1014" xr:uid="{CF3586FA-B76D-4329-95AE-D0A35132C956}"/>
    <cellStyle name="_Смета на ATM_Сметы к дог_хранилище_Тюменский нефт НЦ_03_2009_Рензяев_вариант4" xfId="1015" xr:uid="{F01991EF-1A9A-43FE-939B-4C89A6D08C82}"/>
    <cellStyle name="_Смета на ATM_Сметы модерниз КСПД_ОПФР Иркутск_Якушев_11_2007г" xfId="1016" xr:uid="{B55B86B2-93D3-4705-890D-5A4CBA850AD0}"/>
    <cellStyle name="_Смета на ATM_Сметы монт СКС_ОПФР Иркутск_Якушев_09_2007г" xfId="1017" xr:uid="{4F401AF7-7358-4D8C-B926-A0B7CEC298DE}"/>
    <cellStyle name="_Смета на ATM_Сметы на монтаж ЛВС_НБ_республ  Саха_Якутия_06_2004 " xfId="1018" xr:uid="{A211977E-DD6A-46C2-8FF4-9A9AA714629F}"/>
    <cellStyle name="_Смета на ATM_Сметы на проект АСУ_РЖД_Александров_Ларина_12_2010 2" xfId="1019" xr:uid="{2287A96A-F562-41A0-9DA4-C6CA3A3742A6}"/>
    <cellStyle name="_Смета на ATM_сметы проект СибурТюменьГаз_07_2008_Шпынь" xfId="1020" xr:uid="{A83FBD3F-822B-443C-98DC-963A1B3ECD91}"/>
    <cellStyle name="_Смета на ATM_сметы РКСПД этап 3-2004- республика Алтай" xfId="1021" xr:uid="{0C416301-300D-485E-8E68-EE4568BB9C97}"/>
    <cellStyle name="_Смета на ATM_Сметы_3  АТС_ ОПФР по Волгограду_12_2003" xfId="1022" xr:uid="{BBF626D4-73B6-4607-9C15-0971D145C7A2}"/>
    <cellStyle name="_Смета на ATM_сметы_проект_Курган_Власов_08_2004" xfId="1023" xr:uid="{85B2DD90-D5F9-4600-93A9-6806F023E44A}"/>
    <cellStyle name="_Смета на ATM_сметы_РКСПД  ОПРФ _  Алтайск край_2002-2003" xfId="1024" xr:uid="{6270F928-A9E7-4D93-ACAA-0FC11C72CA2C}"/>
    <cellStyle name="_Смета на ATM_сметы_РКСПД  ОПРФ _ республ Алтай_2003_10_2003" xfId="1025" xr:uid="{360DACAC-3FCA-4CB9-86AC-E3E453131AC3}"/>
    <cellStyle name="_Смета на ATM_сметы_РКСПД ОПРФ Алтайский край_2 этап _2003" xfId="1026" xr:uid="{66F019F7-26F2-4871-BF11-CAF572BE68B8}"/>
    <cellStyle name="_Смета на ATM_сметы_РКСПД ОПРФ Волгоград_этап 4.1 _07_2004" xfId="1027" xr:uid="{F7538B59-EE74-44F4-8B64-517FCB02DF68}"/>
    <cellStyle name="_Смета на ATM_сметы_РКСПД ОПРФ Иркутск_этап 2004" xfId="1028" xr:uid="{774D44AA-17AD-41F1-A54B-15C448266E48}"/>
    <cellStyle name="_Смета на ATM_сметы_РКСПД ОПРФ Чита общая_этап 2.1_2004_этап 1_2003" xfId="1029" xr:uid="{4DD84083-0B4B-48B8-9375-3243C4AA2AB5}"/>
    <cellStyle name="_Смета на ATM_сметы_РКСПД УПФР Астрахань_1 узел 07_2004" xfId="1030" xr:uid="{2668F43C-B4A0-4510-A2E5-F21737AEB02D}"/>
    <cellStyle name="_Смета на ATM_сметы_РКСПД_ ОПРФ _по Астрах обл_10 узлов_дс 3_11_2003" xfId="1031" xr:uid="{FEC80069-B963-41D1-9533-0B8FEA93658D}"/>
    <cellStyle name="_Смета на ATM_сметы_РКСПД_ ОПРФ _по Астрах обл_19 узлов_2003" xfId="1032" xr:uid="{2752AF63-2251-4598-9432-B775DFE9D9CB}"/>
    <cellStyle name="_Смета на ATM_сметы_РКСПД_ ОПРФ _по Астрах обл_3 этап-2004год_дс 3_08_2004" xfId="1033" xr:uid="{DFA1C659-3E85-4E24-A3ED-B0AB7FCD2283}"/>
    <cellStyle name="_Смета на ATM_сметы_РКСПД_ ОПРФ _по Астрах обл_3 этап-2004год_дс 3_08_старые 2004" xfId="1034" xr:uid="{F792ACBD-81C2-474B-9741-E31BC498282E}"/>
    <cellStyle name="_Смета на ATM_сметы_РКСПД_ ОПРФ _по Астрах обл_настройка10 узлов_дс 3_11_2003" xfId="1035" xr:uid="{4555BB44-A95B-4FFB-877E-16AE02DAC27F}"/>
    <cellStyle name="_Смета на ATM_сметы_РКСПД_ ОПРФ _по Волгогр_УАТС_ проектир_2003" xfId="1036" xr:uid="{8957DAF2-80BB-4EDC-85D3-970E0255DA59}"/>
    <cellStyle name="_Смета на ATM_Сметы_РКСПД_ ОПРФ _по Волгограду_12_2003" xfId="1037" xr:uid="{A22CCF43-8143-40E3-8472-B91CE2270EAB}"/>
    <cellStyle name="_Смета на ATM_Сметы_РКСПД_ ОПРФ _по Волгограду_12_2003- Галатонова" xfId="1038" xr:uid="{79C5F3CA-E349-495A-9D93-FF9C505C24F6}"/>
    <cellStyle name="_Смета на ATM_Сметы_РКСПД_ ОПРФ _по Волгограду_12_2003 Лебедкина" xfId="1039" xr:uid="{5E1B8357-5A98-4F73-BD92-1F6425E879FF}"/>
    <cellStyle name="_Смета на ATM_Сметы_РКСПД_ ОПРФ _по Волгограду_12_2003 Наумова" xfId="1040" xr:uid="{F188B01D-A324-4384-8BFB-978E0B419AA9}"/>
    <cellStyle name="_Смета на ATM_сметы_РКСПД_ ОПРФ _по Иркутску_2 этап_11_2003" xfId="1041" xr:uid="{26A6FB97-2CA9-4817-A2B2-999915F82B32}"/>
    <cellStyle name="_Смета на ATM_сметы_РКСПД_ ОПРФ _по Иркутску_проект_2 этап_11_2003" xfId="1042" xr:uid="{7F5E83CE-DB73-4E28-AA06-2C5961D6CE19}"/>
    <cellStyle name="_Смета на ATM_сметы_РКСПД_ ОПРФ _по Иркутску_субподр_2 этап_11_2003" xfId="1043" xr:uid="{A35626E6-999E-40ED-8E00-F7EF45EBC96F}"/>
    <cellStyle name="_Смета на ATM_сметы_РКСПД_ ОПРФ _по Оренб обл_2 этап-2003 год_11_2003 " xfId="1044" xr:uid="{2B996EB2-222B-4E39-ADB5-EDADCA21F78E}"/>
    <cellStyle name="_Смета на ATM_сметы_РКСПД_опытн зона ОПРФ _по Иркутск обл_по календ плану_12_2002" xfId="1045" xr:uid="{A7E41CA5-A615-455F-A4A3-91AC2A121380}"/>
    <cellStyle name="_Смета на работы по монтажу  телеф.станции2" xfId="1046" xr:uid="{6FBB0EB7-93EF-4395-9B69-1DDF60BF6D68}"/>
    <cellStyle name="_Смета на работы по монтажу  телеф.станции2_1" xfId="1047" xr:uid="{A6C507AA-B620-4C8F-8DDD-76AA292B6A97}"/>
    <cellStyle name="_Смета на работы по монтажу  телеф.станции2_1 (3)" xfId="1048" xr:uid="{58D980E0-8512-470F-8387-AEB68A25E452}"/>
    <cellStyle name="_Смета на работы по монтажу  телеф.станции2_Book1" xfId="1049" xr:uid="{4560CB41-9343-4D53-B1D3-75E8E9A54933}"/>
    <cellStyle name="_Смета на работы по монтажу  телеф.станции2_Book1 (18)" xfId="1050" xr:uid="{9F0C07C7-2171-4CD7-B2C5-523354E00690}"/>
    <cellStyle name="_Смета на работы по монтажу  телеф.станции2_Copy of сметы_РКСПД_ ОПРФ _по Волгограду_2003" xfId="1051" xr:uid="{56B44272-2B47-422F-B4EC-2DA410416C78}"/>
    <cellStyle name="_Смета на работы по монтажу  телеф.станции2_Cмета аудит и технорабочий проект Лаборатория Сервье_10_10 Кошкин" xfId="1052" xr:uid="{D4B0279C-ACAF-493C-B7E5-8E985CDF0D1C}"/>
    <cellStyle name="_Смета на работы по монтажу  телеф.станции2_ВОЛС_Павловский автобус_Королев_07_2008hhh" xfId="1053" xr:uid="{3D992A2E-67C3-41C0-9E1D-6B8052DF184E}"/>
    <cellStyle name="_Смета на работы по монтажу  телеф.станции2_обучение Волгоград_2004" xfId="1054" xr:uid="{29D4AF42-F8C6-4CA0-B977-2CF983068AE5}"/>
    <cellStyle name="_Смета на работы по монтажу  телеф.станции2_Прил 2_Смета проект КТКС ДТ_  ЯНАО_312А_07_04 (3)" xfId="1055" xr:uid="{8A24CC59-22B1-43C1-BD7A-957C724E0D76}"/>
    <cellStyle name="_Смета на работы по монтажу  телеф.станции2_Смета (128А_05_03) _з этапа_Бирюков" xfId="1056" xr:uid="{9DF3492A-1185-4816-A39E-6BF27A3054D0}"/>
    <cellStyle name="_Смета на работы по монтажу  телеф.станции2_Смета _проектир ИКС_ГУ БР Свердл обл_19_02_2002 незаконченная" xfId="1057" xr:uid="{49078AFC-5482-4632-A83E-894981894369}"/>
    <cellStyle name="_Смета на работы по монтажу  телеф.станции2_Смета на проектир СТВКС МПС 5_12_2000.xls" xfId="1058" xr:uid="{7A352ADE-A8E4-4E03-B32B-FC17C52BDB9D}"/>
    <cellStyle name="_Смета на работы по монтажу  телеф.станции2_Смета проект СКС_ЦБ Астрахань_09_2002" xfId="1059" xr:uid="{F429787C-DA21-428D-B67F-E73A5D480F1C}"/>
    <cellStyle name="_Смета на работы по монтажу  телеф.станции2_смета_к дог 331А_07_04 Злоказов" xfId="1060" xr:uid="{EC2ECA0B-B2D8-4FFA-9BA2-91AAB4AC8AC8}"/>
    <cellStyle name="_Смета на работы по монтажу  телеф.станции2_смета_к дог 45А_03_03_Азев с НДС" xfId="1061" xr:uid="{D4B9BCDA-03A9-4F77-9F54-F78D8A740403}"/>
    <cellStyle name="_Смета на работы по монтажу  телеф.станции2_Сметы к дог №63ПЛ_АСУ МТО_РЖДС_10_2005_Злоказов" xfId="1062" xr:uid="{D98D4C0F-E8A1-4863-B65D-F654DE9E2700}"/>
    <cellStyle name="_Смета на работы по монтажу  телеф.станции2_Сметы к дог_хранилище_Тюменский нефт НЦ_03_2009_Рензяев_вариант4" xfId="1063" xr:uid="{B53EE70B-84C5-4BD6-8957-3B6C1F95F79E}"/>
    <cellStyle name="_Смета на работы по монтажу  телеф.станции2_Сметы к дог№56ПЛ_09_05_Злоказовxls" xfId="1064" xr:uid="{A6DC8A7A-88A9-48E6-8BB5-D7C84F83262F}"/>
    <cellStyle name="_Смета на работы по монтажу  телеф.станции2_Сметы модерниз КСПД_ОПФР Иркутск_Якушев_11_2007г" xfId="1065" xr:uid="{464E4649-1156-4B36-89B3-F344D9687C34}"/>
    <cellStyle name="_Смета на работы по монтажу  телеф.станции2_Сметы монт СКС_ОПФР Иркутск_Якушев_09_2007г" xfId="1066" xr:uid="{DB2B87B6-ADA3-462A-96E2-210ED9349E84}"/>
    <cellStyle name="_Смета на работы по монтажу  телеф.станции2_Сметы на монтаж ЛВС_НБ_республ  Саха_Якутия_06_2004 " xfId="1067" xr:uid="{FC666440-5B37-4057-9A66-38A9409A3302}"/>
    <cellStyle name="_Смета на работы по монтажу  телеф.станции2_Сметы на проект АСУ_РЖД_Александров_Ларина_12_2010 2" xfId="1068" xr:uid="{37E3820C-7CFB-4E2A-92BF-E30794F33A53}"/>
    <cellStyle name="_Смета на работы по монтажу  телеф.станции2_сметы проект СибурТюменьГаз_07_2008_Шпынь" xfId="1069" xr:uid="{AD2084B6-3300-4D58-97FE-49AB07A7FBFC}"/>
    <cellStyle name="_Смета на работы по монтажу  телеф.станции2_сметы РКСПД этап 3-2004- республика Алтай" xfId="1070" xr:uid="{5421F4AD-2B4C-4513-A7C9-4454799570CC}"/>
    <cellStyle name="_Смета на работы по монтажу  телеф.станции2_Сметы_3  АТС_ ОПФР по Волгограду_12_2003" xfId="1071" xr:uid="{2BA78BDB-03E3-46FC-8A0C-A1B1136C8115}"/>
    <cellStyle name="_Смета на работы по монтажу  телеф.станции2_сметы_проект_Курган_Власов_08_2004" xfId="1072" xr:uid="{7107C5AF-AFA2-4635-8349-FF7071C32094}"/>
    <cellStyle name="_Смета на работы по монтажу  телеф.станции2_сметы_РКСПД  ОПРФ _  Алтайск край_2002-2003" xfId="1073" xr:uid="{8611AC55-16D6-43A0-AF3C-012C53B8A97E}"/>
    <cellStyle name="_Смета на работы по монтажу  телеф.станции2_сметы_РКСПД  ОПРФ _ республ Алтай_2003_10_2003" xfId="1074" xr:uid="{BC40ACAB-B25F-4A98-B52B-E0B14DE62122}"/>
    <cellStyle name="_Смета на работы по монтажу  телеф.станции2_сметы_РКСПД ОПРФ Алтайский край_2 этап _2003" xfId="1075" xr:uid="{AC5BB37D-A2F7-4BD6-A272-E6C95CB31709}"/>
    <cellStyle name="_Смета на работы по монтажу  телеф.станции2_сметы_РКСПД ОПРФ Волгоград_этап 4.1 _07_2004" xfId="1076" xr:uid="{C5A20E99-E1D0-48B8-87B5-3A15FBB115D5}"/>
    <cellStyle name="_Смета на работы по монтажу  телеф.станции2_сметы_РКСПД ОПРФ Иркутск_этап 2004" xfId="1077" xr:uid="{AFE92B29-8AAA-4041-93CC-436182209CD8}"/>
    <cellStyle name="_Смета на работы по монтажу  телеф.станции2_сметы_РКСПД ОПРФ Чита общая_этап 2.1_2004_этап 1_2003" xfId="1078" xr:uid="{09F2D396-2578-432F-B017-D73649497DC1}"/>
    <cellStyle name="_Смета на работы по монтажу  телеф.станции2_сметы_РКСПД УПФР Астрахань_1 узел 07_2004" xfId="1079" xr:uid="{3801D338-28B7-40C0-850B-DE18029D1B22}"/>
    <cellStyle name="_Смета на работы по монтажу  телеф.станции2_сметы_РКСПД_ ОПРФ _по Астрах обл_10 узлов_дс 3_11_2003" xfId="1080" xr:uid="{87294815-101B-464C-90E1-B8A2AB191C3B}"/>
    <cellStyle name="_Смета на работы по монтажу  телеф.станции2_сметы_РКСПД_ ОПРФ _по Астрах обл_19 узлов_2003" xfId="1081" xr:uid="{F36087D7-D728-4A27-9E83-BB62174C69E3}"/>
    <cellStyle name="_Смета на работы по монтажу  телеф.станции2_сметы_РКСПД_ ОПРФ _по Астрах обл_3 этап-2004год_дс 3_08_2004" xfId="1082" xr:uid="{1E2FE3BB-2AB0-42F3-AAC7-D48D542A42CF}"/>
    <cellStyle name="_Смета на работы по монтажу  телеф.станции2_сметы_РКСПД_ ОПРФ _по Астрах обл_3 этап-2004год_дс 3_08_старые 2004" xfId="1083" xr:uid="{6DF9B557-7944-43E6-864F-E281D860D398}"/>
    <cellStyle name="_Смета на работы по монтажу  телеф.станции2_сметы_РКСПД_ ОПРФ _по Астрах обл_настройка10 узлов_дс 3_11_2003" xfId="1084" xr:uid="{4747BA3B-9BD4-4E13-B001-374B6B317E0D}"/>
    <cellStyle name="_Смета на работы по монтажу  телеф.станции2_сметы_РКСПД_ ОПРФ _по Волгогр_УАТС_ проектир_2003" xfId="1085" xr:uid="{46164677-6DE4-4FB4-8E0B-8D7AB890A653}"/>
    <cellStyle name="_Смета на работы по монтажу  телеф.станции2_Сметы_РКСПД_ ОПРФ _по Волгограду_12_2003" xfId="1086" xr:uid="{926BE401-FBBE-480E-B538-2344D71B78A7}"/>
    <cellStyle name="_Смета на работы по монтажу  телеф.станции2_Сметы_РКСПД_ ОПРФ _по Волгограду_12_2003- Галатонова" xfId="1087" xr:uid="{0CC1CBCD-E6F4-4BB7-B110-C769DA8F69D8}"/>
    <cellStyle name="_Смета на работы по монтажу  телеф.станции2_Сметы_РКСПД_ ОПРФ _по Волгограду_12_2003 Лебедкина" xfId="1088" xr:uid="{A1B07201-33BD-48BE-95D1-9CFC8709D3F5}"/>
    <cellStyle name="_Смета на работы по монтажу  телеф.станции2_Сметы_РКСПД_ ОПРФ _по Волгограду_12_2003 Наумова" xfId="1089" xr:uid="{0181E17E-64FE-406C-BEE6-3C17554D5786}"/>
    <cellStyle name="_Смета на работы по монтажу  телеф.станции2_сметы_РКСПД_ ОПРФ _по Иркутску_2 этап_11_2003" xfId="1090" xr:uid="{6141A877-BEA2-4182-B5DE-F5E348AEA8E8}"/>
    <cellStyle name="_Смета на работы по монтажу  телеф.станции2_сметы_РКСПД_ ОПРФ _по Иркутску_проект_2 этап_11_2003" xfId="1091" xr:uid="{7CA761A1-5808-4FA9-AA9B-F56BC4CFD6F1}"/>
    <cellStyle name="_Смета на работы по монтажу  телеф.станции2_сметы_РКСПД_ ОПРФ _по Иркутску_субподр_2 этап_11_2003" xfId="1092" xr:uid="{19651328-ACD5-4F99-BA0B-9301E7A280A9}"/>
    <cellStyle name="_Смета на работы по монтажу  телеф.станции2_сметы_РКСПД_ ОПРФ _по Оренб обл_2 этап-2003 год_11_2003 " xfId="1093" xr:uid="{DA5D99E3-431F-4287-B2C0-C1AD34DBBED1}"/>
    <cellStyle name="_Смета на работы по монтажу  телеф.станции2_сметы_РКСПД_опытн зона ОПРФ _по Иркутск обл_по календ плану_12_2002" xfId="1094" xr:uid="{6E0F8F08-A176-488E-8954-3126EBBE6F51}"/>
    <cellStyle name="_смета сети передачи данных Москва-Тула_вер 6,98" xfId="1095" xr:uid="{D3ACEA28-F112-4E94-AD6B-C0ED53D86083}"/>
    <cellStyle name="_Смета СКУД" xfId="1096" xr:uid="{45EF427F-7383-4E19-AEB3-4C5E3BD9E940}"/>
    <cellStyle name="_смета_КС СУВДТ проектн решен_09.99" xfId="1097" xr:uid="{5FF3DD8E-8EEA-431A-99BA-0547A3B15268}"/>
    <cellStyle name="_Смета_пассажирский доступ2" xfId="1098" xr:uid="{AC437CC8-022E-4FA1-8E09-BD6A008FA402}"/>
    <cellStyle name="_сметы  Типовые комплекты СПД МПС ч 2_2004" xfId="1099" xr:uid="{706E24DB-D1D8-448D-8536-60A55C6F3F19}"/>
    <cellStyle name="_сметы на КТС к техн проекту СПД МПС" xfId="1100" xr:uid="{FB52E851-4E70-4BB3-B426-B1A83B8BD65F}"/>
    <cellStyle name="_сметы на КТС к техн проекту СПД МПС_01_АМТС" xfId="1101" xr:uid="{B734234F-8C70-410F-804B-42F73A807065}"/>
    <cellStyle name="_сметы на КТС к техн проекту СПД МПС_Book1" xfId="1102" xr:uid="{567A0FFF-0EE9-408B-91B5-26B24B43B958}"/>
    <cellStyle name="_сметы на КТС к техн проекту СПД МПС_Book1 (18)" xfId="1103" xr:uid="{B6F6E4DB-D748-4523-9A25-D2A2436EECFE}"/>
    <cellStyle name="_сметы на КТС к техн проекту СПД МПС_Copy of сметы_РКСПД_ ОПРФ _по Волгограду_2003" xfId="1104" xr:uid="{08A44733-56BB-4182-9D72-F0818886F795}"/>
    <cellStyle name="_сметы на КТС к техн проекту СПД МПС_Cметы Балахонцы" xfId="1105" xr:uid="{7E3B3E97-0938-4B27-ABB4-658224FAD3FD}"/>
    <cellStyle name="_сметы на КТС к техн проекту СПД МПС_Александровск" xfId="1106" xr:uid="{300AA69F-7ADF-4C91-9948-03EF7374ABD9}"/>
    <cellStyle name="_сметы на КТС к техн проекту СПД МПС_АСУИ ОЦ АСКУЭ АСУПП ДП НТС ЕКАСУФР КЗИ СУ СЕВ КИВС ПЕ ядро ЛВС ИВЦ" xfId="1107" xr:uid="{8C18CA65-E964-4AB9-AB8E-4CE8D4A775BD}"/>
    <cellStyle name="_сметы на КТС к техн проекту СПД МПС_Барда" xfId="1108" xr:uid="{9EE3ADF0-2083-4E1C-99CA-2DFDA71CBFE3}"/>
    <cellStyle name="_сметы на КТС к техн проекту СПД МПС_Березники" xfId="1109" xr:uid="{6F24422A-5047-4547-B206-7019C975F527}"/>
    <cellStyle name="_сметы на КТС к техн проекту СПД МПС_Бол. Соснова" xfId="1110" xr:uid="{BCA23CEC-983F-4F98-9D4D-7D30AC1BA469}"/>
    <cellStyle name="_сметы на КТС к техн проекту СПД МПС_Верещагино" xfId="1111" xr:uid="{73C3D759-6FFF-45FA-AB1B-8643C2F0E9DB}"/>
    <cellStyle name="_сметы на КТС к техн проекту СПД МПС_Горнозаводск" xfId="1112" xr:uid="{F83D2405-AAC9-4EE4-BC79-4212270FDE54}"/>
    <cellStyle name="_сметы на КТС к техн проекту СПД МПС_Губаха" xfId="1113" xr:uid="{53A2A7EA-0FF9-436C-84E8-B9F1D3812111}"/>
    <cellStyle name="_сметы на КТС к техн проекту СПД МПС_Добрянка" xfId="1114" xr:uid="{A122174B-9391-4415-B1FE-6695FB80F0A9}"/>
    <cellStyle name="_сметы на КТС к техн проекту СПД МПС_ЕКБ_всё1" xfId="1115" xr:uid="{377AC043-C7C4-4564-94EB-9FA57406F213}"/>
    <cellStyle name="_сметы на КТС к техн проекту СПД МПС_Елово" xfId="1116" xr:uid="{B4B31BE6-DED6-42A0-B9EF-94C4D1038C2E}"/>
    <cellStyle name="_сметы на КТС к техн проекту СПД МПС_ЗИП" xfId="1117" xr:uid="{ED65B83D-E67B-4964-8A39-5952F79B6574}"/>
    <cellStyle name="_сметы на КТС к техн проекту СПД МПС_Ильинский" xfId="1118" xr:uid="{D3642B50-16FF-49B5-8854-9B518657F656}"/>
    <cellStyle name="_сметы на КТС к техн проекту СПД МПС_Итог_ЕКБ_220906" xfId="1119" xr:uid="{444A1CA0-4695-4136-AEB6-8F172FB93441}"/>
    <cellStyle name="_сметы на КТС к техн проекту СПД МПС_Итог_ЕКБ-1" xfId="1120" xr:uid="{DB257296-AF18-422F-96EF-D22B944CC228}"/>
    <cellStyle name="_сметы на КТС к техн проекту СПД МПС_Карагай" xfId="1121" xr:uid="{3E70F716-CF21-4A39-92D9-0C32C27F1CF6}"/>
    <cellStyle name="_сметы на КТС к техн проекту СПД МПС_Кизел" xfId="1122" xr:uid="{5BF5F926-340C-4973-9CCC-C60324D26678}"/>
    <cellStyle name="_сметы на КТС к техн проекту СПД МПС_Ключи" xfId="1123" xr:uid="{D26A0A4B-8635-4AB2-A9F0-CBDB1C35360A}"/>
    <cellStyle name="_сметы на КТС к техн проекту СПД МПС_Краснокаменск" xfId="1124" xr:uid="{CD9FD739-161A-4699-B4E4-0154532F1087}"/>
    <cellStyle name="_сметы на КТС к техн проекту СПД МПС_КС Приложения 21 работы АСУ М ТТК" xfId="1125" xr:uid="{3BE92731-F6A3-4C56-BD7F-2EA8D9C53421}"/>
    <cellStyle name="_сметы на КТС к техн проекту СПД МПС_КС-2_КС-3_Тюмень_система терифик_телеф_6_дог_175А" xfId="1126" xr:uid="{F6D486C3-AEDE-4F2D-8085-E7B1CFE8E952}"/>
    <cellStyle name="_сметы на КТС к техн проекту СПД МПС_КС-3 КС-2_НОД-5_ остаток к договору1622Т_03_07" xfId="1127" xr:uid="{1DD7407E-0D3D-404F-9BE2-88BA0ACF9095}"/>
    <cellStyle name="_сметы на КТС к техн проекту СПД МПС_КС3, КС2  КС Система отображения_Салехард_12_2005" xfId="1128" xr:uid="{99623987-750C-4921-B6CD-652E4616FD34}"/>
    <cellStyle name="_сметы на КТС к техн проекту СПД МПС_Кудымкар" xfId="1129" xr:uid="{959FC31A-CB88-4951-BF89-12110E0D7698}"/>
    <cellStyle name="_сметы на КТС к техн проекту СПД МПС_Куеда" xfId="1130" xr:uid="{34DB0971-94C4-4F78-B339-91F0005BC319}"/>
    <cellStyle name="_сметы на КТС к техн проекту СПД МПС_Кунгур" xfId="1131" xr:uid="{74B7AE25-BAAA-4C32-8A94-5367492A03D2}"/>
    <cellStyle name="_сметы на КТС к техн проекту СПД МПС_Лысьва" xfId="1132" xr:uid="{17167567-68D3-4AE5-A185-6B2201797013}"/>
    <cellStyle name="_сметы на КТС к техн проекту СПД МПС_Мин Связь Спецификация оборудования190904" xfId="1133" xr:uid="{3922256A-7752-42A6-BD6A-1C1E892AC750}"/>
    <cellStyle name="_сметы на КТС к техн проекту СПД МПС_обучение Волгоград_2004" xfId="1134" xr:uid="{B9D97640-D2F1-4A05-B277-AD3489BC3200}"/>
    <cellStyle name="_сметы на КТС к техн проекту СПД МПС_ОПТС-2" xfId="1135" xr:uid="{5D0A3980-B59D-4BC3-ABB9-02760144E666}"/>
    <cellStyle name="_сметы на КТС к техн проекту СПД МПС_ОПТС-3" xfId="1136" xr:uid="{91D5A241-CF93-4061-A000-3034958E1AEB}"/>
    <cellStyle name="_сметы на КТС к техн проекту СПД МПС_ОПТС-4" xfId="1137" xr:uid="{8E9A409D-6A6A-405B-9AEF-EF4AD2F1C2C0}"/>
    <cellStyle name="_сметы на КТС к техн проекту СПД МПС_ОПТС-6" xfId="1138" xr:uid="{6B6068DC-31DA-4C96-B4F6-669558F9E5C6}"/>
    <cellStyle name="_сметы на КТС к техн проекту СПД МПС_Приложение 1 к договору подряда- процентовка" xfId="1139" xr:uid="{6A4AF800-66B2-498A-BB5F-0780773B7885}"/>
    <cellStyle name="_сметы на КТС к техн проекту СПД МПС_Приложение 2 Сметы" xfId="1140" xr:uid="{569567FF-D423-4FFF-ACDA-9CF7AE9D9057}"/>
    <cellStyle name="_сметы на КТС к техн проекту СПД МПС_процент_сметы_монтаж ЛВС ГУВД 29.06_06_ТЕР" xfId="1141" xr:uid="{DBB05D3C-9DA5-4140-9DB8-FBBBF5A7FEBC}"/>
    <cellStyle name="_сметы на КТС к техн проекту СПД МПС_См_монтаж СКС_ в здании МЛСО_Мильчаков" xfId="1142" xr:uid="{2BD9A1E0-A5A8-4819-B6D9-5AADE80EE09F}"/>
    <cellStyle name="_сметы на КТС к техн проекту СПД МПС_см_монтаж_КСПД _№01-№19_05_2006" xfId="1143" xr:uid="{490F1F55-6B51-47B0-9C2E-E324119E4A10}"/>
    <cellStyle name="_сметы на КТС к техн проекту СПД МПС_См_проект к дог 40Т_04_05_Москалевич" xfId="1144" xr:uid="{383C32C0-EE61-4236-8746-2BC339603564}"/>
    <cellStyle name="_сметы на КТС к техн проекту СПД МПС_См_проект реконст узлов МС СПД РЖД_Николаев_09_2005" xfId="1145" xr:uid="{5895B489-FD43-40AD-818F-57688E5705BE}"/>
    <cellStyle name="_сметы на КТС к техн проекту СПД МПС_См_проект слаб подсистем здания Омская" xfId="1146" xr:uid="{AFA3122F-8D4C-4830-879E-A03C1454C952}"/>
    <cellStyle name="_сметы на КТС к техн проекту СПД МПС_См_проект_кап ремонт_ префект Москвы _09_2004" xfId="1147" xr:uid="{ED750F32-2052-4B00-A707-C1112444CAB7}"/>
    <cellStyle name="_сметы на КТС к техн проекту СПД МПС_См_проект_КД Минсвязи _09_2004" xfId="1148" xr:uid="{411DA644-E48E-485D-8239-12A0BC3CF2F3}"/>
    <cellStyle name="_сметы на КТС к техн проекту СПД МПС_См_РП монтаж ИБП_ в здании МЛСО_Мильчаков" xfId="1149" xr:uid="{5DF9D4DC-A296-4644-AF39-E99231C67B18}"/>
    <cellStyle name="_сметы на КТС к техн проекту СПД МПС_См_РП_телек сис_ОАО УГМК_предст в Пышме_02_2006 для дог 2V" xfId="1150" xr:uid="{E1499243-7AED-4C70-82BA-211755DC13D1}"/>
    <cellStyle name="_сметы на КТС к техн проекту СПД МПС_См_РП_телек сис_ОАО УГМК_предст в Пышьме_02_2006 для дог 3V" xfId="1151" xr:uid="{2AEAC174-8497-43FC-A890-2906F0DE024F}"/>
    <cellStyle name="_сметы на КТС к техн проекту СПД МПС_См_РП_телекоммуникац системы_ОАО УГМК_сталь_01.2006" xfId="1152" xr:uid="{2559B479-2E92-445C-BD59-23117A50E9FA}"/>
    <cellStyle name="_сметы на КТС к техн проекту СПД МПС_Смета  проект_тендер_АСКУЭ_АСУИ_АСУПП_10_2005" xfId="1153" xr:uid="{509489A9-DD6C-40BF-B753-86CA079E34B3}"/>
    <cellStyle name="_сметы на КТС к техн проекту СПД МПС_Смета (128А_05_03) _з этапа_Бирюков" xfId="1154" xr:uid="{DE56C188-0AEA-40B4-A9FD-82947991E759}"/>
    <cellStyle name="_сметы на КТС к техн проекту СПД МПС_Смета к дог 807Т_05_06_ЕЭСК_Старцев_06_2006" xfId="1155" xr:uid="{39C0F58F-BD97-4937-BBF7-3C9DFFE556B9}"/>
    <cellStyle name="_сметы на КТС к техн проекту СПД МПС_Смета к договору 261 Т Новиков_04_2005 с испр" xfId="1156" xr:uid="{B5A35BD5-391C-45BB-BC51-AC6F44B102CC}"/>
    <cellStyle name="_сметы на КТС к техн проекту СПД МПС_Смета коттедж 43 Рублево_подкл к СПД РЖД для договора" xfId="1157" xr:uid="{F66445D1-1DAF-40D9-83D0-2CB7285317FC}"/>
    <cellStyle name="_сметы на КТС к техн проекту СПД МПС_Смета раб проект поликлин на Ленинск пр_Мильчаков_07_2005" xfId="1158" xr:uid="{A73356E4-09AE-4E4D-B8FC-49C282EC709D}"/>
    <cellStyle name="_сметы на КТС к техн проекту СПД МПС_Смета_РП_ТП_ КОЦ ДО Рублево уменш" xfId="1159" xr:uid="{E7D66DA7-7FA8-4AF9-B016-32F3ADBDD802}"/>
    <cellStyle name="_сметы на КТС к техн проекту СПД МПС_сметы  на проект_ЛВС_Тихорецкая_Рефсервис_06_04" xfId="1160" xr:uid="{5C282210-F1AD-4C16-A5CE-CE19DCC20EFD}"/>
    <cellStyle name="_сметы на КТС к техн проекту СПД МПС_сметы  Типовые комплекты Рефсервис депо Тихорецкая 2005 год" xfId="1161" xr:uid="{837F1BFB-4292-4A1B-B6C2-6040DDBB9D7F}"/>
    <cellStyle name="_сметы на КТС к техн проекту СПД МПС_сметы _Мэрия Москвы к проекту_08_2004_" xfId="1162" xr:uid="{B954CF2E-CE8B-4E65-97CA-6F20088CCE65}"/>
    <cellStyle name="_сметы на КТС к техн проекту СПД МПС_сметы _проект ЛВС _центр диагностики ПЧ_04_2006г " xfId="1163" xr:uid="{D5EE1998-040B-4F30-91E3-1555C9BBE824}"/>
    <cellStyle name="_сметы на КТС к техн проекту СПД МПС_сметы в баз ценах_ СПД ПТО Войновка_04_2006 для договора " xfId="1164" xr:uid="{C334F0BD-6D0C-444B-BAED-452106172556}"/>
    <cellStyle name="_сметы на КТС к техн проекту СПД МПС_сметы в баз ценах_ цех реостатный_дизельный_Тюмень_11_2007" xfId="1165" xr:uid="{D2F4C4B1-1B1E-45C8-B9F9-0F7CE09AA420}"/>
    <cellStyle name="_сметы на КТС к техн проекту СПД МПС_сметы ВОЛС Сахалин" xfId="1166" xr:uid="{87E9C737-09FC-4085-92CD-04CCDE6BB41E}"/>
    <cellStyle name="_сметы на КТС к техн проекту СПД МПС_сметы к дог 808Т_05_06_Тюмень_УСИ_ настр обор ADSL_05_2006" xfId="1167" xr:uid="{CDDF60A1-64AC-4699-9026-D288314A2635}"/>
    <cellStyle name="_сметы на КТС к техн проекту СПД МПС_Сметы к дог №63ПЛ_АСУ МТО_РЖДС_10_2005_Злоказов" xfId="1168" xr:uid="{E30F85BC-80F4-4AB6-8B03-34D1278005C2}"/>
    <cellStyle name="_сметы на КТС к техн проекту СПД МПС_Сметы к дог_хранилище_Тюменский нефт НЦ_03_2009_Рензяев_вариант4" xfId="1169" xr:uid="{8591CCDC-1DD5-413B-854B-1E7215A72993}"/>
    <cellStyle name="_сметы на КТС к техн проекту СПД МПС_Сметы к дог№56ПЛ_09_05_Злоказовxls" xfId="1170" xr:uid="{80B3D260-5594-4B47-A230-729897F2EDA2}"/>
    <cellStyle name="_сметы на КТС к техн проекту СПД МПС_Сметы КЛВС_СОС_11_2005г_1 этап_МТ-ЛИ_Байковский_изм" xfId="1171" xr:uid="{BB3D4221-1945-459F-8EB6-4C41DEFEC543}"/>
    <cellStyle name="_сметы на КТС к техн проекту СПД МПС_сметы Курган (Лядцкий)линейная_часть (2)" xfId="1172" xr:uid="{A7EF3930-8BBB-424A-BE3A-9EB7CD99B6BA}"/>
    <cellStyle name="_сметы на КТС к техн проекту СПД МПС_Сметы мод_узел Экспресс 3_МЖД в цен 2001-дог113_Кочетков" xfId="1173" xr:uid="{98826B4B-739B-442A-B746-A5D328904795}"/>
    <cellStyle name="_сметы на КТС к техн проекту СПД МПС_сметы монт СКС банк Губернский_Попов_06_2006" xfId="1174" xr:uid="{4D28CF74-C4BB-4A62-B8DE-03D246B6804A}"/>
    <cellStyle name="_сметы на КТС к техн проекту СПД МПС_сметы монтаж и ПНР АСУ ТЕТRA СПБ_МСК _04_2006 " xfId="1175" xr:uid="{B10A4B8C-F655-46BB-9FFA-0EB126D9DD50}"/>
    <cellStyle name="_сметы на КТС к техн проекту СПД МПС_сметы монтаж настройка НЦУКС МЧС_03_2007_Головачев " xfId="1176" xr:uid="{0D2A22B9-0B54-4505-8FBD-F1CA2674A2AC}"/>
    <cellStyle name="_сметы на КТС к техн проекту СПД МПС_Сметы проект АСЗИ ОП АСКУЭ РЖД_Фомичев_03_2006" xfId="1177" xr:uid="{6A142F9F-3F00-450E-BB64-EF014AB51746}"/>
    <cellStyle name="_сметы на КТС к техн проекту СПД МПС_сметы проект СибурТюменьГаз_07_2008_Шпынь" xfId="1178" xr:uid="{062BDA00-677C-49CB-A35F-0E7531E2DC70}"/>
    <cellStyle name="_сметы на КТС к техн проекту СПД МПС_сметы проект_3 очередь_2008" xfId="1179" xr:uid="{EC5A66FA-2B3A-42C9-8C0D-B179DF486D08}"/>
    <cellStyle name="_сметы на КТС к техн проекту СПД МПС_сметы проект_4 очередь_система видеонабл Екб_2008" xfId="1180" xr:uid="{3005857B-B356-4257-B481-941FD179B83D}"/>
    <cellStyle name="_сметы на КТС к техн проекту СПД МПС_сметы СахЖД_348 договор" xfId="1181" xr:uid="{F5BD742C-EADE-44EB-B25B-9162D70E89F5}"/>
    <cellStyle name="_сметы на КТС к техн проекту СПД МПС_Сметы сопров сетев оборуд на_МосЖД_12_2004" xfId="1182" xr:uid="{790EBB6C-0256-465B-B20A-0BD0C8E31693}"/>
    <cellStyle name="_сметы на КТС к техн проекту СПД МПС_сметы ЦПТ РЖД_2005. объед сметы 4В" xfId="1183" xr:uid="{70B3EFE5-6549-45D4-84CC-CB7146617106}"/>
    <cellStyle name="_сметы на КТС к техн проекту СПД МПС_сметы_ система отображения ДТС в Салехарде в базе 2001 г_дог 133_04_2004" xfId="1184" xr:uid="{72EE3535-B5F8-4B14-90DA-2D9854BBFEE8}"/>
    <cellStyle name="_сметы на КТС к техн проекту СПД МПС_сметы_ создание_ КЛВС_Саратоворгсинтез_для 1 процент_23_12_2004 " xfId="1185" xr:uid="{DF5EC144-BDFD-4580-9E63-A20E0E35E3C2}"/>
    <cellStyle name="_сметы на КТС к техн проекту СПД МПС_сметы_ СПД ПТО Войновка_1 этап_12_2005 " xfId="1186" xr:uid="{EF3F8666-E3DF-42C2-A189-9CF95BBFFB24}"/>
    <cellStyle name="_сметы на КТС к техн проекту СПД МПС_Сметы_3  АТС_ ОПФР по Волгограду_12_2003" xfId="1187" xr:uid="{7B4E4B34-4F6F-464D-B975-8EC424170CFC}"/>
    <cellStyle name="_сметы на КТС к техн проекту СПД МПС_сметы_3ПК_2_3 очер_к прт_ создание МСС_УСИ_ ССРСС_10_2005" xfId="1188" xr:uid="{AC97B968-36ED-4C3F-9DF6-EED1E1F9FA38}"/>
    <cellStyle name="_сметы на КТС к техн проекту СПД МПС_сметы_4ПК_ создание МСС_УСИ_ ССРСС_01_2006" xfId="1189" xr:uid="{34116814-99BC-49AF-B1B4-F22E2455AEAF}"/>
    <cellStyle name="_сметы на КТС к техн проекту СПД МПС_сметы_ГУВД СО ИМТКС_06_2005_ по замеч-2" xfId="1190" xr:uid="{0E887E36-2FBF-4660-97AA-4100DDFE1BCE}"/>
    <cellStyle name="_сметы на КТС к техн проекту СПД МПС_сметы_ГУВД СО ИМТКС_06_2005_ по замечаниям" xfId="1191" xr:uid="{42F869DE-C1E7-4698-BA2A-25A8CCA804C3}"/>
    <cellStyle name="_сметы на КТС к техн проекту СПД МПС_сметы_ГУВД_СКС _ИЦ_06_2005" xfId="1192" xr:uid="{8A9E01EE-043C-49F4-96E0-CD6E2D6F82B3}"/>
    <cellStyle name="_сметы на КТС к техн проекту СПД МПС_Сметы_ЕКБ метрополитен_абонентск радиооборуд_Радомский_03_2007" xfId="1193" xr:uid="{BAAA3D31-9321-4D58-87F3-41C4A598CBF9}"/>
    <cellStyle name="_сметы на КТС к техн проекту СПД МПС_Сметы_ЕКБ метрополитен_АФУ-тоннель_Радомский_03_2007" xfId="1194" xr:uid="{87C7604C-4A5F-41A8-ABCB-B1F05A45B7F8}"/>
    <cellStyle name="_сметы на КТС к техн проекту СПД МПС_сметы_КИВС Старая Басманная_11_08_2004_нов. база" xfId="1195" xr:uid="{717C25E8-2EFF-42CF-8683-DE9BA8E65BFC}"/>
    <cellStyle name="_сметы на КТС к техн проекту СПД МПС_сметы_модерн системы КД- перенос серверной_Мин РФ_КС-2, КС-3_12_2004 " xfId="1196" xr:uid="{0BCF29DC-4AD2-4323-8209-74E6448757DA}"/>
    <cellStyle name="_сметы на КТС к техн проекту СПД МПС_Сметы_монт ИТО зд-я в Астрахани (Волгогр филиал) Байковский по замеч2_04_07_ (2)" xfId="1197" xr:uid="{BDB6CB0D-C4FD-4301-AF2A-A6B5F4FF21E1}"/>
    <cellStyle name="_сметы на КТС к техн проекту СПД МПС_Сметы_монт ИТО зд-я в Астрахани (Волгогр филиал) Байковский_03_07" xfId="1198" xr:uid="{E3F94B3C-8168-46D2-B773-4E2186D97F7C}"/>
    <cellStyle name="_сметы на КТС к техн проекту СПД МПС_сметы_монтаж ЛВС СВЖД к договору 41А_03_05_кап_рем _ФЕР" xfId="1199" xr:uid="{5038E230-634C-4314-A92C-91419895DFAE}"/>
    <cellStyle name="_сметы на КТС к техн проекту СПД МПС_сметы_монтаж_дог 39Т_04_05 Москалевич" xfId="1200" xr:uid="{38CB469C-8618-49D2-9748-5A5BD5FF732F}"/>
    <cellStyle name="_сметы на КТС к техн проекту СПД МПС_Сметы_монтаж_СКУД_Радомский_03_2007" xfId="1201" xr:uid="{F0D222ED-4A1D-4FB7-89B7-4008D7E61F66}"/>
    <cellStyle name="_сметы на КТС к техн проекту СПД МПС_Сметы_проект безопасн ЕКБ видео_Радомский_10_2006" xfId="1202" xr:uid="{957C2A3B-AA24-4BCC-B8C5-F0017B80B50C}"/>
    <cellStyle name="_сметы на КТС к техн проекту СПД МПС_сметы_проект ВОЛС СМЗ_доп работы ДС 2_2004_по замеч" xfId="1203" xr:uid="{CB2A0A49-2B7C-4D07-92DC-75E2F8B4249E}"/>
    <cellStyle name="_сметы на КТС к техн проекту СПД МПС_сметы_проект КСПД_Серов_утвержд часть_01_06" xfId="1204" xr:uid="{EB0A422B-C8C0-412D-A877-8E70830DBB8F}"/>
    <cellStyle name="_сметы на КТС к техн проекту СПД МПС_сметы_проект СУ СПД РЖД_2005" xfId="1205" xr:uid="{C54A4D5A-3ABA-49C0-A15A-8F97F85FDCF8}"/>
    <cellStyle name="_сметы на КТС к техн проекту СПД МПС_сметы_раб проект_рефсервис_05_2004-Милиенков- корректировка" xfId="1206" xr:uid="{85DABCD8-1FDE-4130-8420-F7CB2B6A30FB}"/>
    <cellStyle name="_сметы на КТС к техн проекту СПД МПС_сметы_РКСПД  ОПРФ _  Алтайск край_2002-2003" xfId="1207" xr:uid="{364B86EA-5E5F-4E2E-B852-F408B44CA036}"/>
    <cellStyle name="_сметы на КТС к техн проекту СПД МПС_сметы_РКСПД  ОПРФ _ республ Алтай_2003_10_2003" xfId="1208" xr:uid="{81AA48B0-1ADE-4C1E-A3E9-F04F057AB108}"/>
    <cellStyle name="_сметы на КТС к техн проекту СПД МПС_сметы_РКСПД  ОПРФ _по Омск обл_2002-2003г_09_2003" xfId="1209" xr:uid="{90648EF1-E1D4-4FB1-8DDB-B3FCEB2B951A}"/>
    <cellStyle name="_сметы на КТС к техн проекту СПД МПС_сметы_РКСПД ОПРФ Алтайский край_2 этап _2003" xfId="1210" xr:uid="{885F3CBD-A4E0-4A41-AFD5-2106BF37FD85}"/>
    <cellStyle name="_сметы на КТС к техн проекту СПД МПС_сметы_РКСПД ОПРФ Волгоград_этап 4.1 _07_2004" xfId="1211" xr:uid="{CD6E1A26-AFF4-47EB-A704-9A3F287EF8D7}"/>
    <cellStyle name="_сметы на КТС к техн проекту СПД МПС_сметы_РКСПД ОПРФ Иркутск_этап 2004" xfId="1212" xr:uid="{73B573B6-ACD0-4277-B0EE-5BCA2AB4827C}"/>
    <cellStyle name="_сметы на КТС к техн проекту СПД МПС_сметы_РКСПД ОПРФ Омск_08_2004" xfId="1213" xr:uid="{168D4E7D-00D2-4B99-991D-8BBB2C8A1052}"/>
    <cellStyle name="_сметы на КТС к техн проекту СПД МПС_сметы_РКСПД ОПРФ Чита общая_этап 2.1_2004_этап 1_2003" xfId="1214" xr:uid="{3EB83971-8848-4C70-9167-33AE25043CD0}"/>
    <cellStyle name="_сметы на КТС к техн проекту СПД МПС_сметы_РКСПД УПФР Астрахань_1 узел 07_2004" xfId="1215" xr:uid="{FF8D1220-501D-4795-B252-D7A607C1EE77}"/>
    <cellStyle name="_сметы на КТС к техн проекту СПД МПС_сметы_РКСПД_ ОПРФ _по Астрах обл_10 узлов_дс 3_11_2003" xfId="1216" xr:uid="{D62DED41-0CE0-4471-BE6C-B0F22F956B94}"/>
    <cellStyle name="_сметы на КТС к техн проекту СПД МПС_сметы_РКСПД_ ОПРФ _по Астрах обл_19 узлов_2003" xfId="1217" xr:uid="{AC5D6B33-11D3-48AA-BF74-F23187976A31}"/>
    <cellStyle name="_сметы на КТС к техн проекту СПД МПС_сметы_РКСПД_ ОПРФ _по Астрах обл_3 этап-2004год_дс 3_08_2004" xfId="1218" xr:uid="{8AAD85B2-DC68-443C-B64C-CC7CD4915546}"/>
    <cellStyle name="_сметы на КТС к техн проекту СПД МПС_сметы_РКСПД_ ОПРФ _по Астрах обл_3 этап-2004год_дс 3_08_старые 2004" xfId="1219" xr:uid="{275811E6-DC57-49DC-A979-539BA3D29138}"/>
    <cellStyle name="_сметы на КТС к техн проекту СПД МПС_сметы_РКСПД_ ОПРФ _по Астрах обл_настройка10 узлов_дс 3_11_2003" xfId="1220" xr:uid="{943757F2-1C5A-4334-A93B-4810F5F162C7}"/>
    <cellStyle name="_сметы на КТС к техн проекту СПД МПС_сметы_РКСПД_ ОПРФ _по Волгогр_УАТС_ проектир_2003" xfId="1221" xr:uid="{853FBFB2-808D-47D7-A26C-08BCC4BC874C}"/>
    <cellStyle name="_сметы на КТС к техн проекту СПД МПС_Сметы_РКСПД_ ОПРФ _по Волгограду_12_2003" xfId="1222" xr:uid="{BD79D77C-0521-44B0-8C6B-EAEF638A61A8}"/>
    <cellStyle name="_сметы на КТС к техн проекту СПД МПС_Сметы_РКСПД_ ОПРФ _по Волгограду_12_2003- Галатонова" xfId="1223" xr:uid="{A5B54520-F5D5-4AC7-BB86-47BED5A980F4}"/>
    <cellStyle name="_сметы на КТС к техн проекту СПД МПС_Сметы_РКСПД_ ОПРФ _по Волгограду_12_2003 Лебедкина" xfId="1224" xr:uid="{ABC1CF4C-4FCD-4038-AE24-A19D15EC7277}"/>
    <cellStyle name="_сметы на КТС к техн проекту СПД МПС_Сметы_РКСПД_ ОПРФ _по Волгограду_12_2003 Наумова" xfId="1225" xr:uid="{C13235BD-0529-485F-B722-4581F5A1B351}"/>
    <cellStyle name="_сметы на КТС к техн проекту СПД МПС_сметы_РКСПД_ ОПРФ _по Иркутску_2 этап_11_2003" xfId="1226" xr:uid="{72E0B497-A376-41FD-8573-339D34D84380}"/>
    <cellStyle name="_сметы на КТС к техн проекту СПД МПС_сметы_РКСПД_ ОПРФ _по Иркутску_проект_2 этап_11_2003" xfId="1227" xr:uid="{02573538-526B-4F92-9045-4AF130A2B660}"/>
    <cellStyle name="_сметы на КТС к техн проекту СПД МПС_сметы_РКСПД_ ОПРФ _по Иркутску_субподр_2 этап_11_2003" xfId="1228" xr:uid="{34001178-EDF2-405B-BB82-94A76D1FD3AC}"/>
    <cellStyle name="_сметы на КТС к техн проекту СПД МПС_сметы_РКСПД_ ОПРФ _по Оренб обл_2 этап-2003 год_11_2003 " xfId="1229" xr:uid="{FD6393DC-04A6-4BF5-A459-E6967152DA6D}"/>
    <cellStyle name="_сметы на КТС к техн проекту СПД МПС_сметы_РКСПД_ ОПРФ _по Оренб обл_3 этап-2004 год_03_2004" xfId="1230" xr:uid="{C6C1E202-DCC1-45ED-89D8-19F8B2AC0A6F}"/>
    <cellStyle name="_сметы на КТС к техн проекту СПД МПС_сметы_РКСПД_ ОПРФ _по Оренб обл_38 узлов_08_2003 " xfId="1231" xr:uid="{00875549-BD86-4883-AE39-2140F463ABFB}"/>
    <cellStyle name="_сметы на КТС к техн проекту СПД МПС_сметы_РКСПД_опытн зона ОПРФ _по Иркутск обл_по календ плану_12_2002" xfId="1232" xr:uid="{DDCA89A9-DECB-4215-931F-B55C0ABCA296}"/>
    <cellStyle name="_сметы на КТС к техн проекту СПД МПС_сметы_СКС_ЛВС-24" xfId="1233" xr:uid="{7EE5DD26-AEFD-4368-8148-D95EEED172DE}"/>
    <cellStyle name="_сметы на КТС к техн проекту СПД МПС_сметы_СКС_новая база ТЕР ФЕР (рыба)" xfId="1234" xr:uid="{F5CAFFB0-E731-4BEF-9945-E32FF0FDB642}"/>
    <cellStyle name="_сметы на КТС к техн проекту СПД МПС_сметы_СКУД_Омская_Волков" xfId="1235" xr:uid="{629E9308-A169-47DF-9CB3-0A3274DF5D3E}"/>
    <cellStyle name="_сметы на КТС к техн проекту СПД МПС_сметы_создание  КЗИ СУ СПД_2004_v3" xfId="1236" xr:uid="{0B8A9CED-ADC2-40E8-B7DE-F2D06B83D4D7}"/>
    <cellStyle name="_сметы на КТС к техн проекту СПД МПС_сметы_создание  КЗИ СУ СПД_2004_к проекту" xfId="1237" xr:uid="{4C6B78C2-00C4-4288-B2AA-B6AE40614ED1}"/>
    <cellStyle name="_сметы на КТС к техн проекту СПД МПС_сметы_ТП_ АСУ И_17 дорог_с ЗАБ до САХ_15_06_2005-Милиенков" xfId="1238" xr:uid="{056E1FFA-9168-43B3-84D1-347349F30E4B}"/>
    <cellStyle name="_сметы на КТС к техн проекту СПД МПС_сметы_электрика ПФ МО Галатонова по замеч_08_2005г" xfId="1239" xr:uid="{6CE402FB-CB04-470E-A346-E3E9A4E83660}"/>
    <cellStyle name="_сметы на КТС к техн проекту СПД МПС_Спека_ЕКБ_210906" xfId="1240" xr:uid="{5B0DF789-F408-46BE-9AB5-B9CFDD8BDF2B}"/>
    <cellStyle name="_сметы на монтаж оборудования для УГТ" xfId="1241" xr:uid="{AD87351F-26F1-4C3D-8AA6-FF5F2ECADD2C}"/>
    <cellStyle name="_Сметы ТТК" xfId="1242" xr:uid="{35CC0C2A-46EF-4236-9452-BACA90392DB1}"/>
    <cellStyle name="_смм_Богор3" xfId="1243" xr:uid="{24F39776-492A-4514-886B-F6414739193C}"/>
    <cellStyle name="_сп_Бердюжье" xfId="1244" xr:uid="{7E78555E-AC27-4813-B582-D879AE8EFDA6}"/>
    <cellStyle name="_СП_в смету к договору" xfId="1245" xr:uid="{051AF879-4715-447F-9ECB-28EEC221C53D}"/>
    <cellStyle name="_сп_ГУ ЦБ_1 этап(БВ и связь с РЦИ)_в сметы" xfId="1246" xr:uid="{62269F9B-6DA5-4627-BA0E-DB55F93EC260}"/>
    <cellStyle name="_СП_корп А_договор_пассивка_2001" xfId="1247" xr:uid="{C2BD615D-5D8C-4E1E-8534-7D446FB278C0}"/>
    <cellStyle name="_спека_Астра" xfId="1248" xr:uid="{50152AAC-2E87-4B51-9438-C97259BADB56}"/>
    <cellStyle name="_Спец_НиНо_ао-1этап Б-В для отправки" xfId="1249" xr:uid="{D5F5A048-20D2-4B7B-9F05-84F07822E02F}"/>
    <cellStyle name="_специф_СУПЛАВ" xfId="1250" xr:uid="{A0C225EA-8FD8-4475-9920-A4A9BA011660}"/>
    <cellStyle name="_Спецификации" xfId="1251" xr:uid="{DD36DEDA-E594-4960-A62D-051CF8C46329}"/>
    <cellStyle name="_Спецификации_КС Тоб_Полим Дог 975 январь 2012" xfId="1252" xr:uid="{C75F6455-4E49-4630-81EF-9EB8A241F914}"/>
    <cellStyle name="_Спецификации_КС2 и КС3 1 очередь" xfId="1253" xr:uid="{02B97F37-721F-4F7D-BB87-34496EC8EB72}"/>
    <cellStyle name="_Спецификация акт об НВартовск УМН" xfId="1254" xr:uid="{90720B09-C6D5-4627-B350-F298E20A5F2A}"/>
    <cellStyle name="_Спецификация ЗОС СБ  ВЫХОД" xfId="1255" xr:uid="{FF6A43A1-F497-412C-98F0-529E9A9B6819}"/>
    <cellStyle name="_Спецификация ЗОС СС ВЫХОД" xfId="1256" xr:uid="{AC4B813B-A09C-4992-87FE-E36241CB3484}"/>
    <cellStyle name="_Спецификация ЗОС ТК ВЫХОД" xfId="1257" xr:uid="{580ED289-EE2C-4F84-B5BC-F0B11102D723}"/>
    <cellStyle name="_Спецификация конференцзала" xfId="1258" xr:uid="{6CA465BA-A73B-4697-AC51-8B32C644BEF0}"/>
    <cellStyle name="_спецификация постов ДЦ (почта)" xfId="1259" xr:uid="{B6A088DC-7E9E-4726-A080-7040A731B5E2}"/>
    <cellStyle name="_спецификация ПФЭС" xfId="1260" xr:uid="{E1F374A3-9171-4B2F-8DFB-4885BF8BE95D}"/>
    <cellStyle name="_Спецификация Трансконтейнер полная (2)" xfId="1261" xr:uid="{DFC69B06-029F-42F7-9637-F7F7985C1D32}"/>
    <cellStyle name="_Спецификация-060130" xfId="1262" xr:uid="{EB71F5C4-136B-4022-82BB-8AA531C76755}"/>
    <cellStyle name="_Спецификация-060130_КС Тоб_Полим Дог 975 январь 2012" xfId="1263" xr:uid="{B9FC9B5D-3BCA-481E-B965-FB96AB110003}"/>
    <cellStyle name="_Спецификация-060130_КС2 и КС3 1 очередь" xfId="1264" xr:uid="{0060B6BE-005E-4F76-8356-3F5D1568A719}"/>
    <cellStyle name="_Стоимость" xfId="1265" xr:uid="{5F0B0AA7-F0D4-43DD-AA21-C6B5F524FD2B}"/>
    <cellStyle name="_Телефон для Балашихи" xfId="1266" xr:uid="{466167A7-1FB5-48F1-BDBD-B73C933D64DA}"/>
    <cellStyle name="_Тип. блоки" xfId="1267" xr:uid="{36C847FE-31ED-4EEB-9D7F-FDC0BF7110D9}"/>
    <cellStyle name="_Типовые" xfId="1268" xr:uid="{90F1B6CA-ACBC-451A-9189-796F33268A3C}"/>
    <cellStyle name="_типовые сметы" xfId="1269" xr:uid="{FBB5D4B3-6A0A-4A56-9C5A-463ABB353B05}"/>
    <cellStyle name="_типовые сметы 1" xfId="1270" xr:uid="{E0D93798-DF5D-4988-AB83-94867E5C94B9}"/>
    <cellStyle name="_типовые сметы1" xfId="1271" xr:uid="{50AEE5B8-351E-4946-B6EB-FB1284A0BA78}"/>
    <cellStyle name="_Челябинский узел2" xfId="1272" xr:uid="{F80CA130-65E4-46A9-8701-C4DD37DCC06E}"/>
    <cellStyle name="”ќђќ‘ћ‚›‰" xfId="1273" xr:uid="{1F18D1E7-3C2E-4AE9-A98E-D955E393439C}"/>
    <cellStyle name="”љ‘ђћ‚ђќќ›‰" xfId="1274" xr:uid="{1D273233-ED8A-468E-809B-2F9433DFFE8C}"/>
    <cellStyle name="„…ќ…†ќ›‰" xfId="1275" xr:uid="{B3419BBB-17E4-4B2B-9BCF-BDF4E3BEA646}"/>
    <cellStyle name="‡ђѓћ‹ћ‚ћљ1" xfId="1276" xr:uid="{2CF796B9-771A-496D-8A0C-BAD944DAF52E}"/>
    <cellStyle name="‡ђѓћ‹ћ‚ћљ2" xfId="1277" xr:uid="{6B9A3525-D5AB-4E54-8519-E4BAE18400A9}"/>
    <cellStyle name="’ћѓћ‚›‰" xfId="1278" xr:uid="{0EF7545C-02E4-4F2A-B018-5FCABD7C20E3}"/>
    <cellStyle name="0,0_x000d__x000a_NA_x000d__x000a_" xfId="1279" xr:uid="{E6B2B719-64A3-482C-99A1-8E0FC1721B2E}"/>
    <cellStyle name="0,0_x000d__x000a_NA_x000d__x000a_ 4" xfId="1280" xr:uid="{142C8180-C3D0-492B-ABE3-160DDF655A23}"/>
    <cellStyle name="0,0_x000d__x000a_NA_x000d__x000a_ 5" xfId="1281" xr:uid="{69903BA9-0F1F-446A-B67A-AD837AB74742}"/>
    <cellStyle name="0,0_x000d__x000a_NA_x000d__x000a_ 6" xfId="1282" xr:uid="{53952C37-A01F-4CAA-8A0C-E3506A1D6A7C}"/>
    <cellStyle name="0,0_x000d__x000a_NA_x000d__x000a__Cпека по переносу боксов (2)" xfId="1283" xr:uid="{05422878-314C-4BA8-843F-299563460037}"/>
    <cellStyle name="20% - Accent1" xfId="1284" xr:uid="{321956DB-6BB8-4B39-BFFA-D7DCF9BD4739}"/>
    <cellStyle name="20% - Accent1 2" xfId="1285" xr:uid="{83AFFF0D-63E5-49FE-8A1F-C36031987F79}"/>
    <cellStyle name="20% - Accent1 3" xfId="1286" xr:uid="{8F20DD64-7FC1-455F-AEBC-50CFCF5A60F6}"/>
    <cellStyle name="20% - Accent1 4" xfId="1287" xr:uid="{FC99C261-DB8D-4491-B244-4F5779358CE9}"/>
    <cellStyle name="20% - Accent1 5" xfId="1288" xr:uid="{41EAF886-3A57-4E6D-9268-DA0D4E56A4DB}"/>
    <cellStyle name="20% - Accent1 6" xfId="1289" xr:uid="{236854E5-CDE6-4FF8-8E41-22F82F8C369E}"/>
    <cellStyle name="20% - Accent1 7" xfId="1290" xr:uid="{B1278DD1-6147-47BB-ADB7-39595FED8282}"/>
    <cellStyle name="20% - Accent1_КС Тоб_Полим Дог 975 январь 2012" xfId="1291" xr:uid="{07ACC745-3979-4674-A7B5-7130B1EBB373}"/>
    <cellStyle name="20% - Accent2" xfId="1292" xr:uid="{0C496A5B-5653-44D1-A0FB-17853A882F45}"/>
    <cellStyle name="20% - Accent2 2" xfId="1293" xr:uid="{644C6BF6-F2F2-47F1-9F74-63173651EB53}"/>
    <cellStyle name="20% - Accent2 3" xfId="1294" xr:uid="{571BD7A0-C674-4754-A5C4-161EB815A27C}"/>
    <cellStyle name="20% - Accent2 4" xfId="1295" xr:uid="{6C61E2AE-2EC2-4B04-9168-D2E019DB21E1}"/>
    <cellStyle name="20% - Accent2 5" xfId="1296" xr:uid="{EEAEE9E6-D6E3-47ED-A85C-0622E6B8FB89}"/>
    <cellStyle name="20% - Accent2 6" xfId="1297" xr:uid="{F26FF854-A91C-40D1-B8AA-FE9BA2EAC64A}"/>
    <cellStyle name="20% - Accent2 7" xfId="1298" xr:uid="{7C45BAA7-CD12-42EC-BA71-426F658E46DE}"/>
    <cellStyle name="20% - Accent2_КС Тоб_Полим Дог 975 январь 2012" xfId="1299" xr:uid="{98BC378B-CA2E-4B32-9B0C-745601121D53}"/>
    <cellStyle name="20% - Accent3" xfId="1300" xr:uid="{67F36981-A58D-47BC-AE01-347622A91728}"/>
    <cellStyle name="20% - Accent3 2" xfId="1301" xr:uid="{E2CB64E5-847C-4C4C-BBD8-2ADEAF65AD4C}"/>
    <cellStyle name="20% - Accent3 3" xfId="1302" xr:uid="{CD9C51F7-1C82-4D20-9B32-A6C08132CC5D}"/>
    <cellStyle name="20% - Accent3 4" xfId="1303" xr:uid="{7DB5C600-ECAE-456D-B545-2826A73CC831}"/>
    <cellStyle name="20% - Accent3 5" xfId="1304" xr:uid="{48219823-31B3-47C3-99F6-C2B92BEE6A7C}"/>
    <cellStyle name="20% - Accent3 6" xfId="1305" xr:uid="{867A3021-1589-405A-B23C-59FA8EDE8169}"/>
    <cellStyle name="20% - Accent3 7" xfId="1306" xr:uid="{B52DD4B2-0251-4633-BA27-F7D8B7A0CD61}"/>
    <cellStyle name="20% - Accent3_КС Тоб_Полим Дог 975 январь 2012" xfId="1307" xr:uid="{11A59649-1827-4737-BC86-90509597A274}"/>
    <cellStyle name="20% - Accent4" xfId="1308" xr:uid="{D58A43A5-514C-4495-884C-07ED815D6D6C}"/>
    <cellStyle name="20% - Accent4 2" xfId="1309" xr:uid="{6AAA3E67-05B6-42F1-B587-87093020CECB}"/>
    <cellStyle name="20% - Accent4 3" xfId="1310" xr:uid="{552D5FC4-5C5B-4DEB-AD43-5A399EDFD83C}"/>
    <cellStyle name="20% - Accent4 4" xfId="1311" xr:uid="{FA9A50A9-9CFB-4A88-A22D-FA3A647CF927}"/>
    <cellStyle name="20% - Accent4 5" xfId="1312" xr:uid="{3AA66AF5-BE4F-4B3E-9C47-261AF0783634}"/>
    <cellStyle name="20% - Accent4 6" xfId="1313" xr:uid="{090A4EE7-E4CD-424C-AEDE-640C62C189CA}"/>
    <cellStyle name="20% - Accent4 7" xfId="1314" xr:uid="{44E4AA32-0443-48EE-8C3D-0816FB5266D3}"/>
    <cellStyle name="20% - Accent4_КС Тоб_Полим Дог 975 январь 2012" xfId="1315" xr:uid="{F6D9C639-8301-41C8-BF58-610BE079A5C5}"/>
    <cellStyle name="20% - Accent5" xfId="1316" xr:uid="{44049E0A-3D01-47AD-81CB-1FB9CFDBDF98}"/>
    <cellStyle name="20% - Accent5 2" xfId="1317" xr:uid="{E93F2565-4E59-43D9-9DC9-D17D95999C69}"/>
    <cellStyle name="20% - Accent5 3" xfId="1318" xr:uid="{A7694B7D-4135-454A-A637-9AC05DDF1B54}"/>
    <cellStyle name="20% - Accent5 4" xfId="1319" xr:uid="{578F24DA-9856-4B92-854D-0CB96BE35FA7}"/>
    <cellStyle name="20% - Accent5 5" xfId="1320" xr:uid="{8BDE6665-1583-4E2D-9D0A-F8A19DEF79ED}"/>
    <cellStyle name="20% - Accent5 6" xfId="1321" xr:uid="{02737971-CB85-44C3-ABC0-CB54ABE09D98}"/>
    <cellStyle name="20% - Accent5 7" xfId="1322" xr:uid="{44BC7432-02BB-4FA5-BE55-F7740383F48F}"/>
    <cellStyle name="20% - Accent5_КС Тоб_Полим Дог 975 январь 2012" xfId="1323" xr:uid="{64CDA76D-B4A2-4F76-B9EA-82AF3CCC93F1}"/>
    <cellStyle name="20% - Accent6" xfId="1324" xr:uid="{4948DC40-8073-47E4-A5F7-A30617303131}"/>
    <cellStyle name="20% - Accent6 2" xfId="1325" xr:uid="{9A9DA684-63C2-473F-9933-C6E7BC773EA0}"/>
    <cellStyle name="20% - Accent6 3" xfId="1326" xr:uid="{37356782-1ABB-466D-8048-C1540BD7425F}"/>
    <cellStyle name="20% - Accent6 4" xfId="1327" xr:uid="{8DF2A943-CCC4-431A-BFAF-68A2CC4B0B37}"/>
    <cellStyle name="20% - Accent6 5" xfId="1328" xr:uid="{94DB9E30-F037-4393-ADE9-77D1B310DC57}"/>
    <cellStyle name="20% - Accent6 6" xfId="1329" xr:uid="{AC7033AF-AB4B-463D-BDAB-2CF537B9108A}"/>
    <cellStyle name="20% - Accent6 7" xfId="1330" xr:uid="{CE1D686A-0502-4793-B786-8765A7381315}"/>
    <cellStyle name="20% - Accent6_КС Тоб_Полим Дог 975 январь 2012" xfId="1331" xr:uid="{00C45BF5-C525-4FB8-9367-E2E38F6DC302}"/>
    <cellStyle name="20% - Акцент1 2" xfId="1332" xr:uid="{062AE16A-BF96-4B60-B2EF-57DAD0EB8C7D}"/>
    <cellStyle name="20% - Акцент2 2" xfId="1333" xr:uid="{E9617E84-7229-40BA-86DB-CD189B6D01FB}"/>
    <cellStyle name="20% - Акцент3 2" xfId="1334" xr:uid="{8DA17DF5-7445-4BE8-B4A7-6554A2EA0B39}"/>
    <cellStyle name="20% - Акцент4 2" xfId="1335" xr:uid="{6844338B-6621-45C6-9300-E72C699ED962}"/>
    <cellStyle name="20% - Акцент5 2" xfId="1336" xr:uid="{292F6F4C-4EE5-4052-A4DE-C8E2E1C6BB38}"/>
    <cellStyle name="20% - Акцент6 2" xfId="1337" xr:uid="{B7450765-E175-405B-99E9-920FB19404F2}"/>
    <cellStyle name="40% - Accent1" xfId="1338" xr:uid="{123D67D2-E4B6-41C7-8896-A88CB5617765}"/>
    <cellStyle name="40% - Accent1 2" xfId="1339" xr:uid="{EAE4C826-BACE-44D1-BE69-FB04F5EBEB8F}"/>
    <cellStyle name="40% - Accent1 3" xfId="1340" xr:uid="{E6AF3A6E-34F0-4654-BD5E-05B88B812F04}"/>
    <cellStyle name="40% - Accent1 4" xfId="1341" xr:uid="{BDBD6BDE-6928-4BA6-AEDA-0AD37790ACF7}"/>
    <cellStyle name="40% - Accent1 5" xfId="1342" xr:uid="{95A06BD4-7948-4603-9BED-47BA4263A265}"/>
    <cellStyle name="40% - Accent1 6" xfId="1343" xr:uid="{2927B2B1-8ABB-4F1A-BF0D-023C7C1DE7CF}"/>
    <cellStyle name="40% - Accent1 7" xfId="1344" xr:uid="{66D090C1-7160-463E-AF8F-BB010DF80768}"/>
    <cellStyle name="40% - Accent1_КС Тоб_Полим Дог 975 январь 2012" xfId="1345" xr:uid="{4C13991A-3A64-45F4-81D0-0B1B5BA6015C}"/>
    <cellStyle name="40% - Accent2" xfId="1346" xr:uid="{F2D3F2C6-9723-4000-8CBE-B99D2FCFB3C8}"/>
    <cellStyle name="40% - Accent2 2" xfId="1347" xr:uid="{4EEF95EF-D10B-4F54-9724-27694E55BCBC}"/>
    <cellStyle name="40% - Accent2 3" xfId="1348" xr:uid="{C305CEC1-BAA7-4DCB-B4D1-086E42ECB64B}"/>
    <cellStyle name="40% - Accent2 4" xfId="1349" xr:uid="{A54212D2-2358-43FC-80E6-533ED1BCD4DE}"/>
    <cellStyle name="40% - Accent2 5" xfId="1350" xr:uid="{CE537DCE-A8AC-4F8A-940A-2D858A5AF667}"/>
    <cellStyle name="40% - Accent2 6" xfId="1351" xr:uid="{94F17E72-4330-48F0-BA9F-BCB46D325BC7}"/>
    <cellStyle name="40% - Accent2 7" xfId="1352" xr:uid="{532D42B3-8117-4895-B5D4-43148711D17E}"/>
    <cellStyle name="40% - Accent2_КС Тоб_Полим Дог 975 январь 2012" xfId="1353" xr:uid="{2B4C3587-3FAF-4CB4-B85D-E9470F4113A3}"/>
    <cellStyle name="40% - Accent3" xfId="1354" xr:uid="{A12EDDC9-47C2-4B3E-B47A-A85F46680D58}"/>
    <cellStyle name="40% - Accent3 2" xfId="1355" xr:uid="{D38FAB8B-8147-452C-9BE1-CAA267A97E69}"/>
    <cellStyle name="40% - Accent3 3" xfId="1356" xr:uid="{60A73604-D3E1-43A1-BA00-68838603F960}"/>
    <cellStyle name="40% - Accent3 4" xfId="1357" xr:uid="{BBE07F0C-CE15-4D8C-B342-14FB138FA5B2}"/>
    <cellStyle name="40% - Accent3 5" xfId="1358" xr:uid="{9CDEA15F-215F-4A2A-8C68-EB205DACDDAE}"/>
    <cellStyle name="40% - Accent3 6" xfId="1359" xr:uid="{2D834A6D-7925-420E-BF2E-60C6EE1FCD38}"/>
    <cellStyle name="40% - Accent3 7" xfId="1360" xr:uid="{1C65B6BA-655C-4843-A2C6-DCA5FD130CCB}"/>
    <cellStyle name="40% - Accent3_КС Тоб_Полим Дог 975 январь 2012" xfId="1361" xr:uid="{30B1116D-5E54-4117-8A83-C917D51FE3B8}"/>
    <cellStyle name="40% - Accent4" xfId="1362" xr:uid="{857CAC12-C9AC-4581-98A4-2D157CA57C0A}"/>
    <cellStyle name="40% - Accent4 2" xfId="1363" xr:uid="{157EBFB1-CDF0-4697-BD2D-2CEC28E995BD}"/>
    <cellStyle name="40% - Accent4 3" xfId="1364" xr:uid="{D53D7901-3BB6-40AE-AA74-0041DA2D527C}"/>
    <cellStyle name="40% - Accent4 4" xfId="1365" xr:uid="{D01FD260-F0C7-4DB6-AFA5-82127B1DB775}"/>
    <cellStyle name="40% - Accent4 5" xfId="1366" xr:uid="{941542FC-34C1-4006-B26F-C428453743AA}"/>
    <cellStyle name="40% - Accent4 6" xfId="1367" xr:uid="{7956ECE6-315C-4445-9F91-7752A53D1F3A}"/>
    <cellStyle name="40% - Accent4 7" xfId="1368" xr:uid="{53955597-4390-4C00-8813-193361AD8974}"/>
    <cellStyle name="40% - Accent4_КС Тоб_Полим Дог 975 январь 2012" xfId="1369" xr:uid="{A1C06E86-6FF8-4DDC-9F06-E2B017A6CC6F}"/>
    <cellStyle name="40% - Accent5" xfId="1370" xr:uid="{6971C3FB-CE1E-4383-961D-6F2057C83263}"/>
    <cellStyle name="40% - Accent5 2" xfId="1371" xr:uid="{6E1CC4CF-F90B-42C5-8EFF-78C2B08D19A3}"/>
    <cellStyle name="40% - Accent5 3" xfId="1372" xr:uid="{09701B73-3141-442D-887C-AA0344ED163B}"/>
    <cellStyle name="40% - Accent5 4" xfId="1373" xr:uid="{67DDE928-6A08-45F9-B795-C1F5A803E778}"/>
    <cellStyle name="40% - Accent5 5" xfId="1374" xr:uid="{9C25FCE9-26C4-456C-9813-26D233BA143C}"/>
    <cellStyle name="40% - Accent5 6" xfId="1375" xr:uid="{9834CE2E-1345-4B60-8B3F-C0DDA8E2EDD1}"/>
    <cellStyle name="40% - Accent5 7" xfId="1376" xr:uid="{F066B2C9-86B0-4102-AA87-50B1726E9F2C}"/>
    <cellStyle name="40% - Accent5_КС Тоб_Полим Дог 975 январь 2012" xfId="1377" xr:uid="{4E025BF2-CA88-4451-8B7D-47012F17BC02}"/>
    <cellStyle name="40% - Accent6" xfId="1378" xr:uid="{AD9AC569-EFCF-4812-9197-A1B9AD06A2A0}"/>
    <cellStyle name="40% - Accent6 2" xfId="1379" xr:uid="{E09C2545-2B3D-48F7-9F39-E6CC8341C248}"/>
    <cellStyle name="40% - Accent6 3" xfId="1380" xr:uid="{150DFA33-AB16-4415-8C46-EC2A1EEF4AB5}"/>
    <cellStyle name="40% - Accent6 4" xfId="1381" xr:uid="{C0E59BA7-0CC7-4E39-B32C-AB5FC6CAD164}"/>
    <cellStyle name="40% - Accent6 5" xfId="1382" xr:uid="{5FD9D533-B564-4977-A1B9-3D1A5D94B4C4}"/>
    <cellStyle name="40% - Accent6 6" xfId="1383" xr:uid="{34ECC167-D04A-407F-A2AD-8249781A0FDB}"/>
    <cellStyle name="40% - Accent6 7" xfId="1384" xr:uid="{4FD007FD-A61F-405C-846A-7BEF631A7737}"/>
    <cellStyle name="40% - Accent6_КС Тоб_Полим Дог 975 январь 2012" xfId="1385" xr:uid="{5BA2488F-560E-4826-85F5-6DE428E18E85}"/>
    <cellStyle name="40% - Акцент1 2" xfId="1386" xr:uid="{FA3A4481-2458-4B1A-8089-5BCF0CBC0FBA}"/>
    <cellStyle name="40% - Акцент2 2" xfId="1387" xr:uid="{31E0E385-E6FB-4FC8-A19E-581A38F980DE}"/>
    <cellStyle name="40% - Акцент3 2" xfId="1388" xr:uid="{A80DE17A-1726-400B-B0F9-48913A712FEA}"/>
    <cellStyle name="40% - Акцент4 2" xfId="1389" xr:uid="{117FCDB7-394A-45D5-AEBB-AC29C9BA708D}"/>
    <cellStyle name="40% - Акцент5 2" xfId="1390" xr:uid="{7E355FD4-96EC-4420-99E6-97EC4E60D09D}"/>
    <cellStyle name="40% - Акцент6 2" xfId="1391" xr:uid="{D5F5A2E4-5CF5-403E-983A-6F384ABC19B9}"/>
    <cellStyle name="60% - Accent1" xfId="1392" xr:uid="{7033BBEE-3E58-4DCF-8808-22F552C4B3E9}"/>
    <cellStyle name="60% - Accent1 2" xfId="1393" xr:uid="{8FF65FC4-6549-4CDE-9FA7-5B7340A408BE}"/>
    <cellStyle name="60% - Accent1 3" xfId="1394" xr:uid="{39C167C7-767B-44F7-B4BD-B9FFA55DE64E}"/>
    <cellStyle name="60% - Accent1 4" xfId="1395" xr:uid="{73EA003B-CBA5-4FB5-81F8-880088498A9F}"/>
    <cellStyle name="60% - Accent1 5" xfId="1396" xr:uid="{80C663F0-F6F8-4AFC-A445-44E2F78E7AFC}"/>
    <cellStyle name="60% - Accent1 6" xfId="1397" xr:uid="{A98BF742-BE9A-4765-ABB3-686C671D1418}"/>
    <cellStyle name="60% - Accent1 7" xfId="1398" xr:uid="{E66D97EA-C4F2-46BF-83B4-CC8DFF8212BD}"/>
    <cellStyle name="60% - Accent1_СБ  10315,318 Админсит Рабочее место" xfId="1399" xr:uid="{05A7844E-515C-4B17-86D1-CF605B59CE00}"/>
    <cellStyle name="60% - Accent2" xfId="1400" xr:uid="{953B6DB1-2959-4C98-8F8C-F666AA832EEE}"/>
    <cellStyle name="60% - Accent2 2" xfId="1401" xr:uid="{DE399FBA-C0D1-4227-9756-83FE3C008EB4}"/>
    <cellStyle name="60% - Accent2 3" xfId="1402" xr:uid="{4AD4C872-EBEA-4C6C-A90B-460A0C18A61D}"/>
    <cellStyle name="60% - Accent2 4" xfId="1403" xr:uid="{BCE3C6E2-3563-4E1E-9A80-95865E8FEC14}"/>
    <cellStyle name="60% - Accent2 5" xfId="1404" xr:uid="{07744426-865D-4D48-B2E8-1445EAEF6FD6}"/>
    <cellStyle name="60% - Accent2 6" xfId="1405" xr:uid="{4BE74FED-5A12-42F4-ACAA-629ACF20473F}"/>
    <cellStyle name="60% - Accent2 7" xfId="1406" xr:uid="{2F5806C4-68E1-42CA-AB2B-0A44F6039DC5}"/>
    <cellStyle name="60% - Accent2_СБ  10315,318 Админсит Рабочее место" xfId="1407" xr:uid="{90BDAB05-23FD-4D45-B0DF-301A65A884FE}"/>
    <cellStyle name="60% - Accent3" xfId="1408" xr:uid="{3246C5EC-9FDC-45E3-828F-415E6786CE6C}"/>
    <cellStyle name="60% - Accent3 2" xfId="1409" xr:uid="{5F3E3196-5656-4F4E-B2FB-D8EDEB36E368}"/>
    <cellStyle name="60% - Accent3 3" xfId="1410" xr:uid="{09AB464C-FB7E-4376-AA96-8E74ECA60CC3}"/>
    <cellStyle name="60% - Accent3 4" xfId="1411" xr:uid="{9E077ECD-53FB-4D6F-B81E-70D9BA8BD248}"/>
    <cellStyle name="60% - Accent3 5" xfId="1412" xr:uid="{0947EE58-D462-4ADA-8607-4884C9350CF1}"/>
    <cellStyle name="60% - Accent3 6" xfId="1413" xr:uid="{9F2A31D7-6735-40BE-A5B5-37557D46675D}"/>
    <cellStyle name="60% - Accent3 7" xfId="1414" xr:uid="{43CE5DC0-A63D-47B3-B68E-DC7DDD52077F}"/>
    <cellStyle name="60% - Accent3_СБ  10315,318 Админсит Рабочее место" xfId="1415" xr:uid="{EBCDD8AC-3220-4438-B430-48D88124D5B4}"/>
    <cellStyle name="60% - Accent4" xfId="1416" xr:uid="{127BC031-6712-4C18-91FA-6BB54A6C7EDE}"/>
    <cellStyle name="60% - Accent4 2" xfId="1417" xr:uid="{FC6E345E-463E-41E0-BD4A-226D68E20702}"/>
    <cellStyle name="60% - Accent4 3" xfId="1418" xr:uid="{193C8B17-51B0-4445-A7A1-8B9DE326A952}"/>
    <cellStyle name="60% - Accent4 4" xfId="1419" xr:uid="{A7AF200C-D8B6-4F8B-B1BB-50B17EF3D3BF}"/>
    <cellStyle name="60% - Accent4 5" xfId="1420" xr:uid="{18B7AA04-CCE7-45CD-81B2-2EA76892C536}"/>
    <cellStyle name="60% - Accent4 6" xfId="1421" xr:uid="{B30D9B98-E41B-4A7A-AACC-34A00633C1F0}"/>
    <cellStyle name="60% - Accent4 7" xfId="1422" xr:uid="{2BAE405E-02EB-4EC3-8395-DD7566A16E9F}"/>
    <cellStyle name="60% - Accent4_СБ  10315,318 Админсит Рабочее место" xfId="1423" xr:uid="{A230E113-6291-4E4F-9870-1C46CC3FDD95}"/>
    <cellStyle name="60% - Accent5" xfId="1424" xr:uid="{37EAB6E5-0E7F-462D-B234-0294BFA5E826}"/>
    <cellStyle name="60% - Accent5 2" xfId="1425" xr:uid="{3FAF05BE-DB21-4418-A6F6-3346AF561438}"/>
    <cellStyle name="60% - Accent5 3" xfId="1426" xr:uid="{1DD64AA5-F45E-4225-BC94-26F07287EEA8}"/>
    <cellStyle name="60% - Accent5 4" xfId="1427" xr:uid="{9753ACC1-8256-49D3-B7AE-52C24E14DE02}"/>
    <cellStyle name="60% - Accent5 5" xfId="1428" xr:uid="{8FB6E39F-535A-42BC-9B2C-6AF2EC21FC03}"/>
    <cellStyle name="60% - Accent5 6" xfId="1429" xr:uid="{371DD8CF-3B16-4602-AA6C-0CB52472FE97}"/>
    <cellStyle name="60% - Accent5 7" xfId="1430" xr:uid="{0FC0B1CF-E454-4EF3-A459-7A3D27BCD232}"/>
    <cellStyle name="60% - Accent5_СБ  10315,318 Админсит Рабочее место" xfId="1431" xr:uid="{3EC21B02-6798-4294-BF92-0380A4F0974B}"/>
    <cellStyle name="60% - Accent6" xfId="1432" xr:uid="{BC0820E1-C682-4B2B-A1D6-8D8849E181AB}"/>
    <cellStyle name="60% - Accent6 2" xfId="1433" xr:uid="{55183E0C-994B-4F40-B890-237742B255BA}"/>
    <cellStyle name="60% - Accent6 3" xfId="1434" xr:uid="{38504ED4-B869-4E52-9414-EEDB7BE55673}"/>
    <cellStyle name="60% - Accent6 4" xfId="1435" xr:uid="{8020A0A0-02C0-461D-98A1-86AE56381A93}"/>
    <cellStyle name="60% - Accent6 5" xfId="1436" xr:uid="{F8D599C3-F37D-4CB4-93FF-A2610791D2D0}"/>
    <cellStyle name="60% - Accent6 6" xfId="1437" xr:uid="{53E7B886-5495-4C41-AC1D-0F50CF2571BF}"/>
    <cellStyle name="60% - Accent6 7" xfId="1438" xr:uid="{53B378E5-2105-4B51-A52A-F522F4DD8D21}"/>
    <cellStyle name="60% - Accent6_СБ  10315,318 Админсит Рабочее место" xfId="1439" xr:uid="{E1E21842-F703-44E5-A03B-47A0662C56A0}"/>
    <cellStyle name="60% - Акцент1 2" xfId="1440" xr:uid="{127DF22F-56C8-4C03-AD60-60D2407C780F}"/>
    <cellStyle name="60% - Акцент2 2" xfId="1441" xr:uid="{D6D44F9E-E629-43B7-8BE5-4A2778599AEA}"/>
    <cellStyle name="60% - Акцент3 2" xfId="1442" xr:uid="{DE1BA34F-3316-4A72-A4E7-E96EBD2A6B54}"/>
    <cellStyle name="60% - Акцент4 2" xfId="1443" xr:uid="{A5090250-CE48-4FA9-901A-821A87CF03C8}"/>
    <cellStyle name="60% - Акцент5 2" xfId="1444" xr:uid="{EF8D2DD9-8D00-4CDB-A15C-1F81A7B0A91A}"/>
    <cellStyle name="60% - Акцент6 2" xfId="1445" xr:uid="{68A79CC1-0CCD-4AB0-9F2E-0282D55B4487}"/>
    <cellStyle name="Aaia?iue [0]_Sheet1" xfId="1446" xr:uid="{8755436D-FBFA-4B56-A4AD-31472FCD6ADF}"/>
    <cellStyle name="Aaia?iue_Sheet1" xfId="1447" xr:uid="{C08F9BB3-AAF3-4BFE-B053-BB84050A1CB7}"/>
    <cellStyle name="Accent1" xfId="1448" xr:uid="{CAD3A8B0-3CF3-4DC0-BCAF-79F2E37963BF}"/>
    <cellStyle name="Accent1 2" xfId="1449" xr:uid="{96DD554D-0C84-4E16-8830-13D89CE664F9}"/>
    <cellStyle name="Accent1 3" xfId="1450" xr:uid="{C2D18D5D-9543-4DCB-8C17-13CF4BB1EAF6}"/>
    <cellStyle name="Accent1 4" xfId="1451" xr:uid="{40A92C85-6C46-4AAB-8181-AF3FD671304A}"/>
    <cellStyle name="Accent1 5" xfId="1452" xr:uid="{267ACDB6-3193-4DDA-BB33-338E5EF16ABD}"/>
    <cellStyle name="Accent1 6" xfId="1453" xr:uid="{30008F39-73FE-408E-A50B-3D54E5778217}"/>
    <cellStyle name="Accent1 7" xfId="1454" xr:uid="{F5B260CD-5B09-4B38-9DFF-083265AE6123}"/>
    <cellStyle name="Accent1_СБ  10315,318 Админсит Рабочее место" xfId="1455" xr:uid="{AE6F96AB-5F75-412D-A41D-A8B9B0CBDECE}"/>
    <cellStyle name="Accent2" xfId="1456" xr:uid="{38E1546B-382A-40DF-8042-B728F40CC207}"/>
    <cellStyle name="Accent2 2" xfId="1457" xr:uid="{E847AE68-8A33-45E2-AC3A-A2200E46EE5E}"/>
    <cellStyle name="Accent2 3" xfId="1458" xr:uid="{49DBB090-999B-4D81-8FF9-2FE4B0157789}"/>
    <cellStyle name="Accent2 4" xfId="1459" xr:uid="{124D7F69-B263-4ACB-985D-3D213B2E102D}"/>
    <cellStyle name="Accent2 5" xfId="1460" xr:uid="{F02AEDE6-8537-4144-96E5-4AEFBAC86FF3}"/>
    <cellStyle name="Accent2 6" xfId="1461" xr:uid="{C155816C-E93D-4F3F-A0E7-E27F4C109D86}"/>
    <cellStyle name="Accent2 7" xfId="1462" xr:uid="{60FCD3E2-780B-46F1-B95B-BAEF5CD7FFCD}"/>
    <cellStyle name="Accent2_СБ  10315,318 Админсит Рабочее место" xfId="1463" xr:uid="{0A33784A-6A03-4175-A6A6-21BAD7D9EF6B}"/>
    <cellStyle name="Accent3" xfId="1464" xr:uid="{68B4C471-DC2A-4501-A10A-54F46AF34587}"/>
    <cellStyle name="Accent3 2" xfId="1465" xr:uid="{9FAF847E-63D4-48BF-B336-313C483ED03C}"/>
    <cellStyle name="Accent3 3" xfId="1466" xr:uid="{2365E3D5-DEB8-4639-B4BE-63A9D906B8D8}"/>
    <cellStyle name="Accent3 4" xfId="1467" xr:uid="{B45AC900-D1DC-45F0-82C3-BD1CB45B25F6}"/>
    <cellStyle name="Accent3 5" xfId="1468" xr:uid="{20844247-473B-4DF9-9AC4-368556878DE3}"/>
    <cellStyle name="Accent3 6" xfId="1469" xr:uid="{4B97DD16-C87E-4703-887F-4F0B9D65979B}"/>
    <cellStyle name="Accent3 7" xfId="1470" xr:uid="{E3A9A9B1-68DC-4CA7-A76E-42629F05AB64}"/>
    <cellStyle name="Accent3_СБ  10315,318 Админсит Рабочее место" xfId="1471" xr:uid="{02B1C373-0641-4D3D-A003-4555E97268B7}"/>
    <cellStyle name="Accent4" xfId="1472" xr:uid="{6BA89E11-26CE-4BDF-B9EB-A57A14F44F31}"/>
    <cellStyle name="Accent4 2" xfId="1473" xr:uid="{307137CB-A094-4EA6-868F-8AB33752FD69}"/>
    <cellStyle name="Accent4 3" xfId="1474" xr:uid="{E46527B2-5DB5-4C23-9C72-0C9718C6373A}"/>
    <cellStyle name="Accent4 4" xfId="1475" xr:uid="{5C102AB3-659E-43C3-BAA0-0B6AF1C78F02}"/>
    <cellStyle name="Accent4 5" xfId="1476" xr:uid="{2D0F46AA-7257-426F-894D-A710DD9A1FE5}"/>
    <cellStyle name="Accent4 6" xfId="1477" xr:uid="{F9EAB50F-3598-4552-B573-13595F22D704}"/>
    <cellStyle name="Accent4 7" xfId="1478" xr:uid="{A6B99168-71E1-41DC-801D-C7AE3E770835}"/>
    <cellStyle name="Accent4_СБ  10315,318 Админсит Рабочее место" xfId="1479" xr:uid="{DFB68C1E-3485-4808-8EAE-8F7E1E0B6AAA}"/>
    <cellStyle name="Accent5" xfId="1480" xr:uid="{92C68101-74ED-46E9-9A77-C1CC43746E37}"/>
    <cellStyle name="Accent5 2" xfId="1481" xr:uid="{BC2C7C48-A9A2-478B-9663-CBD91E3EF6DF}"/>
    <cellStyle name="Accent5 3" xfId="1482" xr:uid="{89B41629-F48D-4455-8DFE-F9432E0868F5}"/>
    <cellStyle name="Accent5 4" xfId="1483" xr:uid="{E2FF3B81-A51C-4018-B9DA-EF8D0D77484F}"/>
    <cellStyle name="Accent5 5" xfId="1484" xr:uid="{A71C5AF3-18F4-42D7-991A-05F7751EA573}"/>
    <cellStyle name="Accent5 6" xfId="1485" xr:uid="{EB3EDA2F-4822-4657-93DC-5C689CC2159E}"/>
    <cellStyle name="Accent5 7" xfId="1486" xr:uid="{A218B670-8284-4994-AC36-B1CFE6C0F7C0}"/>
    <cellStyle name="Accent5_СБ  10315,318 Админсит Рабочее место" xfId="1487" xr:uid="{1214DA5B-89DE-4F7C-A0D5-BA4A759E4B9C}"/>
    <cellStyle name="Accent6" xfId="1488" xr:uid="{C1A45C0C-B6F9-49B9-A2DA-E7B39EB2C2EA}"/>
    <cellStyle name="Accent6 2" xfId="1489" xr:uid="{2FAC900E-F7D3-4EB3-A3D0-7DEB37A2097D}"/>
    <cellStyle name="Accent6 3" xfId="1490" xr:uid="{50C6581E-28D2-490F-BEC0-94160802A937}"/>
    <cellStyle name="Accent6 4" xfId="1491" xr:uid="{34FA2556-A0FD-45CD-AC38-015571F1C975}"/>
    <cellStyle name="Accent6 5" xfId="1492" xr:uid="{C0021E66-2312-405C-9DDA-E47E1CE6AA4E}"/>
    <cellStyle name="Accent6 6" xfId="1493" xr:uid="{9CC84633-9456-413D-B1BD-DB3A452B71E3}"/>
    <cellStyle name="Accent6 7" xfId="1494" xr:uid="{6A9743BE-0260-4453-9669-38104E63B669}"/>
    <cellStyle name="Accent6_СБ  10315,318 Админсит Рабочее место" xfId="1495" xr:uid="{8E09CF1D-1CCD-4A15-A17E-9E13A25EA88E}"/>
    <cellStyle name="Bad" xfId="1496" xr:uid="{F5937A6B-3755-4568-B4BF-A3AFDACEC163}"/>
    <cellStyle name="Bad 2" xfId="1497" xr:uid="{AF29122A-BA00-4DB9-B247-97BBE9B4CA47}"/>
    <cellStyle name="Bad 3" xfId="1498" xr:uid="{2A2D49D2-5028-4B51-B476-621DBD220D67}"/>
    <cellStyle name="Bad 4" xfId="1499" xr:uid="{EA46B9CF-0B3D-440E-9758-EDCA0CFB0DF4}"/>
    <cellStyle name="Bad 5" xfId="1500" xr:uid="{7D942230-29FA-4712-A9DB-17F23B8FE384}"/>
    <cellStyle name="Bad 6" xfId="1501" xr:uid="{8F72ABA6-B22B-451E-87CA-30D382D7010F}"/>
    <cellStyle name="Bad 7" xfId="1502" xr:uid="{2DB52D35-F38F-4F18-B531-C3204C108DA8}"/>
    <cellStyle name="Bad_СБ  10315,318 Админсит Рабочее место" xfId="1503" xr:uid="{B0507C45-05DF-43EC-8AC5-7DD6E2F37DDA}"/>
    <cellStyle name="Calc Currency (0)" xfId="1504" xr:uid="{99434455-1D69-4F19-9A76-B26C6B019A4E}"/>
    <cellStyle name="Calc Currency (2)" xfId="1505" xr:uid="{B320E3C6-E8B7-48D2-B81C-4567D62FCBCF}"/>
    <cellStyle name="Calc Percent (0)" xfId="1506" xr:uid="{DD25DB68-37EB-4298-BA9A-8DB6661D356A}"/>
    <cellStyle name="Calc Percent (1)" xfId="1507" xr:uid="{3E33A017-CA38-44D3-837D-3D81D8940C5B}"/>
    <cellStyle name="Calc Percent (2)" xfId="1508" xr:uid="{A0F2C085-9121-4B34-8CD2-71DD247957A8}"/>
    <cellStyle name="Calc Units (0)" xfId="1509" xr:uid="{8848820F-D49E-41BD-92C2-78B51893F87E}"/>
    <cellStyle name="Calc Units (1)" xfId="1510" xr:uid="{8DE1E0A7-08A1-4991-A405-1DB2694532AD}"/>
    <cellStyle name="Calc Units (2)" xfId="1511" xr:uid="{B328CFE0-98EB-4D88-9D6E-4CF4B6A6B330}"/>
    <cellStyle name="Calculation" xfId="1512" xr:uid="{3BD24CA4-93BB-4813-82E2-BA0EA0B606E4}"/>
    <cellStyle name="Calculation 2" xfId="1513" xr:uid="{D476E930-97F1-45C6-97D7-1B793D33BBB5}"/>
    <cellStyle name="Calculation 3" xfId="1514" xr:uid="{9D5CF955-A7CF-4B81-8116-0413AF96A725}"/>
    <cellStyle name="Calculation 4" xfId="1515" xr:uid="{E6527EB8-9D91-432A-87E7-E0D48A4C541C}"/>
    <cellStyle name="Calculation 5" xfId="1516" xr:uid="{156A76AA-2DF4-49E2-8B9C-CAB54C807423}"/>
    <cellStyle name="Calculation 6" xfId="1517" xr:uid="{0E7AB90F-BD62-4690-9433-4453EF9506C9}"/>
    <cellStyle name="Calculation 7" xfId="1518" xr:uid="{5A8002EC-0F88-4FFA-8A88-ECF96C2236C0}"/>
    <cellStyle name="Calculation_СБ  10315,318 Админсит Рабочее место" xfId="1519" xr:uid="{185CE75E-8DC5-4ADD-A044-51534A983D7F}"/>
    <cellStyle name="Category" xfId="1520" xr:uid="{06592440-773D-4779-825F-D9CFE49BDC9E}"/>
    <cellStyle name="Characteristic" xfId="1521" xr:uid="{1E4E27A4-21CC-4A55-B034-949577FFAC26}"/>
    <cellStyle name="CharactNote" xfId="1522" xr:uid="{AFC71A65-9CDD-405C-9651-9048A81D4905}"/>
    <cellStyle name="CharactType" xfId="1523" xr:uid="{E6D39B90-0344-460D-90AA-3EA7F4F3FD40}"/>
    <cellStyle name="CharactValue" xfId="1524" xr:uid="{4F8C5154-5B68-4A85-B895-5E71B08FD8CF}"/>
    <cellStyle name="CharactValueNote" xfId="1525" xr:uid="{22F61F4D-273C-4187-B109-26F6CCF76C63}"/>
    <cellStyle name="CharShortType" xfId="1526" xr:uid="{315DCC0B-A7D3-48BD-AE6C-39FF5AB267A4}"/>
    <cellStyle name="Check Cell" xfId="1527" xr:uid="{7FA4E4B1-2D86-4045-AD0B-8805ACCF4280}"/>
    <cellStyle name="Check Cell 2" xfId="1528" xr:uid="{C1BAD6D4-0CE4-4AD4-B5E5-9B60936FD55A}"/>
    <cellStyle name="Check Cell 3" xfId="1529" xr:uid="{B850646A-7950-49DB-B922-D6BB4A01C9F8}"/>
    <cellStyle name="Check Cell 4" xfId="1530" xr:uid="{8973E0DA-27A9-4567-B4A9-5C09041D1F7E}"/>
    <cellStyle name="Check Cell 5" xfId="1531" xr:uid="{90192A43-1997-4C37-BC12-75A28ACDBE86}"/>
    <cellStyle name="Check Cell 6" xfId="1532" xr:uid="{A4C8D5E0-93FC-4CCF-8EF7-C5B730E32754}"/>
    <cellStyle name="Check Cell 7" xfId="1533" xr:uid="{BFE757E4-C699-4CA0-88CC-7EE65D7A2BE8}"/>
    <cellStyle name="Check Cell_СБ  10315,318 Админсит Рабочее место" xfId="1534" xr:uid="{E8ABEADB-3025-41E1-BECB-F7C82ED54DA1}"/>
    <cellStyle name="Code" xfId="1535" xr:uid="{FF0739A9-DA9D-4A76-B518-ED4F2C5562AB}"/>
    <cellStyle name="Comma [00]" xfId="1536" xr:uid="{B68CB527-576E-4C18-991D-3B815BA9E922}"/>
    <cellStyle name="Comma 2" xfId="12" xr:uid="{00000000-0005-0000-0000-000000000000}"/>
    <cellStyle name="Comma 2 2" xfId="20" xr:uid="{70BE9A94-33F1-44CD-9D02-8C85A351BFDF}"/>
    <cellStyle name="Comma 2 3" xfId="19" xr:uid="{AB1919B3-A4A5-4BB3-98DE-049048FC2572}"/>
    <cellStyle name="Comma0" xfId="1537" xr:uid="{897B42D8-7049-40E4-9618-1553B6AAF13B}"/>
    <cellStyle name="Comma0 - Modelo1" xfId="1538" xr:uid="{9DE2C9AC-7240-45A9-B2EE-86DB83879022}"/>
    <cellStyle name="Comma0 - Style1" xfId="1539" xr:uid="{1F5511EA-8D4F-4F0A-8D14-EE99CCB9C474}"/>
    <cellStyle name="Comma1 - Modelo2" xfId="1540" xr:uid="{A757C67C-EE3F-47C1-B77F-238B50640D54}"/>
    <cellStyle name="Comma1 - Style2" xfId="1541" xr:uid="{D6D75EC8-785D-467C-A38C-EE1EC8A0BE97}"/>
    <cellStyle name="Comments" xfId="1542" xr:uid="{7183EE10-A2C7-4A48-834D-57C6C9ACEB3A}"/>
    <cellStyle name="Condition" xfId="1543" xr:uid="{1C9183C0-4CC2-4668-BB6C-D7C37FD9D1D0}"/>
    <cellStyle name="CondMandatory" xfId="1544" xr:uid="{FAAA7E95-8467-44E2-B52B-CB57A34A7724}"/>
    <cellStyle name="Content1" xfId="1545" xr:uid="{DFA65ACC-A891-44F1-89EA-0C63384C27A7}"/>
    <cellStyle name="Content2" xfId="1546" xr:uid="{71AA9E59-AE49-4128-B40D-8D7F23B769EE}"/>
    <cellStyle name="Content3" xfId="1547" xr:uid="{AFC5E4B5-40EE-4317-8E59-7059B7E7DB58}"/>
    <cellStyle name="Currency [00]" xfId="1548" xr:uid="{57FC1B4E-4847-4A4F-94CF-5B8D5DD258E4}"/>
    <cellStyle name="Currency 2" xfId="1549" xr:uid="{D07B4E6C-B2D7-42F5-A56B-13497695CF1E}"/>
    <cellStyle name="Currency 3" xfId="1550" xr:uid="{EA73F3FE-F09C-4DF6-8CED-E57F54A4293D}"/>
    <cellStyle name="Currency 4" xfId="1551" xr:uid="{83B53ED8-3539-426E-8A80-E5ECDB6BF260}"/>
    <cellStyle name="Currency 5" xfId="1552" xr:uid="{F31B3D0E-2737-41DE-8940-83C6145614EE}"/>
    <cellStyle name="Currency 6" xfId="1553" xr:uid="{DFBD919D-F3F8-4980-9511-074BA76B888C}"/>
    <cellStyle name="Currency 7" xfId="1554" xr:uid="{67B2171B-BFF4-4266-B2F9-91AFA40E6F1B}"/>
    <cellStyle name="Currency0" xfId="1555" xr:uid="{4AE2927D-AB0C-42A6-897E-1C5D2D6436C9}"/>
    <cellStyle name="Currency1" xfId="1556" xr:uid="{8E5E6F43-D397-4588-85C5-404F3B5CFEC1}"/>
    <cellStyle name="Date" xfId="1557" xr:uid="{49D58962-ACC1-4E56-ADC8-6B07643C7BC1}"/>
    <cellStyle name="Date Short" xfId="1558" xr:uid="{94911105-F61C-4B50-A30F-2B68E1D70990}"/>
    <cellStyle name="Date_Приложение 108 поставка КИВС ТИ ТТК v4" xfId="1559" xr:uid="{FF776B0B-608C-4ABC-A975-F24F5C5A0C40}"/>
    <cellStyle name="DELTA" xfId="1560" xr:uid="{95A54E09-6287-4845-B034-A87F58E96B23}"/>
    <cellStyle name="Description" xfId="1561" xr:uid="{1ED2AA31-04E1-4464-B8B9-AA5E5F656AF7}"/>
    <cellStyle name="Dia" xfId="1562" xr:uid="{158F70B2-2242-4784-AC75-C7C023315B00}"/>
    <cellStyle name="DistributionType" xfId="1563" xr:uid="{C24D59B4-885C-4C99-B94F-A19C85A58034}"/>
    <cellStyle name="Encabez1" xfId="1564" xr:uid="{59EAAAB1-761D-485B-8DBB-A1DAE32B76BC}"/>
    <cellStyle name="Encabez2" xfId="1565" xr:uid="{2A1672D5-8246-48F3-8981-6110369880EC}"/>
    <cellStyle name="Enter Currency (0)" xfId="1566" xr:uid="{553F9A6A-DAFC-4F21-8D59-C30DBBECEA92}"/>
    <cellStyle name="Enter Currency (2)" xfId="1567" xr:uid="{C09B5F05-35F3-4DEF-AFE9-B5A5CF274BC7}"/>
    <cellStyle name="Enter Units (0)" xfId="1568" xr:uid="{E8516913-1A3D-47F5-99B8-89DEA7D4004F}"/>
    <cellStyle name="Enter Units (1)" xfId="1569" xr:uid="{1EC5500C-E784-463A-A0AC-09269BFFBA48}"/>
    <cellStyle name="Enter Units (2)" xfId="1570" xr:uid="{DF7F616E-17BD-4F41-B80D-495073B70419}"/>
    <cellStyle name="Excel Built-in Normal" xfId="1571" xr:uid="{589F3B5E-C59D-478D-B8FD-1F3B6A471D24}"/>
    <cellStyle name="Explanatory Text" xfId="1572" xr:uid="{030448B8-216D-4440-A621-1606F1DD2FAE}"/>
    <cellStyle name="Explanatory Text 2" xfId="1573" xr:uid="{0F7DF4BD-AD55-44A8-A524-E17B34AB9F01}"/>
    <cellStyle name="Explanatory Text 3" xfId="1574" xr:uid="{56EAC405-08EB-4460-826C-743D39DB8926}"/>
    <cellStyle name="Explanatory Text 4" xfId="1575" xr:uid="{0C05034F-93C6-4118-B60B-51B6E7A8DD1C}"/>
    <cellStyle name="Explanatory Text 5" xfId="1576" xr:uid="{1DD65BCE-EB76-4130-9448-28907B111728}"/>
    <cellStyle name="Explanatory Text 6" xfId="1577" xr:uid="{B2DEBA16-F583-4711-8CBE-31B9BF0AF09A}"/>
    <cellStyle name="Explanatory Text 7" xfId="1578" xr:uid="{EBF817A9-4CF5-4B93-97DA-C22020C059B7}"/>
    <cellStyle name="Explanatory Text_СБ  10315,318 Админсит Рабочее место" xfId="1579" xr:uid="{7671C9FA-259B-4362-B2A3-51BBAFEA1692}"/>
    <cellStyle name="F2" xfId="1580" xr:uid="{23320326-1257-4175-B06E-CA87CAE87AD4}"/>
    <cellStyle name="F3" xfId="1581" xr:uid="{B93C2278-8492-47AF-90FA-D0AE89F5C31A}"/>
    <cellStyle name="F4" xfId="1582" xr:uid="{7D0E0432-CF41-4F8A-A03C-DF30F4D75C56}"/>
    <cellStyle name="F5" xfId="1583" xr:uid="{2A286132-7627-4CA2-A64D-89CD070DD187}"/>
    <cellStyle name="F6" xfId="1584" xr:uid="{E0457BCB-AEAD-4F1E-87C1-349BB8C39D03}"/>
    <cellStyle name="F7" xfId="1585" xr:uid="{AFA644B3-DC8E-403B-A3D6-1518AC77D8B5}"/>
    <cellStyle name="F8" xfId="1586" xr:uid="{5DD995ED-6631-4145-87AE-8972DC08F796}"/>
    <cellStyle name="Fijo" xfId="1587" xr:uid="{FD968897-94C0-44D5-B769-AA309B4A7FE7}"/>
    <cellStyle name="Financiero" xfId="1588" xr:uid="{3AE62FC4-7DD4-481C-9F5D-03E81F6D8018}"/>
    <cellStyle name="Fixed" xfId="1589" xr:uid="{A6FBCD34-E4CA-4DBA-8106-A69B19D7F0C4}"/>
    <cellStyle name="Flag" xfId="1590" xr:uid="{4A2BCB23-E5BC-447E-8AFD-FCC70B01AD4D}"/>
    <cellStyle name="Fonts" xfId="1591" xr:uid="{20B1641C-86FD-4280-A8EC-4FD5C4974E98}"/>
    <cellStyle name="Good" xfId="1592" xr:uid="{80AD7B35-0F14-4B23-A621-A2ED15EA1554}"/>
    <cellStyle name="Good 2" xfId="1593" xr:uid="{F2906251-42AD-439C-BA92-E4DAD4E20D65}"/>
    <cellStyle name="Good 3" xfId="1594" xr:uid="{C13FDB96-17AE-4864-8C20-93D831179DA8}"/>
    <cellStyle name="Good 4" xfId="1595" xr:uid="{57C78112-BD57-4CC9-A907-A08BA562FAB9}"/>
    <cellStyle name="Good 5" xfId="1596" xr:uid="{4DC384A1-1D74-42C7-8D24-7554E6A5DFA7}"/>
    <cellStyle name="Good 6" xfId="1597" xr:uid="{08F956A7-482B-410F-BD66-703D6888E469}"/>
    <cellStyle name="Good 7" xfId="1598" xr:uid="{0C8046C0-F2AB-486B-94A8-50FCBBFF18F6}"/>
    <cellStyle name="Good_СБ  10315,318 Админсит Рабочее место" xfId="1599" xr:uid="{10633D49-016E-4E74-B0ED-2226B5FA2FA6}"/>
    <cellStyle name="Grey" xfId="1600" xr:uid="{827A62FA-AE2C-4C92-86D7-B6B205F65E7B}"/>
    <cellStyle name="Group" xfId="1601" xr:uid="{086ED988-99C5-4EE8-B6C0-6F3AFFD70BD9}"/>
    <cellStyle name="Group1" xfId="1602" xr:uid="{C6275DC0-2F54-419A-A12C-52C680058E0B}"/>
    <cellStyle name="Group2" xfId="1603" xr:uid="{1B68745E-C89A-44A9-8ACF-DAFE58246E17}"/>
    <cellStyle name="GroupNote" xfId="1604" xr:uid="{4321A25B-321D-4364-A16D-882B6F03FD60}"/>
    <cellStyle name="Head2" xfId="1605" xr:uid="{2A69A4D8-8472-4196-A2FE-199EB52CE381}"/>
    <cellStyle name="Header1" xfId="1606" xr:uid="{BA22D2E8-AF35-429E-B71E-A344D49AB363}"/>
    <cellStyle name="Header2" xfId="1607" xr:uid="{E4140970-7D03-4491-91B3-2269C8413803}"/>
    <cellStyle name="Heading 1" xfId="1608" xr:uid="{F768D3ED-270E-42C9-B30F-0DA370AA3E43}"/>
    <cellStyle name="Heading 1 2" xfId="1609" xr:uid="{BA255EB0-BE96-4DE9-8A2A-D785809079DB}"/>
    <cellStyle name="Heading 1 3" xfId="1610" xr:uid="{7F0B7959-869E-418B-AC21-715780C82643}"/>
    <cellStyle name="Heading 1 4" xfId="1611" xr:uid="{2F6A3E9B-E897-4D60-BF97-1CE8950E10EB}"/>
    <cellStyle name="Heading 1 5" xfId="1612" xr:uid="{437F47E3-2DB8-4D9A-9715-8A0056EB5857}"/>
    <cellStyle name="Heading 1 6" xfId="1613" xr:uid="{013BF2A9-29C3-4DA9-9938-0F7F9037EF99}"/>
    <cellStyle name="Heading 1 7" xfId="1614" xr:uid="{E2BE6761-A04A-41E2-9062-DF2B0449801B}"/>
    <cellStyle name="Heading 1_Cмета аудит и технорабочий проект Лаборатория Сервье_10_10 Кошкин" xfId="1615" xr:uid="{8F108E5F-D74B-4E7A-8A9F-8713CC3A2874}"/>
    <cellStyle name="Heading 2" xfId="1616" xr:uid="{8227D9C7-30B7-4234-9869-4409648C3860}"/>
    <cellStyle name="Heading 2 2" xfId="1617" xr:uid="{2C882730-1BB5-4469-BB7E-0FF9387BDF4F}"/>
    <cellStyle name="Heading 2 3" xfId="1618" xr:uid="{4101CACA-0571-408B-B573-55B59DBDA437}"/>
    <cellStyle name="Heading 2 4" xfId="1619" xr:uid="{3CBE4F31-2F57-4A39-9FB6-48CA7AA12563}"/>
    <cellStyle name="Heading 2 5" xfId="1620" xr:uid="{D2D32130-7E73-4D1D-8266-AD55586A6CCE}"/>
    <cellStyle name="Heading 2 6" xfId="1621" xr:uid="{59761941-19FA-44F4-8D7E-5B21444DE3C9}"/>
    <cellStyle name="Heading 2 7" xfId="1622" xr:uid="{B6ACA5D8-F5DC-416C-BA90-BD73588DED91}"/>
    <cellStyle name="Heading 2_Cмета аудит и технорабочий проект Лаборатория Сервье_10_10 Кошкин" xfId="1623" xr:uid="{FADDB63A-FF0B-48F1-93FA-8535B1B6DAD4}"/>
    <cellStyle name="Heading 3" xfId="1624" xr:uid="{8A2B2B32-658F-48AE-B903-EF3B02569B74}"/>
    <cellStyle name="Heading 3 2" xfId="1625" xr:uid="{C614A56F-A959-4AD4-88D3-85157E684C9B}"/>
    <cellStyle name="Heading 3 3" xfId="1626" xr:uid="{EC8A33ED-866B-4102-AEEE-73A620AAE873}"/>
    <cellStyle name="Heading 3 4" xfId="1627" xr:uid="{7337FF8B-0E08-4B0C-B40C-737EEABFE1B1}"/>
    <cellStyle name="Heading 3 5" xfId="1628" xr:uid="{FC110362-C407-4229-96F1-CE0AE104F838}"/>
    <cellStyle name="Heading 3 6" xfId="1629" xr:uid="{40B27334-BC5D-486B-8311-16DF18276CC5}"/>
    <cellStyle name="Heading 3 7" xfId="1630" xr:uid="{62D1A701-23AC-4125-8D9A-A121DDF23804}"/>
    <cellStyle name="Heading 3_СБ  10315,318 Админсит Рабочее место" xfId="1631" xr:uid="{8D8CFF30-667E-4A54-BC10-7FD252E7AA34}"/>
    <cellStyle name="Heading 4" xfId="1632" xr:uid="{04E718F2-8269-4222-8EF2-1FC52F0D2112}"/>
    <cellStyle name="Heading 4 2" xfId="1633" xr:uid="{92FDCC96-4B26-4D59-9DF9-FA64068AC7D1}"/>
    <cellStyle name="Heading 4 3" xfId="1634" xr:uid="{5C68DB3F-DE86-4FF4-9CA3-AAF6DF4FBFEF}"/>
    <cellStyle name="Heading 4 4" xfId="1635" xr:uid="{A2D5BE81-9F0F-4862-92EF-57CCC018BF31}"/>
    <cellStyle name="Heading 4 5" xfId="1636" xr:uid="{B5F74F51-4130-4768-B6AC-5A8738BA49C7}"/>
    <cellStyle name="Heading 4 6" xfId="1637" xr:uid="{F67F8160-AB83-48EF-B3B8-86E5F73C29A3}"/>
    <cellStyle name="Heading 4 7" xfId="1638" xr:uid="{80E976CD-D2E5-4DC6-A683-7CE85EBA0FF1}"/>
    <cellStyle name="Heading 4_СБ  10315,318 Админсит Рабочее место" xfId="1639" xr:uid="{B530DD67-D6F7-4BB9-9582-92453ADFDC20}"/>
    <cellStyle name="Heading1" xfId="1640" xr:uid="{B32C8120-8963-4A1F-A249-942910D3388E}"/>
    <cellStyle name="Heading2" xfId="1641" xr:uid="{CD78A14B-10FF-48AB-B28D-1FBF1254C2A4}"/>
    <cellStyle name="Heading3" xfId="1642" xr:uid="{2175FB7D-C671-4D4F-B992-315D54DBAC39}"/>
    <cellStyle name="Heading4" xfId="1643" xr:uid="{01335EDD-207F-4205-B004-B33C1707AA21}"/>
    <cellStyle name="Heading5" xfId="1644" xr:uid="{4DB4798D-DF50-4123-AE1B-D4DE3440EBCD}"/>
    <cellStyle name="Heading6" xfId="1645" xr:uid="{4015974F-10DF-4B86-930C-51A7E4FCE322}"/>
    <cellStyle name="Horizontal" xfId="1646" xr:uid="{743D3000-3644-4239-9B65-0BABBC32B022}"/>
    <cellStyle name="Hyperlink 2" xfId="13" xr:uid="{00000000-0005-0000-0000-000001000000}"/>
    <cellStyle name="Input" xfId="1647" xr:uid="{597FF89F-7F5E-4F67-B240-2CC2E39024FC}"/>
    <cellStyle name="Input [yellow]" xfId="1648" xr:uid="{D59F7122-9823-46C3-8AD5-1D632466B792}"/>
    <cellStyle name="Input 2" xfId="1649" xr:uid="{EA6765BB-7A71-4424-9B77-744E9D0EF88C}"/>
    <cellStyle name="Input 3" xfId="1650" xr:uid="{D4B0548F-2AA9-4FF7-98CF-A771CED359B7}"/>
    <cellStyle name="Input 4" xfId="1651" xr:uid="{B881B1C8-7706-480E-998A-72F2AB6832FD}"/>
    <cellStyle name="Input 5" xfId="1652" xr:uid="{1A990E07-7DC9-45B2-9305-4004A05D5046}"/>
    <cellStyle name="Input 6" xfId="1653" xr:uid="{958E24A9-F5EC-4AA1-A79D-414F112EA621}"/>
    <cellStyle name="Input 7" xfId="1654" xr:uid="{1792FB01-F11D-470C-A745-FB6839C45178}"/>
    <cellStyle name="Input_СБ  10315,318 Админсит Рабочее место" xfId="1655" xr:uid="{873D9C6A-32BE-4DDE-B2D7-E101007BCBA7}"/>
    <cellStyle name="Level" xfId="1656" xr:uid="{68C6F012-3980-41D3-88EB-C761AA60A268}"/>
    <cellStyle name="Link Currency (0)" xfId="1657" xr:uid="{C5F8A4F0-0ACF-4A08-8F7F-38DDEBB98DA8}"/>
    <cellStyle name="Link Currency (2)" xfId="1658" xr:uid="{4C90E5A6-B187-430F-8E4A-45CD29176F9B}"/>
    <cellStyle name="Link Units (0)" xfId="1659" xr:uid="{DD2C04C8-31FD-4C1C-9EE9-9AD2FB55C7CA}"/>
    <cellStyle name="Link Units (1)" xfId="1660" xr:uid="{E1F786F7-6A13-4D34-AF14-BC0FB81D79F7}"/>
    <cellStyle name="Link Units (2)" xfId="1661" xr:uid="{CD08CA98-488B-4DBB-B175-3534BC2044B9}"/>
    <cellStyle name="Linked Cell" xfId="1662" xr:uid="{3FE15210-9D6B-4745-BEF8-56E5119376CA}"/>
    <cellStyle name="Linked Cell 2" xfId="1663" xr:uid="{00C9C122-66BD-4125-9CBF-BE6FAAB78A1C}"/>
    <cellStyle name="Linked Cell 3" xfId="1664" xr:uid="{6B5E6ECA-B3E7-4E2C-BC0E-E8379286E0CE}"/>
    <cellStyle name="Linked Cell 4" xfId="1665" xr:uid="{E052B191-BEC5-4031-921E-A6366B88FC9A}"/>
    <cellStyle name="Linked Cell 5" xfId="1666" xr:uid="{F925894A-1ED3-405C-840B-AA726B371099}"/>
    <cellStyle name="Linked Cell 6" xfId="1667" xr:uid="{BC1FFB0F-1B15-4920-A86F-706138719C92}"/>
    <cellStyle name="Linked Cell 7" xfId="1668" xr:uid="{67407F93-D05E-4B00-AD03-2AA6A081450D}"/>
    <cellStyle name="Linked Cell_СБ  10315,318 Админсит Рабочее место" xfId="1669" xr:uid="{D96B4A27-469B-4217-8B67-E6E20F25B0F0}"/>
    <cellStyle name="Matrix" xfId="1670" xr:uid="{8EF2B3C3-BDFC-4BB2-B94E-EFAFB1B9D45B}"/>
    <cellStyle name="Millares [0]_10 AVERIAS MASIVAS + ANT" xfId="1671" xr:uid="{03D55DFE-426C-495D-83E7-1257EDA37E72}"/>
    <cellStyle name="Millares_10 AVERIAS MASIVAS + ANT" xfId="1672" xr:uid="{ED4D9ED4-658C-46AD-8601-6F168DF93228}"/>
    <cellStyle name="Moneda [0]_10 AVERIAS MASIVAS + ANT" xfId="1673" xr:uid="{42E83020-E7F3-48CE-8AA7-E408BAAEB5AD}"/>
    <cellStyle name="Moneda_10 AVERIAS MASIVAS + ANT" xfId="1674" xr:uid="{41E48DCB-1E67-4576-A0B2-4163132E9C9A}"/>
    <cellStyle name="Neutral" xfId="1675" xr:uid="{6576FFCB-7FB6-4088-ABE0-631161DFA4C3}"/>
    <cellStyle name="Neutral 2" xfId="1676" xr:uid="{1D521EC3-EEB8-46BE-84AA-0311038B9B2D}"/>
    <cellStyle name="Neutral 3" xfId="1677" xr:uid="{DB3B0902-6138-4F66-B385-E0BAEBFEBD0B}"/>
    <cellStyle name="Neutral 4" xfId="1678" xr:uid="{F225887E-0CFD-43C0-8107-503E23B5F9F5}"/>
    <cellStyle name="Neutral 5" xfId="1679" xr:uid="{ECC561B1-98AA-4AC1-94F0-624BDA6E3C88}"/>
    <cellStyle name="Neutral 6" xfId="1680" xr:uid="{B63051E9-0374-4645-8DA3-9D01CD3B7012}"/>
    <cellStyle name="Neutral 7" xfId="1681" xr:uid="{9B522B54-3976-4E6F-AC42-709E75F2E70F}"/>
    <cellStyle name="Neutral_СБ  10315,318 Админсит Рабочее место" xfId="1682" xr:uid="{10D89D9C-CFB3-41BD-9D67-8CB54B6D8A3A}"/>
    <cellStyle name="New_DI 600" xfId="1683" xr:uid="{3D98D65B-A0D7-48F8-8D34-79337850C7BB}"/>
    <cellStyle name="no dec" xfId="1684" xr:uid="{AB14E1F0-6617-4509-9FC7-E382474DD211}"/>
    <cellStyle name="Normal - Style1" xfId="1685" xr:uid="{4CAB1B96-CE01-442C-8A82-9CB6DB263D1E}"/>
    <cellStyle name="Normal 2" xfId="11" xr:uid="{00000000-0005-0000-0000-000002000000}"/>
    <cellStyle name="Normal_KS2Standart1" xfId="1686" xr:uid="{E16BDA41-59A4-4C5F-9EE4-CF9D66578FA2}"/>
    <cellStyle name="Normal1" xfId="1687" xr:uid="{C6C96637-FB50-45BD-911A-C6650675679F}"/>
    <cellStyle name="Normale 2" xfId="1920" xr:uid="{EE995441-D2A5-430C-8CFC-70BC1D8E2FF3}"/>
    <cellStyle name="Normale_Foglio1" xfId="1921" xr:uid="{E92EF4B7-DFDC-4B6B-9259-EAD4F3C808C4}"/>
    <cellStyle name="NormalText" xfId="1688" xr:uid="{97388EF1-FDF2-44A2-BA86-2FFF41C25B13}"/>
    <cellStyle name="Note" xfId="1689" xr:uid="{1D29BC8B-ACDF-4F69-AC3B-098426A2B258}"/>
    <cellStyle name="Note 2" xfId="1690" xr:uid="{7597A940-318E-498A-827E-C778BBC11B27}"/>
    <cellStyle name="Note 3" xfId="1691" xr:uid="{140A5F18-1F60-4AF9-A176-7004BC1411F2}"/>
    <cellStyle name="Note 4" xfId="1692" xr:uid="{8D5C5D6C-FA1F-42BC-856A-1AB773F2CFF7}"/>
    <cellStyle name="Note 5" xfId="1693" xr:uid="{ED02C5D2-950D-405A-B108-F5077BE8F427}"/>
    <cellStyle name="Note 6" xfId="1694" xr:uid="{03FE96FA-2291-45EC-8BB7-4B8B9954B64B}"/>
    <cellStyle name="Note 7" xfId="1695" xr:uid="{73A4DED5-B539-4E0C-8C69-F95293E6E83D}"/>
    <cellStyle name="Note_СБ  10315,318 Админсит Рабочее место" xfId="1696" xr:uid="{090A4307-AC42-4DA0-997F-6CAEE8FDCE28}"/>
    <cellStyle name="Option" xfId="1697" xr:uid="{158F7B08-BBB4-4909-8425-3DB4A7D475C4}"/>
    <cellStyle name="OptionHeading" xfId="1698" xr:uid="{E616233B-938E-4AB4-8243-34141FB1175D}"/>
    <cellStyle name="OptionHeading2" xfId="1699" xr:uid="{64FC27E0-6068-41F3-BA53-10A448A3CFAF}"/>
    <cellStyle name="Output" xfId="1700" xr:uid="{495EE42A-222B-4D36-8D12-159396C9E62B}"/>
    <cellStyle name="Output 2" xfId="1701" xr:uid="{6796E2A4-8A17-45E9-843A-7989310A8D53}"/>
    <cellStyle name="Output 3" xfId="1702" xr:uid="{20A90EE7-6C49-4ACA-A81F-4EB6A0098758}"/>
    <cellStyle name="Output 4" xfId="1703" xr:uid="{DC62966E-3C06-4538-ADB5-0C6DE3DF33BA}"/>
    <cellStyle name="Output 5" xfId="1704" xr:uid="{7E51FE05-24CA-42FC-9F3B-121DC5AEEC37}"/>
    <cellStyle name="Output 6" xfId="1705" xr:uid="{78E0C4E3-8BEE-461B-8F9D-BC795C827CF2}"/>
    <cellStyle name="Output 7" xfId="1706" xr:uid="{402A66DC-8994-4575-B0A7-0313DA77F3BF}"/>
    <cellStyle name="Output_СБ  10315,318 Админсит Рабочее место" xfId="1707" xr:uid="{E47B9ECA-A34A-43A3-B54F-E374A853980A}"/>
    <cellStyle name="p/n" xfId="1708" xr:uid="{768036EF-4193-42F1-8757-D2C2C4C87273}"/>
    <cellStyle name="page" xfId="1709" xr:uid="{7E03C162-1987-445E-9AA2-8131A5410AD8}"/>
    <cellStyle name="Percent [0]" xfId="1710" xr:uid="{286D3DAA-F1B5-40B1-8112-099CE8CB4BC3}"/>
    <cellStyle name="Percent [2]" xfId="1711" xr:uid="{6691AEB7-C9F2-4571-88A2-C1360D8E1E04}"/>
    <cellStyle name="Post_Name" xfId="1712" xr:uid="{23706847-5A35-4B1C-ABCD-FA5431AA2ACF}"/>
    <cellStyle name="Price" xfId="1713" xr:uid="{48D8D004-3F1E-443B-8137-B023A9C243B5}"/>
    <cellStyle name="Product" xfId="1714" xr:uid="{391252C1-24C5-4A01-9C0F-C618554CCB3F}"/>
    <cellStyle name="ProductClass" xfId="1715" xr:uid="{308718B4-CFC5-4E10-9963-DC6C9CD555FD}"/>
    <cellStyle name="ProductType" xfId="1716" xr:uid="{350158F9-88FA-4D8D-9973-C032080001E5}"/>
    <cellStyle name="RebateValue" xfId="1717" xr:uid="{C39895B4-1362-42EA-BC91-5B04D679E23F}"/>
    <cellStyle name="ResellerType" xfId="1718" xr:uid="{FFA64CC0-40BB-4317-9403-F65E54ED1B3E}"/>
    <cellStyle name="S0" xfId="1719" xr:uid="{2CAF771D-97AE-4E29-BAC2-22C85E022A13}"/>
    <cellStyle name="S1" xfId="1720" xr:uid="{63F6894C-4002-4F36-AFB8-1698EF44631A}"/>
    <cellStyle name="S10" xfId="1721" xr:uid="{CC5D3CFE-B0D4-4DAB-A175-6237A98B3346}"/>
    <cellStyle name="S11" xfId="1722" xr:uid="{18E66F68-0DED-4BD4-A418-C3C0A6AAF79A}"/>
    <cellStyle name="S12" xfId="1723" xr:uid="{99A7BB35-83CD-4234-823F-39E1E040D34A}"/>
    <cellStyle name="S13" xfId="1724" xr:uid="{A493BF98-2828-4E76-B0DA-F1ABDF51F2D4}"/>
    <cellStyle name="S14" xfId="1725" xr:uid="{FBD370F9-AE15-4733-A78A-D7CD837ACFE2}"/>
    <cellStyle name="S15" xfId="1726" xr:uid="{7AADE789-EE2C-4C1A-8963-7513A9D225A4}"/>
    <cellStyle name="S2" xfId="1727" xr:uid="{C1512996-D879-4030-97AA-1154480B8A55}"/>
    <cellStyle name="S3" xfId="1728" xr:uid="{26FF6DAC-1043-4690-AA7C-6D27B3EE2A9A}"/>
    <cellStyle name="S4" xfId="1729" xr:uid="{B292045E-8546-403F-8411-FE4206AA062E}"/>
    <cellStyle name="S5" xfId="1730" xr:uid="{B64C0D51-EAD4-4C5B-8C4C-42A9F531D16A}"/>
    <cellStyle name="S6" xfId="1731" xr:uid="{8EA3E9F1-21F9-4B4C-B0B9-55072AA83212}"/>
    <cellStyle name="S7" xfId="1732" xr:uid="{2266B3B9-E574-4FC3-9D2D-39AD3037FA10}"/>
    <cellStyle name="S8" xfId="1733" xr:uid="{B62E2FE0-1583-4CCF-B64C-A25FA17212AD}"/>
    <cellStyle name="S9" xfId="1734" xr:uid="{194B0D6F-0BA5-4987-95F2-DAA5075B4F21}"/>
    <cellStyle name="Sample" xfId="1735" xr:uid="{528969D7-784A-4CD3-B4B0-6201965D2F0F}"/>
    <cellStyle name="SAPBEXstdData" xfId="1736" xr:uid="{06853ABB-6340-4059-9767-6CD4759E04DF}"/>
    <cellStyle name="SAPBEXstdItem" xfId="1737" xr:uid="{41A98ED9-CA1B-4D4C-9118-7091D00A50EC}"/>
    <cellStyle name="Size" xfId="1738" xr:uid="{948F5F27-0AC8-4350-915D-2C88A943F075}"/>
    <cellStyle name="stand_bord" xfId="1739" xr:uid="{BDECFF23-FA74-4F26-A143-06821C687987}"/>
    <cellStyle name="Standaard_Blad1_3" xfId="1740" xr:uid="{A61AC8B0-F6B4-4DD1-B5AF-D4D7DC7A90BB}"/>
    <cellStyle name="Standard_FO_CABLE99" xfId="1741" xr:uid="{2BADA9D8-2173-4F23-9ADA-1313E41C590F}"/>
    <cellStyle name="Style 1" xfId="1742" xr:uid="{E49898FE-9F8E-4B59-B4A3-BCAB6569990B}"/>
    <cellStyle name="Style 2" xfId="1743" xr:uid="{71FE661C-80E4-4CE1-9C4B-6FC34D140159}"/>
    <cellStyle name="Styles" xfId="1744" xr:uid="{B5871AFD-FE0E-4E31-8E41-34C2E0391B44}"/>
    <cellStyle name="tabel" xfId="1745" xr:uid="{55F82332-E52D-4E2F-9E53-E69208731139}"/>
    <cellStyle name="Term" xfId="1746" xr:uid="{CAC4F1CE-CFE7-4D5A-8D53-035B917A12A3}"/>
    <cellStyle name="Title" xfId="1747" xr:uid="{9B9E620F-FA9E-4F69-A13B-2BEFA5D68FF1}"/>
    <cellStyle name="Title 2" xfId="1748" xr:uid="{5E5CA59C-960F-4815-931E-6B57F40A86D2}"/>
    <cellStyle name="Title 2 2" xfId="1749" xr:uid="{6489042B-9A61-42A6-A53D-565B8C9A4771}"/>
    <cellStyle name="Title 3" xfId="1750" xr:uid="{2B9A54E8-9AFC-45C1-B075-4AE1934E20AB}"/>
    <cellStyle name="Title 3 2" xfId="1751" xr:uid="{E7BC2483-9881-4E1C-8BC9-02789485A42E}"/>
    <cellStyle name="Title 4" xfId="1752" xr:uid="{7121AE21-9088-4AE4-B949-B4986A796C69}"/>
    <cellStyle name="Title 4 2" xfId="1753" xr:uid="{9E7C8D07-18CF-4C37-9106-2EEAA973D61C}"/>
    <cellStyle name="Title 5" xfId="1754" xr:uid="{D1D7FF76-04AC-4C44-AB90-AA70616487DC}"/>
    <cellStyle name="Title 5 2" xfId="1755" xr:uid="{8DB5AC5B-051D-4487-BD43-EFBB14A18A0C}"/>
    <cellStyle name="Title 6" xfId="1756" xr:uid="{FFE74F8F-6EE8-4EF7-9F4B-FAA84ECB0DA8}"/>
    <cellStyle name="Title 6 2" xfId="1757" xr:uid="{7430C6D1-3AFB-4213-A010-828E7E4A3463}"/>
    <cellStyle name="Title 7" xfId="1758" xr:uid="{096B11D2-C4B3-46F4-9ABF-1E72173BC503}"/>
    <cellStyle name="Title 7 2" xfId="1759" xr:uid="{F42F6CC2-4F6F-4167-B954-F399F5E00D01}"/>
    <cellStyle name="Total" xfId="1760" xr:uid="{E9B99F5B-49AF-424E-866A-F47861C6FF7F}"/>
    <cellStyle name="Total 2" xfId="1761" xr:uid="{D12C8009-0B0E-4422-9199-6D9DF94C6F3F}"/>
    <cellStyle name="Total 3" xfId="1762" xr:uid="{9CB4ECF8-1907-4F6C-AC77-8D5DF9ABADAE}"/>
    <cellStyle name="Total 4" xfId="1763" xr:uid="{877E11DA-78FA-4A62-BA02-4448714F6C99}"/>
    <cellStyle name="Total 5" xfId="1764" xr:uid="{1167B6C2-A672-481A-862D-3AAC90560D6B}"/>
    <cellStyle name="Total 6" xfId="1765" xr:uid="{980F13C0-627E-4B6C-9CF9-EDB4BECEF706}"/>
    <cellStyle name="Total 7" xfId="1766" xr:uid="{F4CD5822-E5C1-405E-9503-FB3ACC68924D}"/>
    <cellStyle name="Total_СБ  10315,318 Админсит Рабочее место" xfId="1767" xr:uid="{E6E0CA55-B921-4487-9BA5-131E02A0EDB2}"/>
    <cellStyle name="TypeNote" xfId="1768" xr:uid="{D2A9D6F1-9992-49A4-9437-7C9A78C38500}"/>
    <cellStyle name="Unit" xfId="1769" xr:uid="{810D2D31-EF11-41A0-A957-D122A38CDAC4}"/>
    <cellStyle name="UnitOfMeasure" xfId="1770" xr:uid="{8C1C1993-A3F1-4FD9-82F9-0BF88898DAFD}"/>
    <cellStyle name="USD" xfId="1771" xr:uid="{07DF1E00-BB98-4874-AAA1-4DF59DED446A}"/>
    <cellStyle name="Value" xfId="1772" xr:uid="{2C19F4D9-C258-47A9-B77F-5DCDD4FE0B25}"/>
    <cellStyle name="Vertical" xfId="1773" xr:uid="{F31A1479-ACCA-4EDE-8802-C736409588AA}"/>
    <cellStyle name="Warning Text" xfId="1774" xr:uid="{E685E694-A690-4FEC-BD73-26FB5A29F82A}"/>
    <cellStyle name="Warning Text 2" xfId="1775" xr:uid="{A53DA2E7-C7DC-4245-8CD6-952CBDF4BD02}"/>
    <cellStyle name="Warning Text 3" xfId="1776" xr:uid="{AF63D2AF-AB0A-447D-843C-808F04048FD9}"/>
    <cellStyle name="Warning Text 4" xfId="1777" xr:uid="{7FD67194-C303-4423-A2AC-1D0A32D69102}"/>
    <cellStyle name="Warning Text 5" xfId="1778" xr:uid="{6AED666A-C0DE-4DEC-A1FC-6CAA9722F63F}"/>
    <cellStyle name="Warning Text 6" xfId="1779" xr:uid="{F2F4B0E0-30A3-40DD-B4D5-73E20179B9FC}"/>
    <cellStyle name="Warning Text 7" xfId="1780" xr:uid="{665EE683-0F01-4842-AE51-2C55BC00D705}"/>
    <cellStyle name="Warning Text_СБ  10315,318 Админсит Рабочее место" xfId="1781" xr:uid="{C0587B09-086E-4BB2-AC0F-5F278471A215}"/>
    <cellStyle name="Акт" xfId="1782" xr:uid="{9D95A2C6-0EDD-45EE-A3F8-6414E80768DC}"/>
    <cellStyle name="АктМТСН" xfId="1783" xr:uid="{3D706D19-6085-436D-BED1-0E055BCFAB22}"/>
    <cellStyle name="Акцент1 2" xfId="1784" xr:uid="{FB86BFF8-DD50-4FF0-BB40-0BEB06C7532D}"/>
    <cellStyle name="Акцент2 2" xfId="1785" xr:uid="{7A605FF5-FBA3-4BD6-BC35-FFC9297025F9}"/>
    <cellStyle name="Акцент3 2" xfId="1786" xr:uid="{E54218CA-CD86-4BFD-86DD-214A2677F694}"/>
    <cellStyle name="Акцент4 2" xfId="1787" xr:uid="{38F8077A-34E4-4042-B187-EF120EF42C34}"/>
    <cellStyle name="Акцент5 2" xfId="1788" xr:uid="{C24FB139-7C2F-4250-8DF7-F5D1C8CDD5E7}"/>
    <cellStyle name="Акцент6 2" xfId="1789" xr:uid="{5B15F76A-AAFF-48E9-8A36-12825CDCB9BB}"/>
    <cellStyle name="Ввод  2" xfId="1790" xr:uid="{AD5CD03C-A788-41B3-8555-6FFBB8327EE9}"/>
    <cellStyle name="ВедРесурсов" xfId="1791" xr:uid="{CE7BC8F6-8E9B-47D1-A880-16B80B7A18DF}"/>
    <cellStyle name="ВедРесурсовАкт" xfId="1792" xr:uid="{104C19F8-E0E1-40AE-A859-5FF466351968}"/>
    <cellStyle name="Вывод 2" xfId="1793" xr:uid="{11356402-3E93-4163-9B7E-EA1E0AC02AE0}"/>
    <cellStyle name="Вычисление 2" xfId="1794" xr:uid="{ECD3AAAC-8ED5-4804-A3D2-42A241BDD7F6}"/>
    <cellStyle name="Гиперссылка" xfId="5" builtinId="8"/>
    <cellStyle name="Гиперссылка 2" xfId="1795" xr:uid="{738F79C5-BE5B-418E-BAD4-FD894E15F408}"/>
    <cellStyle name="Гиперссылка 2 2" xfId="1919" xr:uid="{C43DA0E2-4627-4EC3-A543-3EA9ADAE2DD6}"/>
    <cellStyle name="Гиперссылка 3" xfId="1917" xr:uid="{CF83F6DB-1C98-4FDE-82BD-97A6CAD3F8C6}"/>
    <cellStyle name="Денежный" xfId="18" builtinId="4"/>
    <cellStyle name="Заг." xfId="1796" xr:uid="{DE42A1F8-7DEA-4708-A945-F75873A1A2D6}"/>
    <cellStyle name="Заголовок" xfId="1797" xr:uid="{0350E973-7BCF-4C37-BD31-44D6E309A9CF}"/>
    <cellStyle name="Заголовок 1 2" xfId="1798" xr:uid="{10A3B694-EFAB-4C4B-A492-E147A4F4CD88}"/>
    <cellStyle name="Заголовок 2 2" xfId="1799" xr:uid="{D9D1DF0B-DFF5-4BE3-B7B6-A77F08B3E874}"/>
    <cellStyle name="Заголовок 3 2" xfId="1800" xr:uid="{FFF86AD9-76CC-4204-A15A-9502C63CB849}"/>
    <cellStyle name="Заголовок 4 2" xfId="1801" xr:uid="{650424E0-A06C-44E6-8AE7-4767B4CF1CAE}"/>
    <cellStyle name="Итог 2" xfId="1802" xr:uid="{F31436D7-1F6B-4E10-8D97-B666F3CDA2B0}"/>
    <cellStyle name="Итоги" xfId="1803" xr:uid="{7C578A6A-0F4A-4CC9-A764-C7DD6B06C552}"/>
    <cellStyle name="ИтогоАктБазЦ" xfId="1804" xr:uid="{BB04853D-4965-4E0D-B05D-68C1F5FCC364}"/>
    <cellStyle name="ИтогоАктБИМ" xfId="1805" xr:uid="{91D2646D-E48E-4F58-981C-2EB4A4CD4A8B}"/>
    <cellStyle name="ИтогоАктРесМет" xfId="1806" xr:uid="{C34FC69F-D535-426B-8C93-662627F40E94}"/>
    <cellStyle name="ИтогоАктТекЦ" xfId="1807" xr:uid="{4ECC9D7A-5A4F-497F-B9EB-B916D7B32F70}"/>
    <cellStyle name="ИтогоБазЦ" xfId="1808" xr:uid="{D255BDF5-3E8B-4B55-BD77-2FF2856EAF4D}"/>
    <cellStyle name="ИтогоБИМ" xfId="1809" xr:uid="{6CB499F3-B79A-4E8A-8D5C-79404AD1B76F}"/>
    <cellStyle name="ИтогоРесМет" xfId="1810" xr:uid="{743E0D84-5261-43F0-BBDF-BDFF660A5842}"/>
    <cellStyle name="ИтогоТекЦ" xfId="1811" xr:uid="{5492DD1F-2310-4178-86DA-3F65A134DDCA}"/>
    <cellStyle name="Контрольная ячейка 2" xfId="1812" xr:uid="{5EACFABE-2B79-490E-83BD-D3B40C1C0942}"/>
    <cellStyle name="ЛокСмета" xfId="1813" xr:uid="{ECC0F557-7D9E-4603-A9F1-CFCE626968F3}"/>
    <cellStyle name="ЛокСмМТСН" xfId="1814" xr:uid="{4542EC95-4CB1-4847-AB3E-2A140BD0EE28}"/>
    <cellStyle name="М29" xfId="1815" xr:uid="{F7B7FBA4-7428-4F6E-80DC-B9EE1F5E3DFE}"/>
    <cellStyle name="Нейтральный 2" xfId="26" xr:uid="{C1005B99-B39A-4BC3-8143-635E9EF28592}"/>
    <cellStyle name="ОбСмета" xfId="1816" xr:uid="{A8467198-9654-4BAD-A6B7-8DA3620A2F6D}"/>
    <cellStyle name="Обычный" xfId="0" builtinId="0"/>
    <cellStyle name="Обычный 10" xfId="1868" xr:uid="{9921F204-A594-469F-9331-B212E668DF09}"/>
    <cellStyle name="Обычный 11" xfId="1852" xr:uid="{E6B45EDD-C16A-472A-9A4F-02BDDEA35D4D}"/>
    <cellStyle name="Обычный 12" xfId="1864" xr:uid="{842C0D9C-23ED-4753-87BC-7605729184D9}"/>
    <cellStyle name="Обычный 12 10" xfId="1923" xr:uid="{494A1DBA-86C5-4CFF-AB96-7D81E7B6C07A}"/>
    <cellStyle name="Обычный 13" xfId="1872" xr:uid="{328BC687-65C3-491A-A2DF-C90DFB40B805}"/>
    <cellStyle name="Обычный 14" xfId="1873" xr:uid="{7FD957D3-201E-4CDC-BA0A-5119E89CB4C3}"/>
    <cellStyle name="Обычный 15" xfId="1882" xr:uid="{2B4FA3B8-7F5D-41B6-97DF-F2C2E11C0F21}"/>
    <cellStyle name="Обычный 16" xfId="1861" xr:uid="{35828730-AC44-450B-A1C8-55D0580D832F}"/>
    <cellStyle name="Обычный 17" xfId="1880" xr:uid="{7499EEA8-7DA1-48E4-9688-D3B37AE5EA08}"/>
    <cellStyle name="Обычный 18" xfId="1900" xr:uid="{8E6D6C3A-69CE-4AFA-B018-BD782F0CBEEB}"/>
    <cellStyle name="Обычный 19" xfId="1857" xr:uid="{620684E1-4DF6-4754-9291-5A4ADB4262FA}"/>
    <cellStyle name="Обычный 2" xfId="3" xr:uid="{00000000-0005-0000-0000-000005000000}"/>
    <cellStyle name="Обычный 2 2" xfId="16" xr:uid="{5EE23241-E382-4B61-A5A9-ECE91B15697E}"/>
    <cellStyle name="Обычный 2 2 2" xfId="1903" xr:uid="{FBA403C2-1DF3-465F-95DF-B05B2E9001DA}"/>
    <cellStyle name="Обычный 2 2 3" xfId="1817" xr:uid="{C69508E8-A55E-4D7B-9644-F29CC77B429B}"/>
    <cellStyle name="Обычный 2 3" xfId="1818" xr:uid="{14A9A8C5-5EF6-45DC-83BB-D33320FADFE7}"/>
    <cellStyle name="Обычный 2 4" xfId="1902" xr:uid="{9BBB2F5A-035A-4557-9A6C-57AECB1E7B06}"/>
    <cellStyle name="Обычный 20" xfId="1884" xr:uid="{0D5E30A8-DFF3-4200-8122-91293E684FCC}"/>
    <cellStyle name="Обычный 21" xfId="1862" xr:uid="{C9DDAA0E-6E3B-4429-A396-91063EF351B3}"/>
    <cellStyle name="Обычный 22" xfId="1879" xr:uid="{15A911B9-2C56-415C-BDC3-920B4878852A}"/>
    <cellStyle name="Обычный 23" xfId="1866" xr:uid="{72F9D2AC-7272-472B-A5BA-6DFB9CFA70B4}"/>
    <cellStyle name="Обычный 24" xfId="1875" xr:uid="{4829DE7C-420B-482C-9BD6-3FFC06D2CF1F}"/>
    <cellStyle name="Обычный 25" xfId="1885" xr:uid="{E3C6C76F-43A4-4B0C-929A-488C7FCD3B7D}"/>
    <cellStyle name="Обычный 26" xfId="1874" xr:uid="{425C581D-3336-4E11-AF25-6BD9258791F5}"/>
    <cellStyle name="Обычный 27" xfId="1894" xr:uid="{05D0EA84-2086-4329-9D41-50DBDBF6B31F}"/>
    <cellStyle name="Обычный 28" xfId="1870" xr:uid="{6CBB966D-1DC6-488E-91B2-6E44EBACD8A1}"/>
    <cellStyle name="Обычный 29" xfId="1863" xr:uid="{6544DCF1-2628-49CB-B355-EC2261D2097A}"/>
    <cellStyle name="Обычный 3" xfId="9" xr:uid="{00000000-0005-0000-0000-000006000000}"/>
    <cellStyle name="Обычный 3 2" xfId="1819" xr:uid="{B08DA135-2113-46B2-B3B8-C2AD16AA02F7}"/>
    <cellStyle name="Обычный 3 3" xfId="1904" xr:uid="{C4A156B2-4EF0-49D2-A994-978C5781A652}"/>
    <cellStyle name="Обычный 30" xfId="1878" xr:uid="{8EAB6B84-E585-4D97-A06C-159C967301C0}"/>
    <cellStyle name="Обычный 31" xfId="1858" xr:uid="{743F86E1-CC8B-4BFD-AF2B-443899CD8C2E}"/>
    <cellStyle name="Обычный 32" xfId="1898" xr:uid="{A7840BFB-60EF-4EC0-BA65-16D4EB706E1D}"/>
    <cellStyle name="Обычный 33" xfId="14" xr:uid="{00000000-0005-0000-0000-000007000000}"/>
    <cellStyle name="Обычный 33 2" xfId="1913" xr:uid="{A360BE0E-6E2C-4BEA-AD1B-2B136C4A8E9C}"/>
    <cellStyle name="Обычный 34" xfId="1909" xr:uid="{9FBF88D0-5891-4921-85E8-492DB7AFC232}"/>
    <cellStyle name="Обычный 35" xfId="1869" xr:uid="{474DAF79-0C9E-49CA-A8AE-2B398DD25108}"/>
    <cellStyle name="Обычный 36" xfId="1890" xr:uid="{5A0F0B05-252A-4660-B707-702722E12DF6}"/>
    <cellStyle name="Обычный 37" xfId="1855" xr:uid="{313432E5-D5E9-44D4-8649-3D82BF5E80FC}"/>
    <cellStyle name="Обычный 38" xfId="1892" xr:uid="{15C87A6D-691E-48BA-B2F0-CCD7AFC9DE1E}"/>
    <cellStyle name="Обычный 39" xfId="1881" xr:uid="{30C24AFA-8DFD-46CA-A454-46DB30771D93}"/>
    <cellStyle name="Обычный 4" xfId="8" xr:uid="{00000000-0005-0000-0000-000008000000}"/>
    <cellStyle name="Обычный 4 2" xfId="1908" xr:uid="{36BD6530-F37A-44E5-8C63-671233476ED2}"/>
    <cellStyle name="Обычный 40" xfId="1895" xr:uid="{E9A6874A-526A-4B5E-8C8F-A0708ADB1772}"/>
    <cellStyle name="Обычный 41" xfId="1910" xr:uid="{9D759BDB-3248-4D89-A179-B98DF8AD7FDE}"/>
    <cellStyle name="Обычный 42" xfId="1867" xr:uid="{84996506-3E5D-4EA4-87FE-01DD458C4625}"/>
    <cellStyle name="Обычный 43" xfId="1876" xr:uid="{EAECF4E0-90F1-49EE-9654-C3A666590780}"/>
    <cellStyle name="Обычный 44" xfId="1871" xr:uid="{3EAFC348-3CCD-483F-8185-9122C9FA5DF0}"/>
    <cellStyle name="Обычный 45" xfId="1899" xr:uid="{5500250E-5B52-4960-B8EF-75B2DC435C55}"/>
    <cellStyle name="Обычный 46" xfId="1865" xr:uid="{FDE18815-29F5-4D50-9D74-389632F1A85A}"/>
    <cellStyle name="Обычный 47" xfId="1877" xr:uid="{865A3F88-387C-48BF-931C-540F8226C34F}"/>
    <cellStyle name="Обычный 48" xfId="1897" xr:uid="{A425E6DB-30BA-4BF5-A0E6-9F188E61A9EF}"/>
    <cellStyle name="Обычный 49" xfId="1901" xr:uid="{FFF0AD65-E2FA-44E1-90E3-F742E79C928E}"/>
    <cellStyle name="Обычный 5" xfId="15" xr:uid="{CD36B1A8-E15E-460A-A550-2E94E489C2EE}"/>
    <cellStyle name="Обычный 5 2" xfId="17" xr:uid="{C5707DF1-AF1B-4C78-90CE-F6EDC705DBAF}"/>
    <cellStyle name="Обычный 5 2 2" xfId="1911" xr:uid="{FA082892-AEE9-4B33-9D95-CF57A550077A}"/>
    <cellStyle name="Обычный 5 3" xfId="22" xr:uid="{BF74F8CF-334F-44B4-9C16-70F5F952D38F}"/>
    <cellStyle name="Обычный 50" xfId="1859" xr:uid="{B059D9A4-A075-4D34-8018-B9C01CD0E2D6}"/>
    <cellStyle name="Обычный 51" xfId="1887" xr:uid="{BFEBF476-D3C7-4823-9ACE-2254347F2525}"/>
    <cellStyle name="Обычный 52" xfId="1888" xr:uid="{42792D23-3220-419E-97C3-EF3E9D367389}"/>
    <cellStyle name="Обычный 53" xfId="1856" xr:uid="{0EF978F1-DB27-472C-9AAF-5B141314A9D3}"/>
    <cellStyle name="Обычный 54" xfId="1854" xr:uid="{B883E992-FAD9-41A4-960C-F1C836BA43EA}"/>
    <cellStyle name="Обычный 55" xfId="1886" xr:uid="{100BAF7A-C737-480F-A570-EFF1466CAFC2}"/>
    <cellStyle name="Обычный 56" xfId="1905" xr:uid="{E5054F3B-4301-40C6-B5B7-5828B80F5E30}"/>
    <cellStyle name="Обычный 57" xfId="1851" xr:uid="{C50D7466-580C-46EB-A212-71727A4D3440}"/>
    <cellStyle name="Обычный 58" xfId="1853" xr:uid="{CBB4700E-A151-46F1-A112-AE6983388234}"/>
    <cellStyle name="Обычный 59" xfId="1893" xr:uid="{1632D906-B48F-42CE-8610-DAC6E962EE45}"/>
    <cellStyle name="Обычный 6" xfId="23" xr:uid="{EF9C4121-2F06-4F00-8D87-ED537EA18EDF}"/>
    <cellStyle name="Обычный 6 2" xfId="1915" xr:uid="{04735B8F-A6D9-41D0-B04F-DCB0B7E99A6B}"/>
    <cellStyle name="Обычный 60" xfId="1896" xr:uid="{07DDDC0E-FE8C-4C73-AD60-81D6F4FD94B8}"/>
    <cellStyle name="Обычный 61" xfId="1889" xr:uid="{242C5126-2C72-4F30-A81C-FE3911681F06}"/>
    <cellStyle name="Обычный 62" xfId="1914" xr:uid="{BB5D77CB-4BCE-4697-AE08-347C9D4ECDBE}"/>
    <cellStyle name="Обычный 63" xfId="1891" xr:uid="{708182ED-356A-4A36-8879-8D3E07A3DA09}"/>
    <cellStyle name="Обычный 64" xfId="1850" xr:uid="{7A1D020E-4B9D-4256-A234-50F6BF1BC420}"/>
    <cellStyle name="Обычный 65" xfId="1860" xr:uid="{AC719A40-FBD2-4A8C-AB23-CF82B90763D0}"/>
    <cellStyle name="Обычный 66" xfId="1883" xr:uid="{34C8D202-489C-4388-9AAD-69281EDE9342}"/>
    <cellStyle name="Обычный 67" xfId="1916" xr:uid="{BBFB97AC-F3C4-4BF2-941D-FAB7DA829DC1}"/>
    <cellStyle name="Обычный 68" xfId="1924" xr:uid="{A7B18BAA-3F7D-4D11-99AA-CE75380B82F0}"/>
    <cellStyle name="Обычный 7" xfId="24" xr:uid="{5D5FDB57-C929-493B-9EE4-DC49540DB18C}"/>
    <cellStyle name="Обычный 7 2" xfId="1907" xr:uid="{2C109C84-4E8D-4AB3-A63A-643AE9D0D66F}"/>
    <cellStyle name="Обычный 8" xfId="25" xr:uid="{F565D702-4367-4436-AFAD-247F73F80C7F}"/>
    <cellStyle name="Обычный 8 2" xfId="1906" xr:uid="{D37A0FB0-56F8-47A6-A3D3-818EEC85E7C9}"/>
    <cellStyle name="Обычный 9" xfId="27" xr:uid="{651D5918-E2AD-4E3D-A43C-4021987A2098}"/>
    <cellStyle name="Обычный 9 2" xfId="1912" xr:uid="{DB3FEB4A-B974-4446-9DF6-E900B52EE6C8}"/>
    <cellStyle name="Обычный_4FFF1F62" xfId="2" xr:uid="{00000000-0005-0000-0000-000009000000}"/>
    <cellStyle name="Обычный_Lessar_fancoil_27.06.08" xfId="1922" xr:uid="{5AD85A98-F531-49F0-B3C4-EEB65EF7F5BE}"/>
    <cellStyle name="Обычный_Лист1" xfId="4" xr:uid="{00000000-0005-0000-0000-00000A000000}"/>
    <cellStyle name="Обычный_Смета_динамо" xfId="1" xr:uid="{00000000-0005-0000-0000-00000B000000}"/>
    <cellStyle name="Параметр" xfId="1820" xr:uid="{F42631D8-422F-447C-93A3-73B2B02EE8EF}"/>
    <cellStyle name="ПеременныеСметы" xfId="1821" xr:uid="{3ADCED1E-D81E-456D-ABAC-B8D5A64731EE}"/>
    <cellStyle name="Плохой 2" xfId="1822" xr:uid="{88C7CB65-C8E1-418A-8260-C3DB939AF7A9}"/>
    <cellStyle name="ПодПодраздел" xfId="1823" xr:uid="{A05DA6C2-0E73-4972-8E2D-6F903AAFA03D}"/>
    <cellStyle name="Подраздел" xfId="1824" xr:uid="{6589D747-9741-46B0-8F3F-96194808B959}"/>
    <cellStyle name="Пояснение 2" xfId="1825" xr:uid="{36A34B60-E81A-4BD5-B9ED-D5C0D65EAF6F}"/>
    <cellStyle name="Процентный" xfId="10" builtinId="5"/>
    <cellStyle name="Процентный 2" xfId="1826" xr:uid="{3CE70844-E7F8-4F3C-B34F-5FE406809122}"/>
    <cellStyle name="Раздел" xfId="1827" xr:uid="{05BCE203-F93D-441D-A92F-305A3C265403}"/>
    <cellStyle name="РесСмета" xfId="1828" xr:uid="{C698A6CE-D9D6-4729-AFB4-CE0445FAF9F7}"/>
    <cellStyle name="СводкаСтоимРаб" xfId="1829" xr:uid="{2ECCEEA7-FBF9-4BAB-8F94-DD960E76AA97}"/>
    <cellStyle name="СводРасч" xfId="1830" xr:uid="{51C5EFD4-A241-48AB-8AED-E02A59C407C1}"/>
    <cellStyle name="Связанная ячейка 2" xfId="1831" xr:uid="{CBD80D14-3AC8-4EE3-9D13-9C11FED5A88F}"/>
    <cellStyle name="СоставТК" xfId="1832" xr:uid="{571B8345-CEB1-49C9-AA4B-ED1F89260536}"/>
    <cellStyle name="Стиль 1" xfId="1833" xr:uid="{C3278039-57A2-4005-91A8-89937E040F6A}"/>
    <cellStyle name="Стиль 2" xfId="1834" xr:uid="{CEF23C53-7AA8-4F90-805E-D3BD8CF77DFF}"/>
    <cellStyle name="Стиль 3" xfId="1835" xr:uid="{20004659-E99E-460C-A033-34D5DE52ADB5}"/>
    <cellStyle name="Стиль 4" xfId="1836" xr:uid="{A84B0AC9-DA13-4EBD-9552-098F64DB116B}"/>
    <cellStyle name="Строка нечётная" xfId="1837" xr:uid="{9807083F-7DD7-468B-AD7E-A7724FD321EB}"/>
    <cellStyle name="Строка чётная" xfId="1838" xr:uid="{57454160-F13C-4131-80FF-504012FDFA2C}"/>
    <cellStyle name="Текст предупреждения 2" xfId="1839" xr:uid="{1460A1A6-A16C-4CA0-A821-0438C2E69E37}"/>
    <cellStyle name="Титул" xfId="1840" xr:uid="{9C7F9688-6D84-43D2-A646-9E7E990F2AAF}"/>
    <cellStyle name="Финансовый" xfId="7" builtinId="3"/>
    <cellStyle name="Финансовый 2" xfId="6" xr:uid="{00000000-0005-0000-0000-00000E000000}"/>
    <cellStyle name="Финансовый 2 2" xfId="21" xr:uid="{0B955766-CD56-4990-9617-47C4D831FEAB}"/>
    <cellStyle name="Финансовый 2 3" xfId="1918" xr:uid="{00000000-0005-0000-0000-00000E000000}"/>
    <cellStyle name="Хвост" xfId="1841" xr:uid="{EC5D1D0C-2CF0-473B-BECA-E838C8EECB00}"/>
    <cellStyle name="Хороший 2" xfId="1842" xr:uid="{F7CE5076-7764-4692-ADEA-15F642431621}"/>
    <cellStyle name="Џђћ–…ќ’ќ›‰" xfId="1843" xr:uid="{EA78830E-370C-4803-A17F-30E7146035B2}"/>
    <cellStyle name="Экспертиза" xfId="1844" xr:uid="{5919C652-60E1-4159-B8F1-7D890FCC16CF}"/>
    <cellStyle name="쉼표 [0]_2004 Order sheet (Russia-STM)_new" xfId="1845" xr:uid="{A3103B7F-89FE-4B86-B5D1-9489BF3D1CAE}"/>
    <cellStyle name="쉼표_Package recalculation(CIF)_63342" xfId="1846" xr:uid="{675D01D1-815A-4390-9852-62C62A5FA85F}"/>
    <cellStyle name="콤마 [0]_10월2주 " xfId="1847" xr:uid="{3944AC1D-1BBF-4D74-B3BC-A611E7307FED}"/>
    <cellStyle name="콤마_10월2주 " xfId="1848" xr:uid="{5AAAFC17-4F1F-42C5-B976-740BCD9F483E}"/>
    <cellStyle name="표준_02Jan_PO&amp;FC" xfId="1849" xr:uid="{87C34A9B-F527-4F66-937D-36131D24BF61}"/>
  </cellStyles>
  <dxfs count="192">
    <dxf>
      <fill>
        <gradientFill type="path" left="0.5" right="0.5" top="0.5" bottom="0.5">
          <stop position="0">
            <color rgb="FFFFFF00"/>
          </stop>
          <stop position="1">
            <color theme="8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8" tint="0.80001220740379042"/>
          </stop>
        </gradientFill>
      </fill>
    </dxf>
    <dxf>
      <font>
        <color rgb="FF7030A0"/>
      </font>
      <fill>
        <patternFill>
          <bgColor rgb="FFFFCCFF"/>
        </patternFill>
      </fill>
    </dxf>
    <dxf>
      <font>
        <color rgb="FF008000"/>
      </font>
      <fill>
        <patternFill>
          <bgColor rgb="FFCCFFCC"/>
        </patternFill>
      </fill>
    </dxf>
    <dxf>
      <font>
        <color rgb="FFC00000"/>
      </font>
      <fill>
        <patternFill>
          <bgColor rgb="FFFFB7B7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theme="5" tint="-0.24994659260841701"/>
      </font>
      <fill>
        <patternFill>
          <bgColor rgb="FFFFD6C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3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ont>
        <color rgb="FF000099"/>
      </font>
    </dxf>
    <dxf>
      <fill>
        <gradientFill type="path" left="0.5" right="0.5" top="0.5" bottom="0.5">
          <stop position="0">
            <color rgb="FFFFFF00"/>
          </stop>
          <stop position="1">
            <color theme="8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8" tint="0.80001220740379042"/>
          </stop>
        </gradientFill>
      </fill>
    </dxf>
    <dxf>
      <font>
        <color rgb="FF7030A0"/>
      </font>
      <fill>
        <patternFill>
          <bgColor rgb="FFFFCCFF"/>
        </patternFill>
      </fill>
    </dxf>
    <dxf>
      <font>
        <color rgb="FF008000"/>
      </font>
      <fill>
        <patternFill>
          <bgColor rgb="FFCCFFCC"/>
        </patternFill>
      </fill>
    </dxf>
    <dxf>
      <font>
        <color rgb="FFC00000"/>
      </font>
      <fill>
        <patternFill>
          <bgColor rgb="FFFFB7B7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theme="5" tint="-0.24994659260841701"/>
      </font>
      <fill>
        <patternFill>
          <bgColor rgb="FFFFD6C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3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ont>
        <color rgb="FF000099"/>
      </font>
    </dxf>
    <dxf>
      <fill>
        <patternFill patternType="solid">
          <fgColor rgb="FF00B05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3.xml"/><Relationship Id="rId50" Type="http://schemas.openxmlformats.org/officeDocument/2006/relationships/externalLink" Target="externalLinks/externalLink6.xml"/><Relationship Id="rId55" Type="http://schemas.openxmlformats.org/officeDocument/2006/relationships/externalLink" Target="externalLinks/externalLink11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3" Type="http://schemas.openxmlformats.org/officeDocument/2006/relationships/externalLink" Target="externalLinks/externalLink9.xml"/><Relationship Id="rId58" Type="http://schemas.openxmlformats.org/officeDocument/2006/relationships/externalLink" Target="externalLinks/externalLink14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4.xml"/><Relationship Id="rId56" Type="http://schemas.openxmlformats.org/officeDocument/2006/relationships/externalLink" Target="externalLinks/externalLink12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59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0.xml"/><Relationship Id="rId62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5.xml"/><Relationship Id="rId57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8.xml"/><Relationship Id="rId60" Type="http://schemas.openxmlformats.org/officeDocument/2006/relationships/externalLink" Target="externalLinks/externalLink16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5.jpeg"/><Relationship Id="rId21" Type="http://schemas.openxmlformats.org/officeDocument/2006/relationships/image" Target="../media/image29.jpeg"/><Relationship Id="rId42" Type="http://schemas.openxmlformats.org/officeDocument/2006/relationships/image" Target="../media/image50.png"/><Relationship Id="rId63" Type="http://schemas.openxmlformats.org/officeDocument/2006/relationships/image" Target="../media/image71.jpeg"/><Relationship Id="rId84" Type="http://schemas.openxmlformats.org/officeDocument/2006/relationships/image" Target="../media/image92.jpeg"/><Relationship Id="rId138" Type="http://schemas.openxmlformats.org/officeDocument/2006/relationships/image" Target="../media/image146.jpeg"/><Relationship Id="rId159" Type="http://schemas.openxmlformats.org/officeDocument/2006/relationships/image" Target="../media/image167.jpeg"/><Relationship Id="rId107" Type="http://schemas.openxmlformats.org/officeDocument/2006/relationships/image" Target="../media/image115.emf"/><Relationship Id="rId11" Type="http://schemas.openxmlformats.org/officeDocument/2006/relationships/image" Target="../media/image19.png"/><Relationship Id="rId32" Type="http://schemas.openxmlformats.org/officeDocument/2006/relationships/image" Target="../media/image40.jpeg"/><Relationship Id="rId53" Type="http://schemas.openxmlformats.org/officeDocument/2006/relationships/image" Target="../media/image61.png"/><Relationship Id="rId74" Type="http://schemas.openxmlformats.org/officeDocument/2006/relationships/image" Target="../media/image82.jpeg"/><Relationship Id="rId128" Type="http://schemas.openxmlformats.org/officeDocument/2006/relationships/image" Target="../media/image136.jpeg"/><Relationship Id="rId149" Type="http://schemas.openxmlformats.org/officeDocument/2006/relationships/image" Target="../media/image157.jpeg"/><Relationship Id="rId5" Type="http://schemas.openxmlformats.org/officeDocument/2006/relationships/image" Target="../media/image13.jpeg"/><Relationship Id="rId95" Type="http://schemas.openxmlformats.org/officeDocument/2006/relationships/image" Target="../media/image103.jpeg"/><Relationship Id="rId160" Type="http://schemas.openxmlformats.org/officeDocument/2006/relationships/image" Target="../media/image168.jpeg"/><Relationship Id="rId22" Type="http://schemas.openxmlformats.org/officeDocument/2006/relationships/image" Target="../media/image30.jpeg"/><Relationship Id="rId43" Type="http://schemas.openxmlformats.org/officeDocument/2006/relationships/image" Target="../media/image51.png"/><Relationship Id="rId64" Type="http://schemas.openxmlformats.org/officeDocument/2006/relationships/image" Target="../media/image72.jpeg"/><Relationship Id="rId118" Type="http://schemas.openxmlformats.org/officeDocument/2006/relationships/image" Target="../media/image126.jpeg"/><Relationship Id="rId139" Type="http://schemas.openxmlformats.org/officeDocument/2006/relationships/image" Target="../media/image147.jpeg"/><Relationship Id="rId85" Type="http://schemas.openxmlformats.org/officeDocument/2006/relationships/image" Target="../media/image93.jpeg"/><Relationship Id="rId150" Type="http://schemas.openxmlformats.org/officeDocument/2006/relationships/image" Target="../media/image158.jpeg"/><Relationship Id="rId12" Type="http://schemas.openxmlformats.org/officeDocument/2006/relationships/image" Target="../media/image20.jpeg"/><Relationship Id="rId17" Type="http://schemas.openxmlformats.org/officeDocument/2006/relationships/image" Target="../media/image25.jpeg"/><Relationship Id="rId33" Type="http://schemas.openxmlformats.org/officeDocument/2006/relationships/image" Target="../media/image41.jpeg"/><Relationship Id="rId38" Type="http://schemas.openxmlformats.org/officeDocument/2006/relationships/image" Target="../media/image46.png"/><Relationship Id="rId59" Type="http://schemas.openxmlformats.org/officeDocument/2006/relationships/image" Target="../media/image67.jpeg"/><Relationship Id="rId103" Type="http://schemas.openxmlformats.org/officeDocument/2006/relationships/image" Target="../media/image111.jpeg"/><Relationship Id="rId108" Type="http://schemas.openxmlformats.org/officeDocument/2006/relationships/image" Target="../media/image116.jpeg"/><Relationship Id="rId124" Type="http://schemas.openxmlformats.org/officeDocument/2006/relationships/image" Target="../media/image132.png"/><Relationship Id="rId129" Type="http://schemas.openxmlformats.org/officeDocument/2006/relationships/image" Target="../media/image137.png"/><Relationship Id="rId54" Type="http://schemas.openxmlformats.org/officeDocument/2006/relationships/image" Target="../media/image62.jpeg"/><Relationship Id="rId70" Type="http://schemas.openxmlformats.org/officeDocument/2006/relationships/image" Target="../media/image78.jpeg"/><Relationship Id="rId75" Type="http://schemas.openxmlformats.org/officeDocument/2006/relationships/image" Target="../media/image83.jpeg"/><Relationship Id="rId91" Type="http://schemas.openxmlformats.org/officeDocument/2006/relationships/image" Target="../media/image99.png"/><Relationship Id="rId96" Type="http://schemas.openxmlformats.org/officeDocument/2006/relationships/image" Target="../media/image104.jpeg"/><Relationship Id="rId140" Type="http://schemas.openxmlformats.org/officeDocument/2006/relationships/image" Target="../media/image148.jpeg"/><Relationship Id="rId145" Type="http://schemas.openxmlformats.org/officeDocument/2006/relationships/image" Target="../media/image153.png"/><Relationship Id="rId161" Type="http://schemas.openxmlformats.org/officeDocument/2006/relationships/image" Target="../media/image169.jpeg"/><Relationship Id="rId166" Type="http://schemas.openxmlformats.org/officeDocument/2006/relationships/image" Target="../media/image174.jpeg"/><Relationship Id="rId1" Type="http://schemas.openxmlformats.org/officeDocument/2006/relationships/image" Target="../media/image9.png"/><Relationship Id="rId6" Type="http://schemas.openxmlformats.org/officeDocument/2006/relationships/image" Target="../media/image14.jpeg"/><Relationship Id="rId23" Type="http://schemas.openxmlformats.org/officeDocument/2006/relationships/image" Target="../media/image31.jpeg"/><Relationship Id="rId28" Type="http://schemas.openxmlformats.org/officeDocument/2006/relationships/image" Target="../media/image36.jpeg"/><Relationship Id="rId49" Type="http://schemas.openxmlformats.org/officeDocument/2006/relationships/image" Target="../media/image57.jpeg"/><Relationship Id="rId114" Type="http://schemas.openxmlformats.org/officeDocument/2006/relationships/image" Target="../media/image122.jpeg"/><Relationship Id="rId119" Type="http://schemas.openxmlformats.org/officeDocument/2006/relationships/image" Target="../media/image127.jpeg"/><Relationship Id="rId44" Type="http://schemas.openxmlformats.org/officeDocument/2006/relationships/image" Target="../media/image52.png"/><Relationship Id="rId60" Type="http://schemas.openxmlformats.org/officeDocument/2006/relationships/image" Target="../media/image68.jpeg"/><Relationship Id="rId65" Type="http://schemas.openxmlformats.org/officeDocument/2006/relationships/image" Target="../media/image73.jpeg"/><Relationship Id="rId81" Type="http://schemas.openxmlformats.org/officeDocument/2006/relationships/image" Target="../media/image89.jpeg"/><Relationship Id="rId86" Type="http://schemas.openxmlformats.org/officeDocument/2006/relationships/image" Target="../media/image94.png"/><Relationship Id="rId130" Type="http://schemas.openxmlformats.org/officeDocument/2006/relationships/image" Target="../media/image138.jpeg"/><Relationship Id="rId135" Type="http://schemas.openxmlformats.org/officeDocument/2006/relationships/image" Target="../media/image143.jpeg"/><Relationship Id="rId151" Type="http://schemas.openxmlformats.org/officeDocument/2006/relationships/image" Target="../media/image159.jpeg"/><Relationship Id="rId156" Type="http://schemas.openxmlformats.org/officeDocument/2006/relationships/image" Target="../media/image164.jpeg"/><Relationship Id="rId13" Type="http://schemas.openxmlformats.org/officeDocument/2006/relationships/image" Target="../media/image21.jpeg"/><Relationship Id="rId18" Type="http://schemas.openxmlformats.org/officeDocument/2006/relationships/image" Target="../media/image26.png"/><Relationship Id="rId39" Type="http://schemas.openxmlformats.org/officeDocument/2006/relationships/image" Target="../media/image47.png"/><Relationship Id="rId109" Type="http://schemas.openxmlformats.org/officeDocument/2006/relationships/image" Target="../media/image117.png"/><Relationship Id="rId34" Type="http://schemas.openxmlformats.org/officeDocument/2006/relationships/image" Target="../media/image42.jpeg"/><Relationship Id="rId50" Type="http://schemas.openxmlformats.org/officeDocument/2006/relationships/image" Target="../media/image58.jpeg"/><Relationship Id="rId55" Type="http://schemas.openxmlformats.org/officeDocument/2006/relationships/image" Target="../media/image63.jpeg"/><Relationship Id="rId76" Type="http://schemas.openxmlformats.org/officeDocument/2006/relationships/image" Target="../media/image84.jpeg"/><Relationship Id="rId97" Type="http://schemas.openxmlformats.org/officeDocument/2006/relationships/image" Target="../media/image105.jpeg"/><Relationship Id="rId104" Type="http://schemas.openxmlformats.org/officeDocument/2006/relationships/image" Target="../media/image112.jpeg"/><Relationship Id="rId120" Type="http://schemas.openxmlformats.org/officeDocument/2006/relationships/image" Target="../media/image128.jpeg"/><Relationship Id="rId125" Type="http://schemas.openxmlformats.org/officeDocument/2006/relationships/image" Target="../media/image133.jpeg"/><Relationship Id="rId141" Type="http://schemas.openxmlformats.org/officeDocument/2006/relationships/image" Target="../media/image149.jpeg"/><Relationship Id="rId146" Type="http://schemas.openxmlformats.org/officeDocument/2006/relationships/image" Target="../media/image154.png"/><Relationship Id="rId167" Type="http://schemas.openxmlformats.org/officeDocument/2006/relationships/image" Target="../media/image175.jpeg"/><Relationship Id="rId7" Type="http://schemas.openxmlformats.org/officeDocument/2006/relationships/image" Target="../media/image15.jpeg"/><Relationship Id="rId71" Type="http://schemas.openxmlformats.org/officeDocument/2006/relationships/image" Target="../media/image79.jpeg"/><Relationship Id="rId92" Type="http://schemas.openxmlformats.org/officeDocument/2006/relationships/image" Target="../media/image100.jpeg"/><Relationship Id="rId162" Type="http://schemas.openxmlformats.org/officeDocument/2006/relationships/image" Target="../media/image170.jpeg"/><Relationship Id="rId2" Type="http://schemas.openxmlformats.org/officeDocument/2006/relationships/image" Target="../media/image10.jpeg"/><Relationship Id="rId29" Type="http://schemas.openxmlformats.org/officeDocument/2006/relationships/image" Target="../media/image37.jpeg"/><Relationship Id="rId24" Type="http://schemas.openxmlformats.org/officeDocument/2006/relationships/image" Target="../media/image32.jpeg"/><Relationship Id="rId40" Type="http://schemas.openxmlformats.org/officeDocument/2006/relationships/image" Target="../media/image48.png"/><Relationship Id="rId45" Type="http://schemas.openxmlformats.org/officeDocument/2006/relationships/image" Target="../media/image53.png"/><Relationship Id="rId66" Type="http://schemas.openxmlformats.org/officeDocument/2006/relationships/image" Target="../media/image74.jpeg"/><Relationship Id="rId87" Type="http://schemas.openxmlformats.org/officeDocument/2006/relationships/image" Target="../media/image95.jpeg"/><Relationship Id="rId110" Type="http://schemas.openxmlformats.org/officeDocument/2006/relationships/image" Target="../media/image118.jpeg"/><Relationship Id="rId115" Type="http://schemas.openxmlformats.org/officeDocument/2006/relationships/image" Target="../media/image123.png"/><Relationship Id="rId131" Type="http://schemas.openxmlformats.org/officeDocument/2006/relationships/image" Target="../media/image139.jpeg"/><Relationship Id="rId136" Type="http://schemas.openxmlformats.org/officeDocument/2006/relationships/image" Target="../media/image144.jpeg"/><Relationship Id="rId157" Type="http://schemas.openxmlformats.org/officeDocument/2006/relationships/image" Target="../media/image165.jpeg"/><Relationship Id="rId61" Type="http://schemas.openxmlformats.org/officeDocument/2006/relationships/image" Target="../media/image69.jpeg"/><Relationship Id="rId82" Type="http://schemas.openxmlformats.org/officeDocument/2006/relationships/image" Target="../media/image90.jpeg"/><Relationship Id="rId152" Type="http://schemas.openxmlformats.org/officeDocument/2006/relationships/image" Target="../media/image160.jpeg"/><Relationship Id="rId19" Type="http://schemas.openxmlformats.org/officeDocument/2006/relationships/image" Target="../media/image27.png"/><Relationship Id="rId14" Type="http://schemas.openxmlformats.org/officeDocument/2006/relationships/image" Target="../media/image22.jpeg"/><Relationship Id="rId30" Type="http://schemas.openxmlformats.org/officeDocument/2006/relationships/image" Target="../media/image38.jpeg"/><Relationship Id="rId35" Type="http://schemas.openxmlformats.org/officeDocument/2006/relationships/image" Target="../media/image43.png"/><Relationship Id="rId56" Type="http://schemas.openxmlformats.org/officeDocument/2006/relationships/image" Target="../media/image64.jpeg"/><Relationship Id="rId77" Type="http://schemas.openxmlformats.org/officeDocument/2006/relationships/image" Target="../media/image85.jpeg"/><Relationship Id="rId100" Type="http://schemas.openxmlformats.org/officeDocument/2006/relationships/image" Target="../media/image108.png"/><Relationship Id="rId105" Type="http://schemas.openxmlformats.org/officeDocument/2006/relationships/image" Target="../media/image113.jpeg"/><Relationship Id="rId126" Type="http://schemas.openxmlformats.org/officeDocument/2006/relationships/image" Target="../media/image134.jpeg"/><Relationship Id="rId147" Type="http://schemas.openxmlformats.org/officeDocument/2006/relationships/image" Target="../media/image155.png"/><Relationship Id="rId8" Type="http://schemas.openxmlformats.org/officeDocument/2006/relationships/image" Target="../media/image16.jpeg"/><Relationship Id="rId51" Type="http://schemas.openxmlformats.org/officeDocument/2006/relationships/image" Target="../media/image59.jpeg"/><Relationship Id="rId72" Type="http://schemas.openxmlformats.org/officeDocument/2006/relationships/image" Target="../media/image80.jpeg"/><Relationship Id="rId93" Type="http://schemas.openxmlformats.org/officeDocument/2006/relationships/image" Target="../media/image101.jpeg"/><Relationship Id="rId98" Type="http://schemas.openxmlformats.org/officeDocument/2006/relationships/image" Target="../media/image106.jpeg"/><Relationship Id="rId121" Type="http://schemas.openxmlformats.org/officeDocument/2006/relationships/image" Target="../media/image129.jpeg"/><Relationship Id="rId142" Type="http://schemas.openxmlformats.org/officeDocument/2006/relationships/image" Target="../media/image150.jpeg"/><Relationship Id="rId163" Type="http://schemas.openxmlformats.org/officeDocument/2006/relationships/image" Target="../media/image171.jpeg"/><Relationship Id="rId3" Type="http://schemas.openxmlformats.org/officeDocument/2006/relationships/image" Target="../media/image11.jpeg"/><Relationship Id="rId25" Type="http://schemas.openxmlformats.org/officeDocument/2006/relationships/image" Target="../media/image33.png"/><Relationship Id="rId46" Type="http://schemas.openxmlformats.org/officeDocument/2006/relationships/image" Target="../media/image54.png"/><Relationship Id="rId67" Type="http://schemas.openxmlformats.org/officeDocument/2006/relationships/image" Target="../media/image75.jpeg"/><Relationship Id="rId116" Type="http://schemas.openxmlformats.org/officeDocument/2006/relationships/image" Target="../media/image124.png"/><Relationship Id="rId137" Type="http://schemas.openxmlformats.org/officeDocument/2006/relationships/image" Target="../media/image145.jpeg"/><Relationship Id="rId158" Type="http://schemas.openxmlformats.org/officeDocument/2006/relationships/image" Target="../media/image166.jpeg"/><Relationship Id="rId20" Type="http://schemas.openxmlformats.org/officeDocument/2006/relationships/image" Target="../media/image28.jpeg"/><Relationship Id="rId41" Type="http://schemas.openxmlformats.org/officeDocument/2006/relationships/image" Target="../media/image49.png"/><Relationship Id="rId62" Type="http://schemas.openxmlformats.org/officeDocument/2006/relationships/image" Target="../media/image70.png"/><Relationship Id="rId83" Type="http://schemas.openxmlformats.org/officeDocument/2006/relationships/image" Target="../media/image91.jpeg"/><Relationship Id="rId88" Type="http://schemas.openxmlformats.org/officeDocument/2006/relationships/image" Target="../media/image96.jpeg"/><Relationship Id="rId111" Type="http://schemas.openxmlformats.org/officeDocument/2006/relationships/image" Target="../media/image119.jpeg"/><Relationship Id="rId132" Type="http://schemas.openxmlformats.org/officeDocument/2006/relationships/image" Target="../media/image140.jpeg"/><Relationship Id="rId153" Type="http://schemas.openxmlformats.org/officeDocument/2006/relationships/image" Target="../media/image161.jpeg"/><Relationship Id="rId15" Type="http://schemas.openxmlformats.org/officeDocument/2006/relationships/image" Target="../media/image23.jpeg"/><Relationship Id="rId36" Type="http://schemas.openxmlformats.org/officeDocument/2006/relationships/image" Target="../media/image44.png"/><Relationship Id="rId57" Type="http://schemas.openxmlformats.org/officeDocument/2006/relationships/image" Target="../media/image65.jpeg"/><Relationship Id="rId106" Type="http://schemas.openxmlformats.org/officeDocument/2006/relationships/image" Target="../media/image114.jpeg"/><Relationship Id="rId127" Type="http://schemas.openxmlformats.org/officeDocument/2006/relationships/image" Target="../media/image135.jpeg"/><Relationship Id="rId10" Type="http://schemas.openxmlformats.org/officeDocument/2006/relationships/image" Target="../media/image18.jpeg"/><Relationship Id="rId31" Type="http://schemas.openxmlformats.org/officeDocument/2006/relationships/image" Target="../media/image39.jpeg"/><Relationship Id="rId52" Type="http://schemas.openxmlformats.org/officeDocument/2006/relationships/image" Target="../media/image60.jpeg"/><Relationship Id="rId73" Type="http://schemas.openxmlformats.org/officeDocument/2006/relationships/image" Target="../media/image81.jpeg"/><Relationship Id="rId78" Type="http://schemas.openxmlformats.org/officeDocument/2006/relationships/image" Target="../media/image86.jpeg"/><Relationship Id="rId94" Type="http://schemas.openxmlformats.org/officeDocument/2006/relationships/image" Target="../media/image102.jpeg"/><Relationship Id="rId99" Type="http://schemas.openxmlformats.org/officeDocument/2006/relationships/image" Target="../media/image107.jpeg"/><Relationship Id="rId101" Type="http://schemas.openxmlformats.org/officeDocument/2006/relationships/image" Target="../media/image109.jpeg"/><Relationship Id="rId122" Type="http://schemas.openxmlformats.org/officeDocument/2006/relationships/image" Target="../media/image130.jpeg"/><Relationship Id="rId143" Type="http://schemas.openxmlformats.org/officeDocument/2006/relationships/image" Target="../media/image151.jpeg"/><Relationship Id="rId148" Type="http://schemas.openxmlformats.org/officeDocument/2006/relationships/image" Target="../media/image156.png"/><Relationship Id="rId164" Type="http://schemas.openxmlformats.org/officeDocument/2006/relationships/image" Target="../media/image172.jpeg"/><Relationship Id="rId4" Type="http://schemas.openxmlformats.org/officeDocument/2006/relationships/image" Target="../media/image12.jpeg"/><Relationship Id="rId9" Type="http://schemas.openxmlformats.org/officeDocument/2006/relationships/image" Target="../media/image17.jpeg"/><Relationship Id="rId26" Type="http://schemas.openxmlformats.org/officeDocument/2006/relationships/image" Target="../media/image34.jpeg"/><Relationship Id="rId47" Type="http://schemas.openxmlformats.org/officeDocument/2006/relationships/image" Target="../media/image55.png"/><Relationship Id="rId68" Type="http://schemas.openxmlformats.org/officeDocument/2006/relationships/image" Target="../media/image76.jpeg"/><Relationship Id="rId89" Type="http://schemas.openxmlformats.org/officeDocument/2006/relationships/image" Target="../media/image97.png"/><Relationship Id="rId112" Type="http://schemas.openxmlformats.org/officeDocument/2006/relationships/image" Target="../media/image120.jpeg"/><Relationship Id="rId133" Type="http://schemas.openxmlformats.org/officeDocument/2006/relationships/image" Target="../media/image141.jpeg"/><Relationship Id="rId154" Type="http://schemas.openxmlformats.org/officeDocument/2006/relationships/image" Target="../media/image162.png"/><Relationship Id="rId16" Type="http://schemas.openxmlformats.org/officeDocument/2006/relationships/image" Target="../media/image24.jpeg"/><Relationship Id="rId37" Type="http://schemas.openxmlformats.org/officeDocument/2006/relationships/image" Target="../media/image45.png"/><Relationship Id="rId58" Type="http://schemas.openxmlformats.org/officeDocument/2006/relationships/image" Target="../media/image66.jpeg"/><Relationship Id="rId79" Type="http://schemas.openxmlformats.org/officeDocument/2006/relationships/image" Target="../media/image87.jpeg"/><Relationship Id="rId102" Type="http://schemas.openxmlformats.org/officeDocument/2006/relationships/image" Target="../media/image110.jpeg"/><Relationship Id="rId123" Type="http://schemas.openxmlformats.org/officeDocument/2006/relationships/image" Target="../media/image131.png"/><Relationship Id="rId144" Type="http://schemas.openxmlformats.org/officeDocument/2006/relationships/image" Target="../media/image152.png"/><Relationship Id="rId90" Type="http://schemas.openxmlformats.org/officeDocument/2006/relationships/image" Target="../media/image98.png"/><Relationship Id="rId165" Type="http://schemas.openxmlformats.org/officeDocument/2006/relationships/image" Target="../media/image173.jpeg"/><Relationship Id="rId27" Type="http://schemas.openxmlformats.org/officeDocument/2006/relationships/image" Target="../media/image35.jpeg"/><Relationship Id="rId48" Type="http://schemas.openxmlformats.org/officeDocument/2006/relationships/image" Target="../media/image56.png"/><Relationship Id="rId69" Type="http://schemas.openxmlformats.org/officeDocument/2006/relationships/image" Target="../media/image77.jpeg"/><Relationship Id="rId113" Type="http://schemas.openxmlformats.org/officeDocument/2006/relationships/image" Target="../media/image121.jpeg"/><Relationship Id="rId134" Type="http://schemas.openxmlformats.org/officeDocument/2006/relationships/image" Target="../media/image142.jpeg"/><Relationship Id="rId80" Type="http://schemas.openxmlformats.org/officeDocument/2006/relationships/image" Target="../media/image88.jpeg"/><Relationship Id="rId155" Type="http://schemas.openxmlformats.org/officeDocument/2006/relationships/image" Target="../media/image163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8.png"/><Relationship Id="rId18" Type="http://schemas.openxmlformats.org/officeDocument/2006/relationships/image" Target="../media/image193.png"/><Relationship Id="rId26" Type="http://schemas.openxmlformats.org/officeDocument/2006/relationships/image" Target="../media/image201.jpeg"/><Relationship Id="rId39" Type="http://schemas.openxmlformats.org/officeDocument/2006/relationships/image" Target="../media/image214.jpeg"/><Relationship Id="rId21" Type="http://schemas.openxmlformats.org/officeDocument/2006/relationships/image" Target="../media/image196.png"/><Relationship Id="rId34" Type="http://schemas.openxmlformats.org/officeDocument/2006/relationships/image" Target="../media/image209.jpeg"/><Relationship Id="rId42" Type="http://schemas.openxmlformats.org/officeDocument/2006/relationships/image" Target="../media/image217.jpg"/><Relationship Id="rId7" Type="http://schemas.openxmlformats.org/officeDocument/2006/relationships/image" Target="../media/image182.png"/><Relationship Id="rId2" Type="http://schemas.openxmlformats.org/officeDocument/2006/relationships/image" Target="../media/image177.png"/><Relationship Id="rId16" Type="http://schemas.openxmlformats.org/officeDocument/2006/relationships/image" Target="../media/image191.png"/><Relationship Id="rId29" Type="http://schemas.openxmlformats.org/officeDocument/2006/relationships/image" Target="../media/image204.png"/><Relationship Id="rId1" Type="http://schemas.openxmlformats.org/officeDocument/2006/relationships/image" Target="../media/image176.jpeg"/><Relationship Id="rId6" Type="http://schemas.openxmlformats.org/officeDocument/2006/relationships/image" Target="../media/image181.png"/><Relationship Id="rId11" Type="http://schemas.openxmlformats.org/officeDocument/2006/relationships/image" Target="../media/image186.png"/><Relationship Id="rId24" Type="http://schemas.openxmlformats.org/officeDocument/2006/relationships/image" Target="../media/image199.png"/><Relationship Id="rId32" Type="http://schemas.openxmlformats.org/officeDocument/2006/relationships/image" Target="../media/image207.png"/><Relationship Id="rId37" Type="http://schemas.openxmlformats.org/officeDocument/2006/relationships/image" Target="../media/image212.jpeg"/><Relationship Id="rId40" Type="http://schemas.openxmlformats.org/officeDocument/2006/relationships/image" Target="../media/image215.jpeg"/><Relationship Id="rId45" Type="http://schemas.openxmlformats.org/officeDocument/2006/relationships/image" Target="../media/image220.jpeg"/><Relationship Id="rId5" Type="http://schemas.openxmlformats.org/officeDocument/2006/relationships/image" Target="../media/image180.jpeg"/><Relationship Id="rId15" Type="http://schemas.openxmlformats.org/officeDocument/2006/relationships/image" Target="../media/image190.png"/><Relationship Id="rId23" Type="http://schemas.openxmlformats.org/officeDocument/2006/relationships/image" Target="../media/image198.png"/><Relationship Id="rId28" Type="http://schemas.openxmlformats.org/officeDocument/2006/relationships/image" Target="../media/image203.png"/><Relationship Id="rId36" Type="http://schemas.openxmlformats.org/officeDocument/2006/relationships/image" Target="../media/image211.jpeg"/><Relationship Id="rId10" Type="http://schemas.openxmlformats.org/officeDocument/2006/relationships/image" Target="../media/image185.png"/><Relationship Id="rId19" Type="http://schemas.openxmlformats.org/officeDocument/2006/relationships/image" Target="../media/image194.png"/><Relationship Id="rId31" Type="http://schemas.openxmlformats.org/officeDocument/2006/relationships/image" Target="../media/image206.jpeg"/><Relationship Id="rId44" Type="http://schemas.openxmlformats.org/officeDocument/2006/relationships/image" Target="../media/image219.png"/><Relationship Id="rId4" Type="http://schemas.openxmlformats.org/officeDocument/2006/relationships/image" Target="../media/image179.jpeg"/><Relationship Id="rId9" Type="http://schemas.openxmlformats.org/officeDocument/2006/relationships/image" Target="../media/image184.png"/><Relationship Id="rId14" Type="http://schemas.openxmlformats.org/officeDocument/2006/relationships/image" Target="../media/image189.png"/><Relationship Id="rId22" Type="http://schemas.openxmlformats.org/officeDocument/2006/relationships/image" Target="../media/image197.png"/><Relationship Id="rId27" Type="http://schemas.openxmlformats.org/officeDocument/2006/relationships/image" Target="../media/image202.png"/><Relationship Id="rId30" Type="http://schemas.openxmlformats.org/officeDocument/2006/relationships/image" Target="../media/image205.png"/><Relationship Id="rId35" Type="http://schemas.openxmlformats.org/officeDocument/2006/relationships/image" Target="../media/image210.jpeg"/><Relationship Id="rId43" Type="http://schemas.openxmlformats.org/officeDocument/2006/relationships/image" Target="../media/image218.png"/><Relationship Id="rId8" Type="http://schemas.openxmlformats.org/officeDocument/2006/relationships/image" Target="../media/image183.png"/><Relationship Id="rId3" Type="http://schemas.openxmlformats.org/officeDocument/2006/relationships/image" Target="../media/image178.jpeg"/><Relationship Id="rId12" Type="http://schemas.openxmlformats.org/officeDocument/2006/relationships/image" Target="../media/image187.png"/><Relationship Id="rId17" Type="http://schemas.openxmlformats.org/officeDocument/2006/relationships/image" Target="../media/image192.jpg"/><Relationship Id="rId25" Type="http://schemas.openxmlformats.org/officeDocument/2006/relationships/image" Target="../media/image200.jpeg"/><Relationship Id="rId33" Type="http://schemas.openxmlformats.org/officeDocument/2006/relationships/image" Target="../media/image208.png"/><Relationship Id="rId38" Type="http://schemas.openxmlformats.org/officeDocument/2006/relationships/image" Target="../media/image213.jpeg"/><Relationship Id="rId20" Type="http://schemas.openxmlformats.org/officeDocument/2006/relationships/image" Target="../media/image195.jpeg"/><Relationship Id="rId41" Type="http://schemas.openxmlformats.org/officeDocument/2006/relationships/image" Target="../media/image2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3.png"/><Relationship Id="rId2" Type="http://schemas.openxmlformats.org/officeDocument/2006/relationships/image" Target="../media/image222.png"/><Relationship Id="rId1" Type="http://schemas.openxmlformats.org/officeDocument/2006/relationships/image" Target="../media/image22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6.png"/><Relationship Id="rId2" Type="http://schemas.openxmlformats.org/officeDocument/2006/relationships/image" Target="../media/image225.jpeg"/><Relationship Id="rId1" Type="http://schemas.openxmlformats.org/officeDocument/2006/relationships/image" Target="../media/image224.png"/><Relationship Id="rId4" Type="http://schemas.openxmlformats.org/officeDocument/2006/relationships/image" Target="../media/image22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5.png"/><Relationship Id="rId13" Type="http://schemas.openxmlformats.org/officeDocument/2006/relationships/image" Target="../media/image240.png"/><Relationship Id="rId18" Type="http://schemas.openxmlformats.org/officeDocument/2006/relationships/image" Target="../media/image245.png"/><Relationship Id="rId3" Type="http://schemas.openxmlformats.org/officeDocument/2006/relationships/image" Target="../media/image230.png"/><Relationship Id="rId21" Type="http://schemas.openxmlformats.org/officeDocument/2006/relationships/image" Target="../media/image248.png"/><Relationship Id="rId7" Type="http://schemas.openxmlformats.org/officeDocument/2006/relationships/image" Target="../media/image234.png"/><Relationship Id="rId12" Type="http://schemas.openxmlformats.org/officeDocument/2006/relationships/image" Target="../media/image239.png"/><Relationship Id="rId17" Type="http://schemas.openxmlformats.org/officeDocument/2006/relationships/image" Target="../media/image244.png"/><Relationship Id="rId2" Type="http://schemas.openxmlformats.org/officeDocument/2006/relationships/image" Target="../media/image229.png"/><Relationship Id="rId16" Type="http://schemas.openxmlformats.org/officeDocument/2006/relationships/image" Target="../media/image243.png"/><Relationship Id="rId20" Type="http://schemas.openxmlformats.org/officeDocument/2006/relationships/image" Target="../media/image247.png"/><Relationship Id="rId1" Type="http://schemas.openxmlformats.org/officeDocument/2006/relationships/image" Target="../media/image228.png"/><Relationship Id="rId6" Type="http://schemas.openxmlformats.org/officeDocument/2006/relationships/image" Target="../media/image233.png"/><Relationship Id="rId11" Type="http://schemas.openxmlformats.org/officeDocument/2006/relationships/image" Target="../media/image238.png"/><Relationship Id="rId5" Type="http://schemas.openxmlformats.org/officeDocument/2006/relationships/image" Target="../media/image232.png"/><Relationship Id="rId15" Type="http://schemas.openxmlformats.org/officeDocument/2006/relationships/image" Target="../media/image242.png"/><Relationship Id="rId10" Type="http://schemas.openxmlformats.org/officeDocument/2006/relationships/image" Target="../media/image237.png"/><Relationship Id="rId19" Type="http://schemas.openxmlformats.org/officeDocument/2006/relationships/image" Target="../media/image246.png"/><Relationship Id="rId4" Type="http://schemas.openxmlformats.org/officeDocument/2006/relationships/image" Target="../media/image231.png"/><Relationship Id="rId9" Type="http://schemas.openxmlformats.org/officeDocument/2006/relationships/image" Target="../media/image236.png"/><Relationship Id="rId14" Type="http://schemas.openxmlformats.org/officeDocument/2006/relationships/image" Target="../media/image24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1.png"/><Relationship Id="rId2" Type="http://schemas.openxmlformats.org/officeDocument/2006/relationships/image" Target="../media/image250.png"/><Relationship Id="rId1" Type="http://schemas.openxmlformats.org/officeDocument/2006/relationships/image" Target="../media/image249.png"/><Relationship Id="rId4" Type="http://schemas.openxmlformats.org/officeDocument/2006/relationships/image" Target="../media/image25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4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68580</xdr:colOff>
          <xdr:row>1649</xdr:row>
          <xdr:rowOff>60960</xdr:rowOff>
        </xdr:from>
        <xdr:to>
          <xdr:col>15</xdr:col>
          <xdr:colOff>495300</xdr:colOff>
          <xdr:row>1649</xdr:row>
          <xdr:rowOff>411480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114300</xdr:colOff>
          <xdr:row>1652</xdr:row>
          <xdr:rowOff>38100</xdr:rowOff>
        </xdr:from>
        <xdr:to>
          <xdr:col>15</xdr:col>
          <xdr:colOff>480060</xdr:colOff>
          <xdr:row>1652</xdr:row>
          <xdr:rowOff>411480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68580</xdr:colOff>
          <xdr:row>1652</xdr:row>
          <xdr:rowOff>411480</xdr:rowOff>
        </xdr:from>
        <xdr:to>
          <xdr:col>15</xdr:col>
          <xdr:colOff>502920</xdr:colOff>
          <xdr:row>1653</xdr:row>
          <xdr:rowOff>419100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29</xdr:row>
      <xdr:rowOff>0</xdr:rowOff>
    </xdr:from>
    <xdr:to>
      <xdr:col>2</xdr:col>
      <xdr:colOff>885825</xdr:colOff>
      <xdr:row>33</xdr:row>
      <xdr:rowOff>76200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962150" cy="838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64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64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502920</xdr:colOff>
          <xdr:row>1</xdr:row>
          <xdr:rowOff>38100</xdr:rowOff>
        </xdr:from>
        <xdr:to>
          <xdr:col>0</xdr:col>
          <xdr:colOff>1074420</xdr:colOff>
          <xdr:row>4</xdr:row>
          <xdr:rowOff>60960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8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381000</xdr:colOff>
          <xdr:row>0</xdr:row>
          <xdr:rowOff>45720</xdr:rowOff>
        </xdr:from>
        <xdr:to>
          <xdr:col>10</xdr:col>
          <xdr:colOff>2065020</xdr:colOff>
          <xdr:row>5</xdr:row>
          <xdr:rowOff>15240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8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6</xdr:row>
      <xdr:rowOff>1465217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6</xdr:row>
      <xdr:rowOff>1976870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2205594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2042307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25</xdr:row>
      <xdr:rowOff>1965320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25</xdr:row>
      <xdr:rowOff>1693787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25</xdr:row>
      <xdr:rowOff>1589314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6</xdr:row>
      <xdr:rowOff>1660072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A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A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A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A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A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A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A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A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A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A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A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A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A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A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A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A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A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A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A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A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A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A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A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A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A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A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A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A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A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A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A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A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A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A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A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A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A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A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A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A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A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A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A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A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A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A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A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A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A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A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A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A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A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A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A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A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A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A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A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A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A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A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A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A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A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A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A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A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A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A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A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A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A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A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A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A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A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A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A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A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A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A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A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A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A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A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A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A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A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A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A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A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A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A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A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A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A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A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A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A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A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A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A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A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A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A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A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A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A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A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A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A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A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A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A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A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A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A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A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A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A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A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A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A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A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A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A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A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A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A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A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A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A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A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A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A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A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A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A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A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A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A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A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A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A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A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A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A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A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A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A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A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A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A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A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A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A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A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A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A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A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A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A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A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A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A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A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A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A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A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A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A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A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A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A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A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A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A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A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A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A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A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A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A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A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A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A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A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A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A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A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A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A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A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A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A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A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A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A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A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A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A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A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A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A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A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A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A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A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A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A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A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A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A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A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A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A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A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A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A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A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A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A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A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A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A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A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A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A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A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A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A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A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A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A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A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A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A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A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A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A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A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A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A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A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A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A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A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A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A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A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A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A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A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A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A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A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A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A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A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A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A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A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A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A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A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A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A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A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A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A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A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A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A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A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A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A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A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A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A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A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A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A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A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A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A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A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A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A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A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A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A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A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A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A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A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A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A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A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A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A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A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A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A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A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A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A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A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A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A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A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A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A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A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A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A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A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A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A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A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A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A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A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A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A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A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A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A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A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A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A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A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A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A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A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A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A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A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A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A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A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A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A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A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A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A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A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A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A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A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A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A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A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A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A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A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A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A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A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A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A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A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A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A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A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A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A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A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A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A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A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A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A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A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A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A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A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A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A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A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A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A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A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A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A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A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A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A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A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A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A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A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A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A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A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A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A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A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A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A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A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A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A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A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A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A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A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A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A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A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A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A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A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A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A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A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A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A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A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A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A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A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A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A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A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A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A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A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A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A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A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A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A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A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A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A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A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A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A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A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A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A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A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A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A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A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A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A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A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A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A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A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A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A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A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A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A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A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A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A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A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A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A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A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A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A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A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A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A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A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A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A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A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A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A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A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A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A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A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A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A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A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A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A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A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A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A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A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A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A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A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A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A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A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A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A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A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A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A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A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A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A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A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A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A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A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A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A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A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A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A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A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A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A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A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A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A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A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A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A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A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A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A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A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A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A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A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A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A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A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A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A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A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A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A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A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A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A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A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A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A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A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A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A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A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A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A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A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A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A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A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A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A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A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A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A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A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A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A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A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A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A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A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A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A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A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A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A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A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A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A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A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A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A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A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A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A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A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A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A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A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A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A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A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A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A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A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A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A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A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A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A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A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A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A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A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A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A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A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A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A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A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A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A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A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A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A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A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A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A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A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A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A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A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A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A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A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A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A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A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A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A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A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A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A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A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A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A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A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A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A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A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A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A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A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A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A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A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A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A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A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A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A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A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A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A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A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A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A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A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A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A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A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A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A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A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A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A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A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A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A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A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A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A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A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A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A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A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A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A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A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A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A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A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A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A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A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A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A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A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A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A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A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A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A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A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A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A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A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A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A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A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A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A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A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A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A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A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A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A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A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A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A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A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A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A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A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A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A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A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A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A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A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A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A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A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A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A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A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A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A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A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A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A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A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A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A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A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A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A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A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A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A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A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A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A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A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A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A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A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A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A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A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A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A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A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A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A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A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A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A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A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A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A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A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A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A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A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A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A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A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A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A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A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A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A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A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A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A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A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A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A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A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A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A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A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A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A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A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A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A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A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A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A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A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A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A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A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A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A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A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A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A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A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A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A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A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A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A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A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A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A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A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A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A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A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A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A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A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A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A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A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A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A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A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A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A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A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A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A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A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A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A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A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A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A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A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A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A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A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A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A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A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A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A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A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A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A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A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A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A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A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A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A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A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A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A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A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A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A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A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A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A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A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A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A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A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A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A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A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A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A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A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A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A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A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A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A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A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A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A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A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A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A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A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A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A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A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A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A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A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A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A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A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A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A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A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A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A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A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A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A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A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A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A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A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A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A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A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A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A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A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A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A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A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A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A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A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A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A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A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A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A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A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A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A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A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A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A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A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A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A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A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A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A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A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A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A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A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A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A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A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A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A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A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A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A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A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A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A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A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A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A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A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A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A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A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A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A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A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A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A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A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A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A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A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A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A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A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A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A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A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A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A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A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A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A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A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A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A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A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A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A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A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A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A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A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A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A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A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A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A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A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A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A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A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A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A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A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A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A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A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A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A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A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A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A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A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A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A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A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A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A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A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A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A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A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A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A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A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A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A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A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A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A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A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A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A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A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A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A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A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A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A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A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A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A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A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A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A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A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A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A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A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A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A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A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A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A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A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A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A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A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A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A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A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A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A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A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A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A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A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A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A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A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A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A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A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A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A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A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A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A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A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A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A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A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A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A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A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A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A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A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A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A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A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A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A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A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A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A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A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A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A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A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A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A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A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A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A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A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A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A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A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A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A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A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A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A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A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A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A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A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A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A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A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A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A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A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A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A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A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A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A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A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A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A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A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A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A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A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A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A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A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A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A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A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A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A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A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A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A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A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A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A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A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A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A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A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A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A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A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A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A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A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A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A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A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A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A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A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A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A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A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A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A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A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A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A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A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A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A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A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A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A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A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A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A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A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A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A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A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A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A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A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A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A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A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A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A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A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A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A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A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A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A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A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A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A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A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A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A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A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A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A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A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A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A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A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A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A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A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A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A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A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A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A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A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A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A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A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A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A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A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A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A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A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A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A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A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A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A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A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A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A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A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A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A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A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A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A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A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A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A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A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A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A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A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A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A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A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A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A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A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A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A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A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A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A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A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A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A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A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A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A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A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A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A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A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A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A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A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A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A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A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A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A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A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A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A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A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A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A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A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A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A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A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A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A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A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A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A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A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A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A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A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A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A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A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A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A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A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A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A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A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A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A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A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A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A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A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A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A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A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A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A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A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A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A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A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A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A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A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A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A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A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A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A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A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A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A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A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A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A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A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A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A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A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A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A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A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A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A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A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A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A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A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A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A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A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A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A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A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A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A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A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A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A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A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A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A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A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A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A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A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A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A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A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A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A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A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A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A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A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A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A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A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A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A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A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A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A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A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A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A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A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A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A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A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A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A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A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A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A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A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A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A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A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A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A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A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A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A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A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A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A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A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A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A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A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A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A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A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A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A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A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A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A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A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A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A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A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A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A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A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A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A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A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A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A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A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A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A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A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A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A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A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A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A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A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A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A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A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A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A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A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A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A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A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A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A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A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A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A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A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A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A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A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A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A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A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A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A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A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A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A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A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A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A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A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A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A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A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A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A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A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A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A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A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A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A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A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A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A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A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A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A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A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A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A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A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A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A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A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A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A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A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A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A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A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A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A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A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A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A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A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A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A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A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A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A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A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A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A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A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A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A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A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A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A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A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A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A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A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A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A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A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A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A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A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A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A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A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A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A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A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A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A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A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A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A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A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A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A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A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A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A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A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A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A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A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A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A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A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A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A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A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A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A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A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A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A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A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A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A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A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A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A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A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A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A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A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A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A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A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A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A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A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A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A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A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A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A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A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A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A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A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A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A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A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A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A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A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A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A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A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A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A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A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A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A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A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A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A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A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A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A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A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A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A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A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A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A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A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A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A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A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A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A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A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A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A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A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A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A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A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A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A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A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A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A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A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A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A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A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A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A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A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A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A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A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A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A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A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A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A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A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A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A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A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A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A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A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A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A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A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A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A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A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A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A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A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A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A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A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A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A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A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A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A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A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A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A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A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A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A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A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A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A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A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A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A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A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A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A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A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A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A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A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A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A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A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A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A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A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A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A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A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A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A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A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A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A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A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A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A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A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A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A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A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A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A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A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A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A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A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A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A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A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A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A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A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A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A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A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A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A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A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A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A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A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A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A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A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A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A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A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A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A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A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A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A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A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A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A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A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A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A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A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A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A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A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A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A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A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A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A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A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A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A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A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A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A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A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A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A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A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A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A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A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A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A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A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A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A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A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A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A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A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A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A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A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A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A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A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A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A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A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A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A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A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A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A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A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A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A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A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A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A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A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A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A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A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A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A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A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A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A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A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A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A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A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A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A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A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A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A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A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A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A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A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A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A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A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A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A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A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A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A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A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A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A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A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A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A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A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A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A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A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A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A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A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A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A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A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A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A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A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A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A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A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A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A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A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A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A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A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A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A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A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A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A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A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A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A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A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A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A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A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A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A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A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A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A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A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A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A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A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A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A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A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A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A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A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A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A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A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A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A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A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A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A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A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A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A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A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A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A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A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A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A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A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A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A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A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A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A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A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A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A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A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A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A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A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A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A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A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A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A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A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A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A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A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A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A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A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A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A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A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A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A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A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A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A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A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A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A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A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A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A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A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A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A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A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A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A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A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A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A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A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A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A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A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A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A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A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A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A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A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A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A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A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A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A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A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A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A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A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A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A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A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A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A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A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A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A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A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A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A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A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A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A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A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A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A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A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A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A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A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A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A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A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A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A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A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A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A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A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A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A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A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A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A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A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A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A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A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A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A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A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A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A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A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A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A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A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A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A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A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A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A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A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A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A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A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A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A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A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A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A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A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A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A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A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A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A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A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A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A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A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A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A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A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A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A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A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A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A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A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A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A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A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A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A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A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A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A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A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A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A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A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A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A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A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A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A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A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A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A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A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A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A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A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A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A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A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A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A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A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A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A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A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A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A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A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A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A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A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A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A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A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A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A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A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A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A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A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A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A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A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A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A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A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A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A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A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A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A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A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A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A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A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A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A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A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A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A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A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A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A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A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A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A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A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A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A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A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A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A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A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A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A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A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A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A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A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A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A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A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A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A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A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A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A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A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A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A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A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A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A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A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A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A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A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A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A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A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A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A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A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A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A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A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A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A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A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A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A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A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A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A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A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A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A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A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A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A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A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A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A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A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A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A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A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A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A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A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A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A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A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A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A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A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A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A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A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A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A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A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A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A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A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A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A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A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A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A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A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A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A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A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A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A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A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A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A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A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A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A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A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A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A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A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A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A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A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A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A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A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A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A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A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A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A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A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A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A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A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A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A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A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A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A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A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A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A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A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A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A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A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A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A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A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A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A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A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A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A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A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A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A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A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A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A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A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A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A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A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A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A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A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A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A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A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A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A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A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A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A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A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A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A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A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A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A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A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A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A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A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A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A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A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A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A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A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A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A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A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A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A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A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A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A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A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A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A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A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A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A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A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A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A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A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A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A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A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A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A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A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A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A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A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A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A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A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A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A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A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A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A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A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A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A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A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A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A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A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A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A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A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A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A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A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A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A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A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A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A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A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A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A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A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A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A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A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A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A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A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A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A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A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A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A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A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A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A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A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A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A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A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A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A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A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A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A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A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A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A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A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A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A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A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A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A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A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A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A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A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A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A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A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A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A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A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A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A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A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A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A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A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A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A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A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A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A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A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A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A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A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A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A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A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A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A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A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A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A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A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A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A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A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A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A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A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A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A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A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A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A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A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A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A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A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A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A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A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A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A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A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A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A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A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A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A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A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A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A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A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A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A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A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A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A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A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A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A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A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A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A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A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A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A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A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A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A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A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A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A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A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A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A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A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A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A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A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A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A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A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A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A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A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A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A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A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A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A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A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A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A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A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A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A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A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A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A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A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A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A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A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A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A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A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A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A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A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A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A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A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A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A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A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A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A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A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A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A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A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A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A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A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A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A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A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A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A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A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A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A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A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A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A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A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A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A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A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A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A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A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A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A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A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A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A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A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A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A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A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A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A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A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A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A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A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A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A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A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A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A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A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A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A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A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A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A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A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A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A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A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A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A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A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A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A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A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A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A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A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A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A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A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A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A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A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A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A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A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A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A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A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A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A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A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A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A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A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A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A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A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A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A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A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A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A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A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A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A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A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A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A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A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A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A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A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A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A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A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A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A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A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A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A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A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A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A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A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A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A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A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A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A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A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A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A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A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A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A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A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A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A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A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A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A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A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A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A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A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A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A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A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A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A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A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A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A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A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A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A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A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A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A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A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A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A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A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A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A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A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A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A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A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A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A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A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A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A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A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A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A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A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A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A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A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A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A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A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A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A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A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A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A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A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A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A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A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A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A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A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A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A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A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A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A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A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A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A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A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A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A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A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A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A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A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A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A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A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A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A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A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A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A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A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A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A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A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A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A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A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A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A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A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A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A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A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A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A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A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A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A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A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A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A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A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A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A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A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A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A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A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A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A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A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A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A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A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A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A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A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A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A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A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A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A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A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A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A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A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A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A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A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A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A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A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A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A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A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A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A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A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A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A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A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A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A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A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A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A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A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A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A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A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A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A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A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A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A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A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A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A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A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A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A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A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A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A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A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A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A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A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A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A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A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A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A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A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A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A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A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A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A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A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A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A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A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A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A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A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A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A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A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A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A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A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A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A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A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A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A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A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A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A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A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A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A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A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A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A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A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A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A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A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A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A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A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A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A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A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A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A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A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A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A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A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A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A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A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A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A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A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A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A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A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A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A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A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A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A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A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A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A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A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A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A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A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A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A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A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A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A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A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A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A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A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A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A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A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A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A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A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A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A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A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A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A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A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A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A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A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A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A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A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A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A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A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A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A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A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A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A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A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A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A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A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A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A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A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A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A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A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A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A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A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A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A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A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A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A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A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A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A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A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A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A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A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A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A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A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A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A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A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A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A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A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A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A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A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A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A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A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A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A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A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A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A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A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A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A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A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A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A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A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A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A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A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A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A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A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A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A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A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A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A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A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A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A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A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A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A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A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A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A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A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A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A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A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A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A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A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A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A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A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A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A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A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A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A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A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A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A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A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A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A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A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A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A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A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A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A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A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A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A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A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A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A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A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A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A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A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A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A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A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A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A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A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A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A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A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A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A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A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A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A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A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A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A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A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A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A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A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A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A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A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A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A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A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A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A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A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A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A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A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A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A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A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A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A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A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A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A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A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A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A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A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A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A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A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A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A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A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A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A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A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A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A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A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A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A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A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A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A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A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A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A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A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A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A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A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A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A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A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A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A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A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A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A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A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A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A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A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A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A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A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A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A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A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A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A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A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A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A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A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A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A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A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A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A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A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A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A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A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A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A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A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A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A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A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A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A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A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A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A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A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A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A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A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A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A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A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A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A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A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A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A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A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A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A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A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A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A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A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A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A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A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A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A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A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A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A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A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A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A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A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A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A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A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A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A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A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A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A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A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A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A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A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A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A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A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A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A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A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A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A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A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A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A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A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A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A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A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A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A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A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A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A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A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A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A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A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A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A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A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A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A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A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A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A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A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A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A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A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A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A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A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A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A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A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A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A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A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A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A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A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A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A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A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A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A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A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A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A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A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A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A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A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A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A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25</xdr:row>
      <xdr:rowOff>1707465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A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6</xdr:row>
      <xdr:rowOff>1465217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A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6</xdr:row>
      <xdr:rowOff>1976870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A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25</xdr:row>
      <xdr:rowOff>956441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A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25</xdr:row>
      <xdr:rowOff>682263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A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6</xdr:row>
      <xdr:rowOff>1660072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A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A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A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A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A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A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A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A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A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A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A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A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A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A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A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A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A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A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A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A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A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A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A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A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A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A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A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A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A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A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A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A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A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A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A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A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A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A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A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A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A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A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A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A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A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A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A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A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A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A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A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A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A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A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A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A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A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A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A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A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A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A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A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A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A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A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A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A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A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A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A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A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A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A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A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A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A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A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A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A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A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A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A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A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A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A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A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A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A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A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A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A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A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A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A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A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A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A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A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A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A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A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A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A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A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A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A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A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A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A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A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A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A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A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A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A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A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A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A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A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A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A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A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A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A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A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A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A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A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A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A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A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A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A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A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A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A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A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A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A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A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A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A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A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A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A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A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A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A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A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A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A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A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A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A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A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A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A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A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A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A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A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A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A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A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A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A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A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A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A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A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A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A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A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A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A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A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A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A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A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A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A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A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A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A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A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A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A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A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A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A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A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A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A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A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A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A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A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A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A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A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A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A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A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A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A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A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A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A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A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A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A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A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A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A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A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A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A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A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A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A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A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A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A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A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A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A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A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A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A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A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A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A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A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A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A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A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A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A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A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A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A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A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A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A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A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A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A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A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A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A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A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A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A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A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A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A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A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A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A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A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A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A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A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A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A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A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A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A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A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A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A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A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A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A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A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A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A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A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A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A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A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A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A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A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A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A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A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A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A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A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A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A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A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A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A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A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A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A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A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A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A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A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A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A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A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A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A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A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A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A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A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A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A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A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A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A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A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A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A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A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A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A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A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A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A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A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A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A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A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A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A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A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A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A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A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A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A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A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A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A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A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A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A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A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A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A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A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A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A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A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A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A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A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A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A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A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A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A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A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A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A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A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A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A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A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A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A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A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A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A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A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A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A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A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A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A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A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A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A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A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A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A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A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A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A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A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A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A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A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A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A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A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A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A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A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A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A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A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A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A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A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A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A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A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A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A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A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A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A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A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A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A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A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A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A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A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A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A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A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A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A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A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A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A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A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A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A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A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A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A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A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A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A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A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A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A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A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A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A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A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A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A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A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A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A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A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A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A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A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A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A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A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A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A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A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A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A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A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A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A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A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A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A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A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A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A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A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A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A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A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A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A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A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A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A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A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A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A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A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A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A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A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A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A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A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A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A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A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A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A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A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A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A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A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A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A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A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A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A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A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A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A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A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A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A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A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A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A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A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A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A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A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A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A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A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A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A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A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A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A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A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A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A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A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A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A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A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A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A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A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A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A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A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A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A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A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A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A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A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A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A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A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A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A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A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A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A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A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A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A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A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A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A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A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A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A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A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A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A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A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A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A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A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A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A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A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A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A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A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A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A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A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A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A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A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A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A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A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A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A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A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A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A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A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A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A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A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A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A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A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A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A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A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A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A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A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A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A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A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A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A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A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A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A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A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A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A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A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A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A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A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A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A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A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A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A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A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A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A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A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A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A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A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A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A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A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A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A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A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A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A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A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A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A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A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A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A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A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A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A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A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A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A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A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A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A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A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A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A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A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A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A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A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A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A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A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A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A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A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A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A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A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A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A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A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A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A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A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A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A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A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A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A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A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A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A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A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A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A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A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A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A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A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A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A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A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A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A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A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A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A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A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A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A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A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A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A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A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A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A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A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A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A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A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A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A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A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A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A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A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A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A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A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A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A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A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A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A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A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A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A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A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A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A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A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A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A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A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A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A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A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A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A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A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A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A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A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A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A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A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A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A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A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A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A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A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A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A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A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A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A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A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A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A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A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A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A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A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A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A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A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A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A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A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A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A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A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A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A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A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A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A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A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A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A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A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A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A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A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A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A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A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A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A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A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A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A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A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A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A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A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A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A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A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A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A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A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A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A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A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A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A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A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A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A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A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A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A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A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A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A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A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A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A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A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A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A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A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A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A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A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A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A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A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A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A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A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A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A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A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A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A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A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A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A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A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A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A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A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A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A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A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A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A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A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A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A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A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A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A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A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A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A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A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A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A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A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A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A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A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A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A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A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A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A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A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A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A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A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A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A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A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A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A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A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A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A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A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A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A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A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A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A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A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A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A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A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A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A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A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A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A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A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A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A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A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A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A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A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A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A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A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A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A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A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A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A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A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A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A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A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A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A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A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A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A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A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A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A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A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A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A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A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A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A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A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A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A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A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A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A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A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A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A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A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A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A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A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A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A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A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A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A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A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A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A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A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A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A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A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A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A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A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A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A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A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A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A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A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A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A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A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A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A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A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A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A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A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A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A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A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A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A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A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A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A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A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A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A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A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A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A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A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A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A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A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A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A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A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A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A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A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A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A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A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A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A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A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A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A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A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A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A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A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A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A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A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A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A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A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A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A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A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A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A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A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A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A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A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A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A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A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A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A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A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A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A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A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A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A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A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A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A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A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A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A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A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A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A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A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A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A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A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A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A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A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A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A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A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A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A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A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A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A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A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A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A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A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A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A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A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A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A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A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A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A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A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A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A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A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A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A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A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A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A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A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A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A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A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A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A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A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A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A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A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A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A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A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A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A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A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A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A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A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A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A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A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A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A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A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A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A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A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A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A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A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A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A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A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A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A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A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A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A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A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A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A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A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A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A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A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A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A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A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A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A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A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A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A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A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A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A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A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A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A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A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A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A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A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A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A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A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A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A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A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A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A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A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A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A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A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A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A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A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A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A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A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A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A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A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A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A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A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A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A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A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A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A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A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A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A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A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A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A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A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A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A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A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A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A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A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A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A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A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A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A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A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A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A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A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A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A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A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A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A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A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A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A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A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A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A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A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A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A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A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A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A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A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A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A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A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A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A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A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A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A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A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A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A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A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A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A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A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A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A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A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A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A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A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A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A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A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A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A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A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A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A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A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A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A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A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A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A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A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A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A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A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A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A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A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A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A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A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A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A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A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A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A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A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A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A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A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A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A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A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A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A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A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A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A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A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A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A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A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A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A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A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A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A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A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A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A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A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A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A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A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A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A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A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A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A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A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A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A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A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A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A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A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A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A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A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A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A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A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A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A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A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A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A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A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A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A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A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A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A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A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A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A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A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A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A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A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A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A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A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A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A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A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A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A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A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A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A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A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A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A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A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A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A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A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A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A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A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A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A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A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A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A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A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A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A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A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A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A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A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A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A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A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A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A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A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A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A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A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A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A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A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A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A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A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A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A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A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A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A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A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A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A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A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A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A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A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A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A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A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A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A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A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A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A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A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A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A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A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A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A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A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A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A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A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A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A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A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A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A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A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A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A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A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A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A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A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A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A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A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A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A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A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A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A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A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A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A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A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A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A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A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A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A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A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A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A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A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A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A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A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A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A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A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A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A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A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A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A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A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A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A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A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A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A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A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A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A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A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A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A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A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A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A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A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A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A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A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A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A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A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A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A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A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A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A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A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A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A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A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A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A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A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A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A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A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A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A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A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A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A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A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A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A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A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A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A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A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A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A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A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A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A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A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A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A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A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A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A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A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A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A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A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A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A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A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A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A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A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A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A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A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A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A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A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A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A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A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A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A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A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A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A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A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A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A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A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A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A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A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A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A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A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A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A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A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A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A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A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A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A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A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A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A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A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A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A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A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A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A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A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A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A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A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A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A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A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A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A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A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A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A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A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A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A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A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A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A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A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A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A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A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A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A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A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A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A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A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A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A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A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A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A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A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A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A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A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A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A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A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A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A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A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A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A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A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A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A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A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A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A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A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A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A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A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A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A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A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A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A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A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A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A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A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A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A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A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A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A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A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A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A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A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A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A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A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A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A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A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A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A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A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A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A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A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A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A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A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A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A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A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A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A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A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A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A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A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A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A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A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A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A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A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A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A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A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A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A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A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A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A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A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A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A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A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A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A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A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A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A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A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A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A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A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A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A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A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A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A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A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A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A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A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A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A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A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A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A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A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A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A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A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A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A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A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A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A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A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A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A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A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A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A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A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A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A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A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A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A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A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A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A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A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A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A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A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A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A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A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A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A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A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A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A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A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A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A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A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A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A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A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A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A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A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A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A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A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A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A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A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A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A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A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A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A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A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A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A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A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A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A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A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A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A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A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A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A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A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A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A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A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A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A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A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A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A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A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A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A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A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A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A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A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A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A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A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A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A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A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A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A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A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A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A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A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A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A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A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A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A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A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A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A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A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A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A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A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A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A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A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A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A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A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A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A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A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A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A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A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A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A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A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A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A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A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A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A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A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A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A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A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A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A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A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A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A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A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A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A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A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A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A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A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A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A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A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A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A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A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A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A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A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A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A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A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A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A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A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A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A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A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A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A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A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A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A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A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A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A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A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A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A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A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A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A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A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A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A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A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A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A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A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A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A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A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A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A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A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A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A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A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A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A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A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A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A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A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A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A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A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A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A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A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A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A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A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A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A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A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A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A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A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A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A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A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A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A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A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A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A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A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A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A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A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A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A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A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A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A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A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A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A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A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A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A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A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A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A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A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A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A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A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A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A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A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A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A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A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A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A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A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A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A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A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A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A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A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A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A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A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A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A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A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A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A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A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A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A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A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A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A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A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A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A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A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A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A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A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A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A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A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A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A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A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A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A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A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A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A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A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A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A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A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A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A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A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A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A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A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A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A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A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A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A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A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A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A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A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A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A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A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A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A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A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A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A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A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A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A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A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A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A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A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A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A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A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A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A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A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A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A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A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A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A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A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A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A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A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A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A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A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A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A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A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A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A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A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A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A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A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A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A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A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A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A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A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A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A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A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A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A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A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A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A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A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A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A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A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A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A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A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A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A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A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A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A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A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A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A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A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A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A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A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A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A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A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A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A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A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A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A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A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A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A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A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A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A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A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A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A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A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A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A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A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A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A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A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A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A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A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A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A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A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A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A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A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A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A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A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A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A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A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A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A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A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A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A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A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A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A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A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A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A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A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A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A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A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A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A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A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A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A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A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A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A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A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A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A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A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A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A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A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A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A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A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A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A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A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A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A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A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A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A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A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A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A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A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A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A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A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A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A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A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A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A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A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A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A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A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A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A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A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A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A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A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A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A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A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A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A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A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A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A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A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A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A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A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A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A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A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A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A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A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A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A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A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A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A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A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A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A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A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A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A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A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A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A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A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A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A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A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A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A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A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A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A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A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A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A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A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A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A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A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A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A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A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A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A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A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A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A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A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A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A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A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A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A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A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A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A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A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A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A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A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A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A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A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A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A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A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A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A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A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A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A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A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A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A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A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A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A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A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A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A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A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A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A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A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A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A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A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A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A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A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A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A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A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A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A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A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A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A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A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A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A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A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A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A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A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A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A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A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A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A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A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A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A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A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A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A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A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A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A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A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A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A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A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A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A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A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A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A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A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A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A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A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A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A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A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A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A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A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A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A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A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A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A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A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A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A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A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A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A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A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A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A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A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A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A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A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A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A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A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A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A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A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A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A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A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A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A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A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A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A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A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A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A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A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A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A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A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A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A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A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A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A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A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A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A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A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A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A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A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A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A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A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A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A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A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A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A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A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A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A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A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A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A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A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A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A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A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A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A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A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A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A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A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A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A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A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A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A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A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A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A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A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A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A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A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A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A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A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A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A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A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A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A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A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A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A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A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A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A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A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A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A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A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A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A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A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A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A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A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A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A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A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A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A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A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A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A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A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A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A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A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A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A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A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A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A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A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A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A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A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A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A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A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A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A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A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A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A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A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A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A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A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A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A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A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A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A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A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A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A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A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A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A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A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A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A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A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A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A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A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A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A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A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A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A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A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A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A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A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A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A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A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A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A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A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A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A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A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A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A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A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A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A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A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A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A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A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A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A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A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A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A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A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A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A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A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A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A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A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A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A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A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A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A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A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A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A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A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A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A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A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A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A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A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A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A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A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A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A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A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A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A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A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A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A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A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A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A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A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A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A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A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A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A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A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A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A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A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A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A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A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A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A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A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A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A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A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A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A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A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A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A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A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A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A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A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A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A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A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A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A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A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A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A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A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A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A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A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A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A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A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A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A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A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A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A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A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A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A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A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A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A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A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A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A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A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A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A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A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A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A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A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A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A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A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A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A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A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A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A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A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A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A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A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A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A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A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A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A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A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A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A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A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A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A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A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A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A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A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A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A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A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A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A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A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A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A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A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A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A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A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A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A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A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A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A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A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A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A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A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A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A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A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A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A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A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A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A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A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A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A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A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A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A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A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A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A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A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A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A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A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A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A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A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A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A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A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A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A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A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A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A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A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A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A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A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A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A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A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A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A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A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A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A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A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A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A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A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A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A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A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A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A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A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A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A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A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A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A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A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A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A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A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A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A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A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A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A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A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A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A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A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A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A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A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A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A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A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A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A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A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A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A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A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A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A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A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A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A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A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A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A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A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A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A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A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A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A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A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A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A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A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A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A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A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A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A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A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A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A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A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A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A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A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A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A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A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A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A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A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A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A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A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A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A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A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A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A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A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A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A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A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A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A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A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A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A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A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A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A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A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A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A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A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A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A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A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A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A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A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A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A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A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A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A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A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A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A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A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A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A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A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A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A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A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A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A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A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A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A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A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A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A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A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A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A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A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A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A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A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A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A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A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A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A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A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A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A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A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A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A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A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A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A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A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A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A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A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A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A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A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A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A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A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A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A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A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A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A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A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A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A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A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A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A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A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A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A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A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A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A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A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A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A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A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A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A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A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A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A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A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A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A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A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A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A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A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A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A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A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A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A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A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A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A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A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A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A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A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A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A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A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A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A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A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A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A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A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A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A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A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A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A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A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A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A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A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A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A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A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A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A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A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A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A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A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A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A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A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A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A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A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A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A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A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A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A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A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A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A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A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A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A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A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A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A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A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A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A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A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A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A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A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A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A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A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A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A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A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A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A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A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A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A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A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A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A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A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A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A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A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A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A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A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A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A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A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A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A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A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A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A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A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A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A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A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A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A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A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A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A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A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A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A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A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A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A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A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A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A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A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A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A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A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A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A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A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A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A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A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A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A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A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A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A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A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A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A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A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A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A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A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A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A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A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A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A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A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A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A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A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A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A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A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A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A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A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A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A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A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A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A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A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A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A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A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A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A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A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A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A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A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A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A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A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A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A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A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A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A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A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A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A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A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A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A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A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A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A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A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A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A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A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A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A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A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A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A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A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A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A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A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A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A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A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A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A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A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A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A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A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A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A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A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A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A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A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A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A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A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A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A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A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A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A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A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A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A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A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A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A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A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A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A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A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A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A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A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A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A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A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A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A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A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A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A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A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A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A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A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A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A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A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A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A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A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A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A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A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A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A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A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A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A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A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A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A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A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A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A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A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A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A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A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A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A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A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A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A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A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A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A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A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A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A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A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A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A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A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A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A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A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A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A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A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A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A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A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A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A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A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A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A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A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A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A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A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A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A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A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A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A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A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A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A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A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A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A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A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A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A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A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A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A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A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A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A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A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A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A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A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A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A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A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A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A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A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A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A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A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A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A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A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A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A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A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A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A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A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A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A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A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A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A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A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A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A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A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A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A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A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A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A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A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A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A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A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A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A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A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A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A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A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A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A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A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A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A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A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A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A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A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A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A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A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A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A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A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A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A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25</xdr:row>
      <xdr:rowOff>2560603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A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38</xdr:row>
      <xdr:rowOff>168343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A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A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A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25</xdr:row>
      <xdr:rowOff>1603402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A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25</xdr:row>
      <xdr:rowOff>1342933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A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25</xdr:row>
      <xdr:rowOff>1653471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A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25</xdr:row>
      <xdr:rowOff>2342808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A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35</xdr:row>
      <xdr:rowOff>1016123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A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25</xdr:row>
      <xdr:rowOff>1273343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A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A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A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A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40</xdr:row>
      <xdr:rowOff>9898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A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42</xdr:row>
      <xdr:rowOff>48892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A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25</xdr:row>
      <xdr:rowOff>1002534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A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A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39</xdr:row>
      <xdr:rowOff>63830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A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40</xdr:row>
      <xdr:rowOff>139455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A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6</xdr:row>
      <xdr:rowOff>2153420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A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39</xdr:row>
      <xdr:rowOff>149524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A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41</xdr:row>
      <xdr:rowOff>147700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A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35</xdr:row>
      <xdr:rowOff>1264933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A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35</xdr:row>
      <xdr:rowOff>985967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A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37</xdr:row>
      <xdr:rowOff>199460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A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25</xdr:row>
      <xdr:rowOff>2026227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A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 editAs="oneCell">
    <xdr:from>
      <xdr:col>5</xdr:col>
      <xdr:colOff>1887681</xdr:colOff>
      <xdr:row>34</xdr:row>
      <xdr:rowOff>1771403</xdr:rowOff>
    </xdr:from>
    <xdr:to>
      <xdr:col>6</xdr:col>
      <xdr:colOff>18549</xdr:colOff>
      <xdr:row>39</xdr:row>
      <xdr:rowOff>64055</xdr:rowOff>
    </xdr:to>
    <xdr:pic>
      <xdr:nvPicPr>
        <xdr:cNvPr id="9856" name="Рисунок 9855">
          <a:extLst>
            <a:ext uri="{FF2B5EF4-FFF2-40B4-BE49-F238E27FC236}">
              <a16:creationId xmlns:a16="http://schemas.microsoft.com/office/drawing/2014/main" id="{00000000-0008-0000-0A00-000080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433954" y="74923403"/>
          <a:ext cx="936413" cy="1865146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1905000</xdr:colOff>
      <xdr:row>35</xdr:row>
      <xdr:rowOff>54428</xdr:rowOff>
    </xdr:from>
    <xdr:to>
      <xdr:col>8</xdr:col>
      <xdr:colOff>2398763</xdr:colOff>
      <xdr:row>35</xdr:row>
      <xdr:rowOff>1063239</xdr:rowOff>
    </xdr:to>
    <xdr:pic>
      <xdr:nvPicPr>
        <xdr:cNvPr id="9857" name="Рисунок 9856">
          <a:extLst>
            <a:ext uri="{FF2B5EF4-FFF2-40B4-BE49-F238E27FC236}">
              <a16:creationId xmlns:a16="http://schemas.microsoft.com/office/drawing/2014/main" id="{00000000-0008-0000-0A00-00008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3421591" y="75042155"/>
          <a:ext cx="493763" cy="1008811"/>
        </a:xfrm>
        <a:prstGeom prst="rect">
          <a:avLst/>
        </a:prstGeom>
      </xdr:spPr>
    </xdr:pic>
    <xdr:clientData/>
  </xdr:twoCellAnchor>
  <xdr:twoCellAnchor editAs="oneCell">
    <xdr:from>
      <xdr:col>5</xdr:col>
      <xdr:colOff>247402</xdr:colOff>
      <xdr:row>35</xdr:row>
      <xdr:rowOff>572737</xdr:rowOff>
    </xdr:from>
    <xdr:to>
      <xdr:col>5</xdr:col>
      <xdr:colOff>1553688</xdr:colOff>
      <xdr:row>41</xdr:row>
      <xdr:rowOff>154089</xdr:rowOff>
    </xdr:to>
    <xdr:pic>
      <xdr:nvPicPr>
        <xdr:cNvPr id="9858" name="Рисунок 9857">
          <a:extLst>
            <a:ext uri="{FF2B5EF4-FFF2-40B4-BE49-F238E27FC236}">
              <a16:creationId xmlns:a16="http://schemas.microsoft.com/office/drawing/2014/main" id="{00000000-0008-0000-0A00-00008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675" y="75560464"/>
          <a:ext cx="1306286" cy="17980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6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6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6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6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6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6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6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6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6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6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6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6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6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6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6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6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6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6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6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6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6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6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6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6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6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80</xdr:row>
      <xdr:rowOff>165100</xdr:rowOff>
    </xdr:from>
    <xdr:ext cx="1320800" cy="880218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86300" y="30645100"/>
          <a:ext cx="1320800" cy="880218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85</xdr:row>
      <xdr:rowOff>88900</xdr:rowOff>
    </xdr:from>
    <xdr:ext cx="1320800" cy="880218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86300" y="32845375"/>
          <a:ext cx="1320800" cy="88021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  <sheetName val="XLR_NoRangeSheet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  <sheetName val="Subfed SpB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  <sheetName val="GAAP 0302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  <sheetName val="XLRpt_TempSheet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/>
          <cell r="M1351">
            <v>2000</v>
          </cell>
          <cell r="N1351">
            <v>6902.28</v>
          </cell>
        </row>
        <row r="1352">
          <cell r="J1352"/>
          <cell r="M1352">
            <v>5225</v>
          </cell>
          <cell r="N1352">
            <v>18332.150000000001</v>
          </cell>
        </row>
        <row r="1353">
          <cell r="J1353"/>
          <cell r="M1353">
            <v>5225</v>
          </cell>
          <cell r="N1353">
            <v>18332.150000000001</v>
          </cell>
        </row>
        <row r="1355">
          <cell r="J1355"/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tm.r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hyperlink" Target="mailto:shitov_ma@etm.ru,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8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7.emf"/><Relationship Id="rId4" Type="http://schemas.openxmlformats.org/officeDocument/2006/relationships/control" Target="../activeX/activeX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mailto:vertikal.tr@mail.ru%20/%208%20(925)%20287-41-88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mailto:vertikal.tr@mail.ru%20/%208%20(925)%20287-41-88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mailto:vertikal.tr@mail.ru%20/%208%20(925)%20287-41-88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5411-9BE9-497A-B022-51E451C83608}">
  <sheetPr>
    <pageSetUpPr fitToPage="1"/>
  </sheetPr>
  <dimension ref="A1:V1667"/>
  <sheetViews>
    <sheetView tabSelected="1" topLeftCell="F1" zoomScale="63" zoomScaleNormal="120" workbookViewId="0">
      <selection activeCell="F1" sqref="F1:G1"/>
    </sheetView>
  </sheetViews>
  <sheetFormatPr defaultColWidth="9.109375" defaultRowHeight="18" customHeight="1"/>
  <cols>
    <col min="1" max="5" width="4.44140625" style="609" hidden="1" customWidth="1"/>
    <col min="6" max="6" width="10.44140625" style="609" customWidth="1"/>
    <col min="7" max="7" width="59" style="743" customWidth="1"/>
    <col min="8" max="8" width="9.44140625" style="609" customWidth="1"/>
    <col min="9" max="9" width="13.44140625" style="744" customWidth="1"/>
    <col min="10" max="10" width="9.6640625" style="609" customWidth="1"/>
    <col min="11" max="13" width="12" style="609" customWidth="1"/>
    <col min="14" max="14" width="12.109375" style="609" customWidth="1"/>
    <col min="15" max="15" width="11.33203125" style="609" customWidth="1"/>
    <col min="16" max="16" width="46.88671875" style="630" customWidth="1"/>
    <col min="17" max="17" width="8.44140625" style="623" customWidth="1"/>
    <col min="18" max="18" width="17.6640625" style="1382" bestFit="1" customWidth="1"/>
    <col min="19" max="20" width="9.109375" style="609" customWidth="1"/>
    <col min="21" max="16384" width="9.109375" style="609"/>
  </cols>
  <sheetData>
    <row r="1" spans="1:19" s="614" customFormat="1" ht="12.75" customHeight="1">
      <c r="A1" s="748"/>
      <c r="B1" s="748"/>
      <c r="C1" s="748"/>
      <c r="D1" s="748"/>
      <c r="E1" s="748"/>
      <c r="F1" s="1388" t="s">
        <v>843</v>
      </c>
      <c r="G1" s="1389"/>
      <c r="H1" s="1390" t="s">
        <v>844</v>
      </c>
      <c r="I1" s="1390"/>
      <c r="J1" s="1390"/>
      <c r="K1" s="1390"/>
      <c r="L1" s="1390"/>
      <c r="M1" s="1390"/>
      <c r="N1" s="1390"/>
      <c r="O1" s="1390"/>
      <c r="P1" s="611" t="s">
        <v>1106</v>
      </c>
      <c r="Q1" s="612">
        <v>85.25</v>
      </c>
      <c r="R1" s="1373"/>
      <c r="S1" s="1252"/>
    </row>
    <row r="2" spans="1:19" s="614" customFormat="1" ht="12.75" customHeight="1">
      <c r="A2" s="748"/>
      <c r="B2" s="748"/>
      <c r="C2" s="748"/>
      <c r="D2" s="748"/>
      <c r="E2" s="748"/>
      <c r="F2" s="1383" t="s">
        <v>3883</v>
      </c>
      <c r="G2" s="1384" t="s">
        <v>833</v>
      </c>
      <c r="H2" s="1385" t="s">
        <v>3574</v>
      </c>
      <c r="I2" s="1385"/>
      <c r="J2" s="1385"/>
      <c r="K2" s="1385"/>
      <c r="L2" s="1385"/>
      <c r="M2" s="1385"/>
      <c r="N2" s="1385"/>
      <c r="O2" s="1385"/>
      <c r="P2" s="611" t="s">
        <v>1247</v>
      </c>
      <c r="Q2" s="612">
        <v>98.85</v>
      </c>
      <c r="R2" s="1373"/>
    </row>
    <row r="3" spans="1:19" s="614" customFormat="1" ht="12.75" customHeight="1">
      <c r="A3" s="748"/>
      <c r="B3" s="748"/>
      <c r="C3" s="748"/>
      <c r="D3" s="748"/>
      <c r="E3" s="748"/>
      <c r="F3" s="1383" t="s">
        <v>963</v>
      </c>
      <c r="G3" s="1384" t="s">
        <v>834</v>
      </c>
      <c r="H3" s="1385">
        <v>500</v>
      </c>
      <c r="I3" s="1385"/>
      <c r="J3" s="1385"/>
      <c r="K3" s="1385"/>
      <c r="L3" s="1385"/>
      <c r="M3" s="1385"/>
      <c r="N3" s="1385"/>
      <c r="O3" s="1385"/>
      <c r="P3" s="611" t="s">
        <v>1536</v>
      </c>
      <c r="Q3" s="615">
        <v>0</v>
      </c>
      <c r="R3" s="1373"/>
    </row>
    <row r="4" spans="1:19" s="614" customFormat="1" ht="12.75" customHeight="1">
      <c r="A4" s="748"/>
      <c r="B4" s="748"/>
      <c r="C4" s="748"/>
      <c r="D4" s="748"/>
      <c r="E4" s="748"/>
      <c r="F4" s="1383" t="s">
        <v>835</v>
      </c>
      <c r="G4" s="1384" t="s">
        <v>835</v>
      </c>
      <c r="H4" s="1385" t="s">
        <v>1535</v>
      </c>
      <c r="I4" s="1385"/>
      <c r="J4" s="1385"/>
      <c r="K4" s="1385"/>
      <c r="L4" s="1385"/>
      <c r="M4" s="1385"/>
      <c r="N4" s="1385"/>
      <c r="O4" s="1385"/>
      <c r="P4" s="611" t="s">
        <v>3899</v>
      </c>
      <c r="Q4" s="612">
        <v>12.64</v>
      </c>
      <c r="R4" s="1373"/>
    </row>
    <row r="5" spans="1:19" s="614" customFormat="1" ht="12.75" customHeight="1">
      <c r="A5" s="748"/>
      <c r="B5" s="748"/>
      <c r="C5" s="748"/>
      <c r="D5" s="748"/>
      <c r="E5" s="748"/>
      <c r="F5" s="1383" t="s">
        <v>836</v>
      </c>
      <c r="G5" s="1384" t="s">
        <v>836</v>
      </c>
      <c r="H5" s="1386" t="s">
        <v>1537</v>
      </c>
      <c r="I5" s="1386"/>
      <c r="J5" s="1386"/>
      <c r="K5" s="1386"/>
      <c r="L5" s="1386"/>
      <c r="M5" s="1386"/>
      <c r="N5" s="1386"/>
      <c r="O5" s="1386"/>
      <c r="P5" s="749"/>
      <c r="Q5" s="616"/>
      <c r="R5" s="1373"/>
    </row>
    <row r="6" spans="1:19" s="614" customFormat="1" ht="12.75" customHeight="1">
      <c r="A6" s="748"/>
      <c r="B6" s="748"/>
      <c r="C6" s="748"/>
      <c r="D6" s="748"/>
      <c r="E6" s="748"/>
      <c r="F6" s="1383" t="s">
        <v>837</v>
      </c>
      <c r="G6" s="1384" t="s">
        <v>837</v>
      </c>
      <c r="H6" s="1387" t="s">
        <v>1537</v>
      </c>
      <c r="I6" s="1387"/>
      <c r="J6" s="1387"/>
      <c r="K6" s="1387"/>
      <c r="L6" s="1387"/>
      <c r="M6" s="1387"/>
      <c r="N6" s="1387"/>
      <c r="O6" s="1387"/>
      <c r="P6" s="749"/>
      <c r="Q6" s="616"/>
      <c r="R6" s="617"/>
    </row>
    <row r="7" spans="1:19" s="614" customFormat="1" ht="12.75" customHeight="1">
      <c r="A7" s="748"/>
      <c r="B7" s="748"/>
      <c r="C7" s="748"/>
      <c r="D7" s="748"/>
      <c r="E7" s="748"/>
      <c r="F7" s="1383" t="s">
        <v>838</v>
      </c>
      <c r="G7" s="1384" t="s">
        <v>838</v>
      </c>
      <c r="H7" s="1387" t="s">
        <v>1537</v>
      </c>
      <c r="I7" s="1387"/>
      <c r="J7" s="1387"/>
      <c r="K7" s="1387"/>
      <c r="L7" s="1387"/>
      <c r="M7" s="1387"/>
      <c r="N7" s="1387"/>
      <c r="O7" s="1387"/>
      <c r="P7" s="749"/>
      <c r="Q7" s="616"/>
      <c r="R7" s="617"/>
    </row>
    <row r="8" spans="1:19" s="614" customFormat="1" ht="12.75" customHeight="1">
      <c r="A8" s="748"/>
      <c r="B8" s="748"/>
      <c r="C8" s="748"/>
      <c r="D8" s="748"/>
      <c r="E8" s="748"/>
      <c r="F8" s="1383" t="s">
        <v>839</v>
      </c>
      <c r="G8" s="1384" t="s">
        <v>839</v>
      </c>
      <c r="H8" s="1387" t="s">
        <v>1537</v>
      </c>
      <c r="I8" s="1387"/>
      <c r="J8" s="1387"/>
      <c r="K8" s="1387"/>
      <c r="L8" s="1387"/>
      <c r="M8" s="1387"/>
      <c r="N8" s="1387"/>
      <c r="O8" s="1387"/>
      <c r="P8" s="749"/>
      <c r="Q8" s="616"/>
      <c r="R8" s="617"/>
    </row>
    <row r="9" spans="1:19" s="614" customFormat="1" ht="12.75" customHeight="1">
      <c r="A9" s="748"/>
      <c r="B9" s="748"/>
      <c r="C9" s="748"/>
      <c r="D9" s="748"/>
      <c r="E9" s="748"/>
      <c r="F9" s="1383" t="s">
        <v>840</v>
      </c>
      <c r="G9" s="1384" t="s">
        <v>840</v>
      </c>
      <c r="H9" s="1387" t="s">
        <v>1537</v>
      </c>
      <c r="I9" s="1387"/>
      <c r="J9" s="1387"/>
      <c r="K9" s="1387"/>
      <c r="L9" s="1387"/>
      <c r="M9" s="1387"/>
      <c r="N9" s="1387"/>
      <c r="O9" s="1387"/>
      <c r="P9" s="749"/>
      <c r="Q9" s="616"/>
      <c r="R9" s="617"/>
    </row>
    <row r="10" spans="1:19" s="614" customFormat="1" ht="12.75" customHeight="1">
      <c r="A10" s="748"/>
      <c r="B10" s="748"/>
      <c r="C10" s="748"/>
      <c r="D10" s="748"/>
      <c r="E10" s="748"/>
      <c r="F10" s="1383" t="s">
        <v>841</v>
      </c>
      <c r="G10" s="1384" t="s">
        <v>841</v>
      </c>
      <c r="H10" s="1387" t="s">
        <v>1537</v>
      </c>
      <c r="I10" s="1387"/>
      <c r="J10" s="1387"/>
      <c r="K10" s="1387"/>
      <c r="L10" s="1387"/>
      <c r="M10" s="1387"/>
      <c r="N10" s="1387"/>
      <c r="O10" s="1387"/>
      <c r="P10" s="749"/>
      <c r="Q10" s="616"/>
      <c r="R10" s="1373"/>
    </row>
    <row r="11" spans="1:19" s="614" customFormat="1" ht="12.75" customHeight="1">
      <c r="A11" s="748"/>
      <c r="B11" s="748"/>
      <c r="C11" s="748"/>
      <c r="D11" s="748"/>
      <c r="E11" s="748"/>
      <c r="F11" s="1383" t="s">
        <v>842</v>
      </c>
      <c r="G11" s="1384" t="s">
        <v>842</v>
      </c>
      <c r="H11" s="1391">
        <f>N1666</f>
        <v>0</v>
      </c>
      <c r="I11" s="1391"/>
      <c r="J11" s="1391"/>
      <c r="K11" s="1391"/>
      <c r="L11" s="1391"/>
      <c r="M11" s="1391"/>
      <c r="N11" s="1391"/>
      <c r="O11" s="1391"/>
      <c r="P11" s="749"/>
      <c r="Q11" s="613"/>
      <c r="R11" s="1373"/>
    </row>
    <row r="12" spans="1:19" s="614" customFormat="1" ht="9" customHeight="1">
      <c r="L12" s="750"/>
      <c r="M12" s="750"/>
      <c r="N12" s="750"/>
      <c r="O12" s="750"/>
      <c r="P12" s="749"/>
      <c r="Q12" s="613"/>
      <c r="R12" s="1373"/>
    </row>
    <row r="13" spans="1:19" s="614" customFormat="1" ht="12.75" hidden="1" customHeight="1">
      <c r="L13" s="751"/>
      <c r="M13" s="751"/>
      <c r="N13" s="751"/>
      <c r="O13" s="751"/>
      <c r="P13" s="752"/>
      <c r="Q13" s="613"/>
      <c r="R13" s="1373"/>
    </row>
    <row r="14" spans="1:19" ht="61.5" customHeight="1">
      <c r="A14" s="618" t="s">
        <v>0</v>
      </c>
      <c r="B14" s="618" t="s">
        <v>1</v>
      </c>
      <c r="C14" s="618" t="s">
        <v>2634</v>
      </c>
      <c r="D14" s="618" t="s">
        <v>2</v>
      </c>
      <c r="E14" s="618" t="s">
        <v>3</v>
      </c>
      <c r="F14" s="618" t="s">
        <v>639</v>
      </c>
      <c r="G14" s="619" t="s">
        <v>4</v>
      </c>
      <c r="H14" s="620" t="s">
        <v>5</v>
      </c>
      <c r="I14" s="621" t="s">
        <v>6</v>
      </c>
      <c r="J14" s="622" t="s">
        <v>3576</v>
      </c>
      <c r="K14" s="622" t="s">
        <v>3577</v>
      </c>
      <c r="L14" s="621" t="s">
        <v>3581</v>
      </c>
      <c r="M14" s="621" t="s">
        <v>3578</v>
      </c>
      <c r="N14" s="621" t="s">
        <v>3579</v>
      </c>
      <c r="O14" s="621" t="s">
        <v>3580</v>
      </c>
      <c r="P14" s="621" t="s">
        <v>1252</v>
      </c>
      <c r="R14" s="1374" t="s">
        <v>6329</v>
      </c>
    </row>
    <row r="15" spans="1:19" ht="24">
      <c r="A15" s="624" t="s">
        <v>7</v>
      </c>
      <c r="B15" s="624">
        <v>0</v>
      </c>
      <c r="C15" s="624"/>
      <c r="D15" s="624">
        <v>0</v>
      </c>
      <c r="E15" s="624" t="str">
        <f>CONCATENATE('Смета ЕР (общ) '!$A15,".",'Смета ЕР (общ) '!$B15,".",'Смета ЕР (общ) '!$D15)</f>
        <v>Р1.0.0</v>
      </c>
      <c r="F15" s="624">
        <v>1</v>
      </c>
      <c r="G15" s="625" t="s">
        <v>640</v>
      </c>
      <c r="H15" s="626"/>
      <c r="I15" s="627">
        <f>I16</f>
        <v>0</v>
      </c>
      <c r="J15" s="628"/>
      <c r="K15" s="628"/>
      <c r="L15" s="629"/>
      <c r="M15" s="629"/>
      <c r="N15" s="629">
        <f>ROUND(N16,2)</f>
        <v>0</v>
      </c>
      <c r="O15" s="629">
        <f>ROUND(O16,2)</f>
        <v>0</v>
      </c>
      <c r="R15" s="1375"/>
    </row>
    <row r="16" spans="1:19" ht="24">
      <c r="A16" s="624" t="s">
        <v>7</v>
      </c>
      <c r="B16" s="624">
        <v>1</v>
      </c>
      <c r="C16" s="624"/>
      <c r="D16" s="624">
        <v>0</v>
      </c>
      <c r="E16" s="624" t="str">
        <f>CONCATENATE('Смета ЕР (общ) '!$A16,".",'Смета ЕР (общ) '!$B16,".",'Смета ЕР (общ) '!$D16)</f>
        <v>Р1.1.0</v>
      </c>
      <c r="F16" s="624">
        <f>IF(I16&gt;0,F15+1,F15)</f>
        <v>1</v>
      </c>
      <c r="G16" s="625" t="s">
        <v>2650</v>
      </c>
      <c r="H16" s="626"/>
      <c r="I16" s="627">
        <f>SUM(I17:I108)</f>
        <v>0</v>
      </c>
      <c r="J16" s="628"/>
      <c r="K16" s="628"/>
      <c r="L16" s="629"/>
      <c r="M16" s="629"/>
      <c r="N16" s="629">
        <f>SUM(N17:N108)</f>
        <v>0</v>
      </c>
      <c r="O16" s="629">
        <f>SUM(O17:O108)</f>
        <v>0</v>
      </c>
      <c r="R16" s="1375"/>
    </row>
    <row r="17" spans="1:18" ht="36">
      <c r="A17" s="632" t="s">
        <v>7</v>
      </c>
      <c r="B17" s="632">
        <v>1</v>
      </c>
      <c r="C17" s="632"/>
      <c r="D17" s="632">
        <v>1</v>
      </c>
      <c r="E17" s="632" t="str">
        <f>CONCATENATE('Смета ЕР (общ) '!$A17,".",'Смета ЕР (общ) '!$B17,".",'Смета ЕР (общ) '!$D17)</f>
        <v>Р1.1.1</v>
      </c>
      <c r="F17" s="632">
        <f t="shared" ref="F17:F109" si="0">IF(I17&gt;0,F16+1,F16)</f>
        <v>1</v>
      </c>
      <c r="G17" s="633" t="s">
        <v>2539</v>
      </c>
      <c r="H17" s="634" t="s">
        <v>15</v>
      </c>
      <c r="I17" s="635"/>
      <c r="J17" s="636">
        <f>'Проектирование 100-450'!E36*1.05</f>
        <v>3675</v>
      </c>
      <c r="K17" s="636">
        <v>0</v>
      </c>
      <c r="L17" s="636">
        <f t="shared" ref="L17:L25" si="1">ROUND(J17-J17*$Q$3,2)</f>
        <v>3675</v>
      </c>
      <c r="M17" s="636">
        <f t="shared" ref="M17:M25" si="2">ROUND(K17-K17*$Q$3,2)</f>
        <v>0</v>
      </c>
      <c r="N17" s="636">
        <f>ROUND('Смета ЕР (общ) '!$I17*'Смета ЕР (общ) '!$L17,2)</f>
        <v>0</v>
      </c>
      <c r="O17" s="636">
        <f>ROUND('Смета ЕР (общ) '!$I17*'Смета ЕР (общ) '!$M17,2)</f>
        <v>0</v>
      </c>
      <c r="R17" s="1376"/>
    </row>
    <row r="18" spans="1:18" ht="36">
      <c r="A18" s="632" t="s">
        <v>7</v>
      </c>
      <c r="B18" s="632">
        <v>1</v>
      </c>
      <c r="C18" s="632"/>
      <c r="D18" s="632">
        <v>44</v>
      </c>
      <c r="E18" s="632" t="str">
        <f>CONCATENATE('Смета ЕР (общ) '!$A18,".",'Смета ЕР (общ) '!$B18,".",'Смета ЕР (общ) '!$D18)</f>
        <v>Р1.1.44</v>
      </c>
      <c r="F18" s="632">
        <f t="shared" si="0"/>
        <v>1</v>
      </c>
      <c r="G18" s="633" t="s">
        <v>2540</v>
      </c>
      <c r="H18" s="634" t="s">
        <v>15</v>
      </c>
      <c r="I18" s="635"/>
      <c r="J18" s="636">
        <f>'Проектирование 100-450'!E37*1.05</f>
        <v>7822.5</v>
      </c>
      <c r="K18" s="636">
        <v>0</v>
      </c>
      <c r="L18" s="636">
        <f t="shared" si="1"/>
        <v>7822.5</v>
      </c>
      <c r="M18" s="636">
        <f t="shared" si="2"/>
        <v>0</v>
      </c>
      <c r="N18" s="636">
        <f>ROUND('Смета ЕР (общ) '!$I18*'Смета ЕР (общ) '!$L18,2)</f>
        <v>0</v>
      </c>
      <c r="O18" s="636">
        <f>ROUND('Смета ЕР (общ) '!$I18*'Смета ЕР (общ) '!$M18,2)</f>
        <v>0</v>
      </c>
      <c r="R18" s="1376"/>
    </row>
    <row r="19" spans="1:18" ht="24">
      <c r="A19" s="632" t="s">
        <v>7</v>
      </c>
      <c r="B19" s="632">
        <v>1</v>
      </c>
      <c r="C19" s="632"/>
      <c r="D19" s="632">
        <v>2</v>
      </c>
      <c r="E19" s="632" t="str">
        <f>CONCATENATE('Смета ЕР (общ) '!$A19,".",'Смета ЕР (общ) '!$B19,".",'Смета ЕР (общ) '!$D19)</f>
        <v>Р1.1.2</v>
      </c>
      <c r="F19" s="632">
        <f t="shared" si="0"/>
        <v>1</v>
      </c>
      <c r="G19" s="633" t="s">
        <v>2529</v>
      </c>
      <c r="H19" s="634" t="s">
        <v>15</v>
      </c>
      <c r="I19" s="635"/>
      <c r="J19" s="636">
        <f>'Проектирование 100-450'!E18*1.05</f>
        <v>135.45000000000002</v>
      </c>
      <c r="K19" s="636">
        <v>0</v>
      </c>
      <c r="L19" s="636">
        <f t="shared" si="1"/>
        <v>135.44999999999999</v>
      </c>
      <c r="M19" s="636">
        <f t="shared" si="2"/>
        <v>0</v>
      </c>
      <c r="N19" s="636">
        <f>ROUND('Смета ЕР (общ) '!$I19*'Смета ЕР (общ) '!$L19,2)</f>
        <v>0</v>
      </c>
      <c r="O19" s="636">
        <f>ROUND('Смета ЕР (общ) '!$I19*'Смета ЕР (общ) '!$M19,2)</f>
        <v>0</v>
      </c>
      <c r="R19" s="1376"/>
    </row>
    <row r="20" spans="1:18" ht="24">
      <c r="A20" s="632" t="s">
        <v>7</v>
      </c>
      <c r="B20" s="632">
        <v>1</v>
      </c>
      <c r="C20" s="632"/>
      <c r="D20" s="632">
        <v>3</v>
      </c>
      <c r="E20" s="632" t="str">
        <f>CONCATENATE('Смета ЕР (общ) '!$A20,".",'Смета ЕР (общ) '!$B20,".",'Смета ЕР (общ) '!$D20)</f>
        <v>Р1.1.3</v>
      </c>
      <c r="F20" s="632">
        <f t="shared" si="0"/>
        <v>1</v>
      </c>
      <c r="G20" s="633" t="s">
        <v>2530</v>
      </c>
      <c r="H20" s="634" t="s">
        <v>15</v>
      </c>
      <c r="I20" s="635"/>
      <c r="J20" s="636">
        <f>'Проектирование 100-450'!E19*1.05</f>
        <v>389.55</v>
      </c>
      <c r="K20" s="636">
        <v>0</v>
      </c>
      <c r="L20" s="636">
        <f t="shared" si="1"/>
        <v>389.55</v>
      </c>
      <c r="M20" s="636">
        <f t="shared" si="2"/>
        <v>0</v>
      </c>
      <c r="N20" s="636">
        <f>ROUND('Смета ЕР (общ) '!$I20*'Смета ЕР (общ) '!$L20,2)</f>
        <v>0</v>
      </c>
      <c r="O20" s="636">
        <f>ROUND('Смета ЕР (общ) '!$I20*'Смета ЕР (общ) '!$M20,2)</f>
        <v>0</v>
      </c>
      <c r="R20" s="1376"/>
    </row>
    <row r="21" spans="1:18" ht="24">
      <c r="A21" s="632" t="s">
        <v>7</v>
      </c>
      <c r="B21" s="632">
        <v>1</v>
      </c>
      <c r="C21" s="632"/>
      <c r="D21" s="632">
        <v>4</v>
      </c>
      <c r="E21" s="632" t="str">
        <f>CONCATENATE('Смета ЕР (общ) '!$A21,".",'Смета ЕР (общ) '!$B21,".",'Смета ЕР (общ) '!$D21)</f>
        <v>Р1.1.4</v>
      </c>
      <c r="F21" s="632">
        <f t="shared" si="0"/>
        <v>1</v>
      </c>
      <c r="G21" s="633" t="s">
        <v>2531</v>
      </c>
      <c r="H21" s="634" t="s">
        <v>15</v>
      </c>
      <c r="I21" s="635"/>
      <c r="J21" s="636">
        <f>'Проектирование 100-450'!E20*1.05</f>
        <v>258.3</v>
      </c>
      <c r="K21" s="636">
        <v>0</v>
      </c>
      <c r="L21" s="636">
        <f t="shared" si="1"/>
        <v>258.3</v>
      </c>
      <c r="M21" s="636">
        <f t="shared" si="2"/>
        <v>0</v>
      </c>
      <c r="N21" s="636">
        <f>ROUND('Смета ЕР (общ) '!$I21*'Смета ЕР (общ) '!$L21,2)</f>
        <v>0</v>
      </c>
      <c r="O21" s="636">
        <f>ROUND('Смета ЕР (общ) '!$I21*'Смета ЕР (общ) '!$M21,2)</f>
        <v>0</v>
      </c>
      <c r="R21" s="1376"/>
    </row>
    <row r="22" spans="1:18" ht="24">
      <c r="A22" s="632" t="s">
        <v>7</v>
      </c>
      <c r="B22" s="632">
        <v>1</v>
      </c>
      <c r="C22" s="632"/>
      <c r="D22" s="632">
        <v>5</v>
      </c>
      <c r="E22" s="632" t="str">
        <f>CONCATENATE('Смета ЕР (общ) '!$A22,".",'Смета ЕР (общ) '!$B22,".",'Смета ЕР (общ) '!$D22)</f>
        <v>Р1.1.5</v>
      </c>
      <c r="F22" s="632">
        <f t="shared" si="0"/>
        <v>1</v>
      </c>
      <c r="G22" s="633" t="s">
        <v>2532</v>
      </c>
      <c r="H22" s="634" t="s">
        <v>15</v>
      </c>
      <c r="I22" s="635"/>
      <c r="J22" s="636">
        <f>'Проектирование 100-450'!E21*1.05</f>
        <v>202.65</v>
      </c>
      <c r="K22" s="636">
        <v>0</v>
      </c>
      <c r="L22" s="636">
        <f t="shared" si="1"/>
        <v>202.65</v>
      </c>
      <c r="M22" s="636">
        <f t="shared" si="2"/>
        <v>0</v>
      </c>
      <c r="N22" s="636">
        <f>ROUND('Смета ЕР (общ) '!$I22*'Смета ЕР (общ) '!$L22,2)</f>
        <v>0</v>
      </c>
      <c r="O22" s="636">
        <f>ROUND('Смета ЕР (общ) '!$I22*'Смета ЕР (общ) '!$M22,2)</f>
        <v>0</v>
      </c>
      <c r="R22" s="1376"/>
    </row>
    <row r="23" spans="1:18" ht="24">
      <c r="A23" s="632" t="s">
        <v>7</v>
      </c>
      <c r="B23" s="632">
        <v>1</v>
      </c>
      <c r="C23" s="632"/>
      <c r="D23" s="632">
        <v>6</v>
      </c>
      <c r="E23" s="632" t="str">
        <f>CONCATENATE('Смета ЕР (общ) '!$A23,".",'Смета ЕР (общ) '!$B23,".",'Смета ЕР (общ) '!$D23)</f>
        <v>Р1.1.6</v>
      </c>
      <c r="F23" s="632">
        <f t="shared" si="0"/>
        <v>1</v>
      </c>
      <c r="G23" s="633" t="s">
        <v>2533</v>
      </c>
      <c r="H23" s="634" t="s">
        <v>15</v>
      </c>
      <c r="I23" s="635"/>
      <c r="J23" s="636">
        <f>'Проектирование 100-450'!E22*1.05</f>
        <v>159.4845</v>
      </c>
      <c r="K23" s="636">
        <v>0</v>
      </c>
      <c r="L23" s="636">
        <f t="shared" si="1"/>
        <v>159.47999999999999</v>
      </c>
      <c r="M23" s="636">
        <f t="shared" si="2"/>
        <v>0</v>
      </c>
      <c r="N23" s="636">
        <f>ROUND('Смета ЕР (общ) '!$I23*'Смета ЕР (общ) '!$L23,2)</f>
        <v>0</v>
      </c>
      <c r="O23" s="636">
        <f>ROUND('Смета ЕР (общ) '!$I23*'Смета ЕР (общ) '!$M23,2)</f>
        <v>0</v>
      </c>
      <c r="R23" s="1376"/>
    </row>
    <row r="24" spans="1:18" ht="36">
      <c r="A24" s="632" t="s">
        <v>7</v>
      </c>
      <c r="B24" s="632">
        <v>1</v>
      </c>
      <c r="C24" s="632"/>
      <c r="D24" s="632">
        <v>7</v>
      </c>
      <c r="E24" s="632" t="str">
        <f>CONCATENATE('Смета ЕР (общ) '!$A24,".",'Смета ЕР (общ) '!$B24,".",'Смета ЕР (общ) '!$D24)</f>
        <v>Р1.1.7</v>
      </c>
      <c r="F24" s="632">
        <f t="shared" si="0"/>
        <v>1</v>
      </c>
      <c r="G24" s="633" t="s">
        <v>2534</v>
      </c>
      <c r="H24" s="634" t="s">
        <v>15</v>
      </c>
      <c r="I24" s="635"/>
      <c r="J24" s="636">
        <f>'Проектирование 100-450'!E23*1.05</f>
        <v>123.9</v>
      </c>
      <c r="K24" s="636">
        <v>0</v>
      </c>
      <c r="L24" s="636">
        <f t="shared" si="1"/>
        <v>123.9</v>
      </c>
      <c r="M24" s="636">
        <f t="shared" si="2"/>
        <v>0</v>
      </c>
      <c r="N24" s="636">
        <f>ROUND('Смета ЕР (общ) '!$I24*'Смета ЕР (общ) '!$L24,2)</f>
        <v>0</v>
      </c>
      <c r="O24" s="636">
        <f>ROUND('Смета ЕР (общ) '!$I24*'Смета ЕР (общ) '!$M24,2)</f>
        <v>0</v>
      </c>
      <c r="R24" s="1376"/>
    </row>
    <row r="25" spans="1:18" ht="24">
      <c r="A25" s="632" t="s">
        <v>7</v>
      </c>
      <c r="B25" s="632">
        <v>1</v>
      </c>
      <c r="C25" s="632"/>
      <c r="D25" s="632">
        <v>8</v>
      </c>
      <c r="E25" s="632" t="str">
        <f>CONCATENATE('Смета ЕР (общ) '!$A25,".",'Смета ЕР (общ) '!$B25,".",'Смета ЕР (общ) '!$D25)</f>
        <v>Р1.1.8</v>
      </c>
      <c r="F25" s="632">
        <f t="shared" si="0"/>
        <v>1</v>
      </c>
      <c r="G25" s="633" t="s">
        <v>2535</v>
      </c>
      <c r="H25" s="634" t="s">
        <v>15</v>
      </c>
      <c r="I25" s="635"/>
      <c r="J25" s="636">
        <f>'Проектирование 100-450'!E24*1.05</f>
        <v>130.20000000000002</v>
      </c>
      <c r="K25" s="636">
        <v>0</v>
      </c>
      <c r="L25" s="636">
        <f t="shared" si="1"/>
        <v>130.19999999999999</v>
      </c>
      <c r="M25" s="636">
        <f t="shared" si="2"/>
        <v>0</v>
      </c>
      <c r="N25" s="636">
        <f>ROUND('Смета ЕР (общ) '!$I25*'Смета ЕР (общ) '!$L25,2)</f>
        <v>0</v>
      </c>
      <c r="O25" s="636">
        <f>ROUND('Смета ЕР (общ) '!$I25*'Смета ЕР (общ) '!$M25,2)</f>
        <v>0</v>
      </c>
      <c r="R25" s="1376"/>
    </row>
    <row r="26" spans="1:18" ht="36">
      <c r="A26" s="632" t="s">
        <v>7</v>
      </c>
      <c r="B26" s="632">
        <v>1</v>
      </c>
      <c r="C26" s="632"/>
      <c r="D26" s="632">
        <v>9</v>
      </c>
      <c r="E26" s="632" t="str">
        <f>CONCATENATE('Смета ЕР (общ) '!$A26,".",'Смета ЕР (общ) '!$B26,".",'Смета ЕР (общ) '!$D26)</f>
        <v>Р1.1.9</v>
      </c>
      <c r="F26" s="632">
        <f t="shared" si="0"/>
        <v>1</v>
      </c>
      <c r="G26" s="633" t="s">
        <v>2536</v>
      </c>
      <c r="H26" s="634" t="s">
        <v>15</v>
      </c>
      <c r="I26" s="637"/>
      <c r="J26" s="636">
        <f>'Проектирование 100-450'!E25*1.05</f>
        <v>91.6755</v>
      </c>
      <c r="K26" s="636">
        <v>0</v>
      </c>
      <c r="L26" s="636">
        <f t="shared" ref="L26:L68" si="3">ROUND(J26-J26*$Q$3,2)</f>
        <v>91.68</v>
      </c>
      <c r="M26" s="636">
        <f t="shared" ref="M26:M68" si="4">ROUND(K26-K26*$Q$3,2)</f>
        <v>0</v>
      </c>
      <c r="N26" s="636">
        <f>ROUND('Смета ЕР (общ) '!$I26*'Смета ЕР (общ) '!$L26,2)</f>
        <v>0</v>
      </c>
      <c r="O26" s="636">
        <f>ROUND('Смета ЕР (общ) '!$I26*'Смета ЕР (общ) '!$M26,2)</f>
        <v>0</v>
      </c>
      <c r="P26" s="610"/>
      <c r="R26" s="1376"/>
    </row>
    <row r="27" spans="1:18" ht="24">
      <c r="A27" s="632" t="s">
        <v>7</v>
      </c>
      <c r="B27" s="632">
        <v>1</v>
      </c>
      <c r="C27" s="632"/>
      <c r="D27" s="632">
        <v>43</v>
      </c>
      <c r="E27" s="632" t="str">
        <f>CONCATENATE('Смета ЕР (общ) '!$A27,".",'Смета ЕР (общ) '!$B27,".",'Смета ЕР (общ) '!$D27)</f>
        <v>Р1.1.43</v>
      </c>
      <c r="F27" s="632">
        <f t="shared" si="0"/>
        <v>1</v>
      </c>
      <c r="G27" s="633" t="s">
        <v>2537</v>
      </c>
      <c r="H27" s="634" t="s">
        <v>15</v>
      </c>
      <c r="I27" s="637"/>
      <c r="J27" s="636">
        <f>'Проектирование 100-450'!E26*1.05</f>
        <v>91.6755</v>
      </c>
      <c r="K27" s="636">
        <v>0</v>
      </c>
      <c r="L27" s="636">
        <f t="shared" si="3"/>
        <v>91.68</v>
      </c>
      <c r="M27" s="636">
        <f t="shared" si="4"/>
        <v>0</v>
      </c>
      <c r="N27" s="636">
        <f>ROUND('Смета ЕР (общ) '!$I27*'Смета ЕР (общ) '!$L27,2)</f>
        <v>0</v>
      </c>
      <c r="O27" s="636">
        <f>ROUND('Смета ЕР (общ) '!$I27*'Смета ЕР (общ) '!$M27,2)</f>
        <v>0</v>
      </c>
      <c r="P27" s="610"/>
      <c r="R27" s="1376"/>
    </row>
    <row r="28" spans="1:18" ht="24">
      <c r="A28" s="632" t="s">
        <v>7</v>
      </c>
      <c r="B28" s="632">
        <v>1</v>
      </c>
      <c r="C28" s="632"/>
      <c r="D28" s="632">
        <v>10</v>
      </c>
      <c r="E28" s="632" t="str">
        <f>CONCATENATE('Смета ЕР (общ) '!$A28,".",'Смета ЕР (общ) '!$B28,".",'Смета ЕР (общ) '!$D28)</f>
        <v>Р1.1.10</v>
      </c>
      <c r="F28" s="632">
        <f t="shared" si="0"/>
        <v>1</v>
      </c>
      <c r="G28" s="633" t="s">
        <v>2538</v>
      </c>
      <c r="H28" s="634" t="s">
        <v>15</v>
      </c>
      <c r="I28" s="637"/>
      <c r="J28" s="636">
        <f>'Проектирование 100-450'!E27*1.05</f>
        <v>103.95</v>
      </c>
      <c r="K28" s="636">
        <v>0</v>
      </c>
      <c r="L28" s="636">
        <f t="shared" si="3"/>
        <v>103.95</v>
      </c>
      <c r="M28" s="636">
        <f t="shared" si="4"/>
        <v>0</v>
      </c>
      <c r="N28" s="636">
        <f>ROUND('Смета ЕР (общ) '!$I28*'Смета ЕР (общ) '!$L28,2)</f>
        <v>0</v>
      </c>
      <c r="O28" s="636">
        <f>ROUND('Смета ЕР (общ) '!$I28*'Смета ЕР (общ) '!$M28,2)</f>
        <v>0</v>
      </c>
      <c r="P28" s="610"/>
      <c r="R28" s="1376"/>
    </row>
    <row r="29" spans="1:18" ht="40.5" customHeight="1">
      <c r="A29" s="492" t="s">
        <v>7</v>
      </c>
      <c r="B29" s="492">
        <v>1</v>
      </c>
      <c r="C29" s="492"/>
      <c r="D29" s="492">
        <v>11</v>
      </c>
      <c r="E29" s="492" t="str">
        <f>CONCATENATE('Смета ЕР (общ) '!$A29,".",'Смета ЕР (общ) '!$B29,".",'Смета ЕР (общ) '!$D29)</f>
        <v>Р1.1.11</v>
      </c>
      <c r="F29" s="492">
        <f t="shared" si="0"/>
        <v>1</v>
      </c>
      <c r="G29" s="491" t="s">
        <v>2557</v>
      </c>
      <c r="H29" s="634" t="s">
        <v>15</v>
      </c>
      <c r="I29" s="637"/>
      <c r="J29" s="636">
        <f>'АПС, СОУЭ, ППА'!F13*1.05*0.1</f>
        <v>7.035000000000001</v>
      </c>
      <c r="K29" s="636">
        <v>0</v>
      </c>
      <c r="L29" s="636">
        <f t="shared" ref="L29:L36" si="5">ROUND(J29-J29*$Q$3,2)</f>
        <v>7.04</v>
      </c>
      <c r="M29" s="636">
        <f t="shared" ref="M29:M36" si="6">ROUND(K29-K29*$Q$3,2)</f>
        <v>0</v>
      </c>
      <c r="N29" s="636">
        <f>ROUND('Смета ЕР (общ) '!$I29*'Смета ЕР (общ) '!$L29,2)</f>
        <v>0</v>
      </c>
      <c r="O29" s="636">
        <f>ROUND('Смета ЕР (общ) '!$I29*'Смета ЕР (общ) '!$M29,2)</f>
        <v>0</v>
      </c>
      <c r="P29" s="904" t="s">
        <v>6331</v>
      </c>
      <c r="Q29" s="630"/>
      <c r="R29" s="1376"/>
    </row>
    <row r="30" spans="1:18" ht="40.5" customHeight="1">
      <c r="A30" s="632" t="s">
        <v>7</v>
      </c>
      <c r="B30" s="632">
        <v>1</v>
      </c>
      <c r="C30" s="632"/>
      <c r="D30" s="632">
        <v>25</v>
      </c>
      <c r="E30" s="632" t="str">
        <f>CONCATENATE('Смета ЕР (общ) '!$A30,".",'Смета ЕР (общ) '!$B30,".",'Смета ЕР (общ) '!$D30)</f>
        <v>Р1.1.25</v>
      </c>
      <c r="F30" s="632">
        <f t="shared" si="0"/>
        <v>1</v>
      </c>
      <c r="G30" s="633" t="s">
        <v>2559</v>
      </c>
      <c r="H30" s="634" t="s">
        <v>15</v>
      </c>
      <c r="I30" s="637"/>
      <c r="J30" s="636">
        <f>'АПС, СОУЭ, ППА'!F14*1.05*0.1</f>
        <v>4.0950000000000006</v>
      </c>
      <c r="K30" s="636">
        <v>0</v>
      </c>
      <c r="L30" s="636">
        <f t="shared" si="5"/>
        <v>4.0999999999999996</v>
      </c>
      <c r="M30" s="636">
        <f t="shared" si="6"/>
        <v>0</v>
      </c>
      <c r="N30" s="636">
        <f>ROUND('Смета ЕР (общ) '!$I30*'Смета ЕР (общ) '!$L30,2)</f>
        <v>0</v>
      </c>
      <c r="O30" s="636">
        <f>ROUND('Смета ЕР (общ) '!$I30*'Смета ЕР (общ) '!$M30,2)</f>
        <v>0</v>
      </c>
      <c r="P30" s="904" t="s">
        <v>6331</v>
      </c>
      <c r="Q30" s="630"/>
      <c r="R30" s="1376"/>
    </row>
    <row r="31" spans="1:18" ht="40.5" customHeight="1">
      <c r="A31" s="632" t="s">
        <v>7</v>
      </c>
      <c r="B31" s="632">
        <v>1</v>
      </c>
      <c r="C31" s="632"/>
      <c r="D31" s="632">
        <v>26</v>
      </c>
      <c r="E31" s="632" t="str">
        <f>CONCATENATE('Смета ЕР (общ) '!$A31,".",'Смета ЕР (общ) '!$B31,".",'Смета ЕР (общ) '!$D31)</f>
        <v>Р1.1.26</v>
      </c>
      <c r="F31" s="632">
        <f t="shared" si="0"/>
        <v>1</v>
      </c>
      <c r="G31" s="633" t="s">
        <v>2575</v>
      </c>
      <c r="H31" s="634" t="s">
        <v>15</v>
      </c>
      <c r="I31" s="637"/>
      <c r="J31" s="636">
        <f>'АПС, СОУЭ, ППА'!F16*1.05*0.1</f>
        <v>0.84000000000000008</v>
      </c>
      <c r="K31" s="636">
        <v>0</v>
      </c>
      <c r="L31" s="636">
        <f t="shared" si="5"/>
        <v>0.84</v>
      </c>
      <c r="M31" s="636">
        <f t="shared" si="6"/>
        <v>0</v>
      </c>
      <c r="N31" s="636">
        <f>ROUND('Смета ЕР (общ) '!$I31*'Смета ЕР (общ) '!$L31,2)</f>
        <v>0</v>
      </c>
      <c r="O31" s="636">
        <f>ROUND('Смета ЕР (общ) '!$I31*'Смета ЕР (общ) '!$M31,2)</f>
        <v>0</v>
      </c>
      <c r="Q31" s="630"/>
      <c r="R31" s="1376"/>
    </row>
    <row r="32" spans="1:18" ht="40.5" customHeight="1">
      <c r="A32" s="632" t="s">
        <v>7</v>
      </c>
      <c r="B32" s="632">
        <v>1</v>
      </c>
      <c r="C32" s="632"/>
      <c r="D32" s="632">
        <v>29</v>
      </c>
      <c r="E32" s="632" t="str">
        <f>CONCATENATE('Смета ЕР (общ) '!$A32,".",'Смета ЕР (общ) '!$B32,".",'Смета ЕР (общ) '!$D32)</f>
        <v>Р1.1.29</v>
      </c>
      <c r="F32" s="632">
        <f t="shared" si="0"/>
        <v>1</v>
      </c>
      <c r="G32" s="633" t="s">
        <v>2577</v>
      </c>
      <c r="H32" s="634" t="s">
        <v>15</v>
      </c>
      <c r="I32" s="637"/>
      <c r="J32" s="636">
        <f>'АПС, СОУЭ, ППА'!F17*1.05*0.1</f>
        <v>2.625</v>
      </c>
      <c r="K32" s="636">
        <v>0</v>
      </c>
      <c r="L32" s="636">
        <f t="shared" si="5"/>
        <v>2.63</v>
      </c>
      <c r="M32" s="636">
        <f t="shared" si="6"/>
        <v>0</v>
      </c>
      <c r="N32" s="636">
        <f>ROUND('Смета ЕР (общ) '!$I32*'Смета ЕР (общ) '!$L32,2)</f>
        <v>0</v>
      </c>
      <c r="O32" s="636">
        <f>ROUND('Смета ЕР (общ) '!$I32*'Смета ЕР (общ) '!$M32,2)</f>
        <v>0</v>
      </c>
      <c r="Q32" s="630"/>
      <c r="R32" s="1376"/>
    </row>
    <row r="33" spans="1:18" ht="40.5" customHeight="1">
      <c r="A33" s="632" t="s">
        <v>7</v>
      </c>
      <c r="B33" s="632">
        <v>1</v>
      </c>
      <c r="C33" s="632"/>
      <c r="D33" s="632">
        <v>30</v>
      </c>
      <c r="E33" s="632" t="str">
        <f>CONCATENATE('Смета ЕР (общ) '!$A33,".",'Смета ЕР (общ) '!$B33,".",'Смета ЕР (общ) '!$D33)</f>
        <v>Р1.1.30</v>
      </c>
      <c r="F33" s="632">
        <f t="shared" si="0"/>
        <v>1</v>
      </c>
      <c r="G33" s="633" t="s">
        <v>2576</v>
      </c>
      <c r="H33" s="634" t="s">
        <v>15</v>
      </c>
      <c r="I33" s="637"/>
      <c r="J33" s="636">
        <f>'АПС, СОУЭ, ППА'!F18*1.05*0.1</f>
        <v>0.31500000000000006</v>
      </c>
      <c r="K33" s="636">
        <v>0</v>
      </c>
      <c r="L33" s="636">
        <f t="shared" si="5"/>
        <v>0.32</v>
      </c>
      <c r="M33" s="636">
        <f t="shared" si="6"/>
        <v>0</v>
      </c>
      <c r="N33" s="636">
        <f>ROUND('Смета ЕР (общ) '!$I33*'Смета ЕР (общ) '!$L33,2)</f>
        <v>0</v>
      </c>
      <c r="O33" s="636">
        <f>ROUND('Смета ЕР (общ) '!$I33*'Смета ЕР (общ) '!$M33,2)</f>
        <v>0</v>
      </c>
      <c r="Q33" s="630"/>
      <c r="R33" s="1376"/>
    </row>
    <row r="34" spans="1:18" ht="40.5" customHeight="1">
      <c r="A34" s="632" t="s">
        <v>7</v>
      </c>
      <c r="B34" s="632">
        <v>1</v>
      </c>
      <c r="C34" s="632"/>
      <c r="D34" s="632">
        <v>31</v>
      </c>
      <c r="E34" s="632" t="str">
        <f>CONCATENATE('Смета ЕР (общ) '!$A34,".",'Смета ЕР (общ) '!$B34,".",'Смета ЕР (общ) '!$D34)</f>
        <v>Р1.1.31</v>
      </c>
      <c r="F34" s="632">
        <f t="shared" si="0"/>
        <v>1</v>
      </c>
      <c r="G34" s="633" t="s">
        <v>2580</v>
      </c>
      <c r="H34" s="634" t="s">
        <v>15</v>
      </c>
      <c r="I34" s="637"/>
      <c r="J34" s="636">
        <f>'АПС, СОУЭ, ППА'!F19*1.05*0.1</f>
        <v>0.10500000000000001</v>
      </c>
      <c r="K34" s="636">
        <v>0</v>
      </c>
      <c r="L34" s="636">
        <f t="shared" si="5"/>
        <v>0.11</v>
      </c>
      <c r="M34" s="636">
        <f t="shared" si="6"/>
        <v>0</v>
      </c>
      <c r="N34" s="636">
        <f>ROUND('Смета ЕР (общ) '!$I34*'Смета ЕР (общ) '!$L34,2)</f>
        <v>0</v>
      </c>
      <c r="O34" s="636">
        <f>ROUND('Смета ЕР (общ) '!$I34*'Смета ЕР (общ) '!$M34,2)</f>
        <v>0</v>
      </c>
      <c r="Q34" s="630"/>
      <c r="R34" s="1376"/>
    </row>
    <row r="35" spans="1:18" ht="40.5" customHeight="1">
      <c r="A35" s="632" t="s">
        <v>7</v>
      </c>
      <c r="B35" s="632">
        <v>1</v>
      </c>
      <c r="C35" s="632"/>
      <c r="D35" s="632">
        <v>33</v>
      </c>
      <c r="E35" s="632" t="str">
        <f>CONCATENATE('Смета ЕР (общ) '!$A35,".",'Смета ЕР (общ) '!$B35,".",'Смета ЕР (общ) '!$D35)</f>
        <v>Р1.1.33</v>
      </c>
      <c r="F35" s="632">
        <f t="shared" si="0"/>
        <v>1</v>
      </c>
      <c r="G35" s="633" t="s">
        <v>2578</v>
      </c>
      <c r="H35" s="634" t="s">
        <v>15</v>
      </c>
      <c r="I35" s="637"/>
      <c r="J35" s="636">
        <f>'АПС, СОУЭ, ППА'!F20*1.05*0.1</f>
        <v>0.10500000000000001</v>
      </c>
      <c r="K35" s="636">
        <v>0</v>
      </c>
      <c r="L35" s="636">
        <f t="shared" si="5"/>
        <v>0.11</v>
      </c>
      <c r="M35" s="636">
        <f t="shared" si="6"/>
        <v>0</v>
      </c>
      <c r="N35" s="636">
        <f>ROUND('Смета ЕР (общ) '!$I35*'Смета ЕР (общ) '!$L35,2)</f>
        <v>0</v>
      </c>
      <c r="O35" s="636">
        <f>ROUND('Смета ЕР (общ) '!$I35*'Смета ЕР (общ) '!$M35,2)</f>
        <v>0</v>
      </c>
      <c r="Q35" s="630"/>
      <c r="R35" s="1376"/>
    </row>
    <row r="36" spans="1:18" ht="40.5" customHeight="1">
      <c r="A36" s="632" t="s">
        <v>7</v>
      </c>
      <c r="B36" s="632">
        <v>1</v>
      </c>
      <c r="C36" s="632"/>
      <c r="D36" s="632">
        <v>36</v>
      </c>
      <c r="E36" s="632" t="str">
        <f>CONCATENATE('Смета ЕР (общ) '!$A36,".",'Смета ЕР (общ) '!$B36,".",'Смета ЕР (общ) '!$D36)</f>
        <v>Р1.1.36</v>
      </c>
      <c r="F36" s="632">
        <f t="shared" si="0"/>
        <v>1</v>
      </c>
      <c r="G36" s="633" t="s">
        <v>2579</v>
      </c>
      <c r="H36" s="634" t="s">
        <v>15</v>
      </c>
      <c r="I36" s="637"/>
      <c r="J36" s="636">
        <f>'АПС, СОУЭ, ППА'!F21*1.05*0.1</f>
        <v>0.10500000000000001</v>
      </c>
      <c r="K36" s="636">
        <v>0</v>
      </c>
      <c r="L36" s="636">
        <f t="shared" si="5"/>
        <v>0.11</v>
      </c>
      <c r="M36" s="636">
        <f t="shared" si="6"/>
        <v>0</v>
      </c>
      <c r="N36" s="636">
        <f>ROUND('Смета ЕР (общ) '!$I36*'Смета ЕР (общ) '!$L36,2)</f>
        <v>0</v>
      </c>
      <c r="O36" s="636">
        <f>ROUND('Смета ЕР (общ) '!$I36*'Смета ЕР (общ) '!$M36,2)</f>
        <v>0</v>
      </c>
      <c r="Q36" s="630"/>
      <c r="R36" s="1376"/>
    </row>
    <row r="37" spans="1:18" ht="40.5" customHeight="1">
      <c r="A37" s="632" t="s">
        <v>7</v>
      </c>
      <c r="B37" s="632">
        <v>1</v>
      </c>
      <c r="C37" s="632"/>
      <c r="D37" s="632">
        <v>37</v>
      </c>
      <c r="E37" s="632" t="str">
        <f>CONCATENATE('Смета ЕР (общ) '!$A37,".",'Смета ЕР (общ) '!$B37,".",'Смета ЕР (общ) '!$D37)</f>
        <v>Р1.1.37</v>
      </c>
      <c r="F37" s="632">
        <f t="shared" si="0"/>
        <v>1</v>
      </c>
      <c r="G37" s="633" t="s">
        <v>2508</v>
      </c>
      <c r="H37" s="634" t="s">
        <v>15</v>
      </c>
      <c r="I37" s="635"/>
      <c r="J37" s="636">
        <f>'Проектирование до 100'!E35*1.05</f>
        <v>3675</v>
      </c>
      <c r="K37" s="636">
        <v>0</v>
      </c>
      <c r="L37" s="636">
        <f t="shared" si="3"/>
        <v>3675</v>
      </c>
      <c r="M37" s="636">
        <f t="shared" si="4"/>
        <v>0</v>
      </c>
      <c r="N37" s="636">
        <f>ROUND('Смета ЕР (общ) '!$I37*'Смета ЕР (общ) '!$L37,2)</f>
        <v>0</v>
      </c>
      <c r="O37" s="636">
        <f>ROUND('Смета ЕР (общ) '!$I37*'Смета ЕР (общ) '!$M37,2)</f>
        <v>0</v>
      </c>
      <c r="Q37" s="630"/>
      <c r="R37" s="1376"/>
    </row>
    <row r="38" spans="1:18" ht="40.5" customHeight="1">
      <c r="A38" s="632" t="s">
        <v>7</v>
      </c>
      <c r="B38" s="632">
        <v>1</v>
      </c>
      <c r="C38" s="632"/>
      <c r="D38" s="632">
        <v>45</v>
      </c>
      <c r="E38" s="632" t="str">
        <f>CONCATENATE('Смета ЕР (общ) '!$A38,".",'Смета ЕР (общ) '!$B38,".",'Смета ЕР (общ) '!$D38)</f>
        <v>Р1.1.45</v>
      </c>
      <c r="F38" s="632">
        <f t="shared" si="0"/>
        <v>1</v>
      </c>
      <c r="G38" s="633" t="s">
        <v>2509</v>
      </c>
      <c r="H38" s="634" t="s">
        <v>2510</v>
      </c>
      <c r="I38" s="635"/>
      <c r="J38" s="636">
        <f>'Проектирование до 100'!E36*1.05</f>
        <v>7822.5</v>
      </c>
      <c r="K38" s="636">
        <v>0</v>
      </c>
      <c r="L38" s="636">
        <f t="shared" si="3"/>
        <v>7822.5</v>
      </c>
      <c r="M38" s="636">
        <f t="shared" si="4"/>
        <v>0</v>
      </c>
      <c r="N38" s="636">
        <f>ROUND('Смета ЕР (общ) '!$I38*'Смета ЕР (общ) '!$L38,2)</f>
        <v>0</v>
      </c>
      <c r="O38" s="636">
        <f>ROUND('Смета ЕР (общ) '!$I38*'Смета ЕР (общ) '!$M38,2)</f>
        <v>0</v>
      </c>
      <c r="P38" s="610"/>
      <c r="Q38" s="609"/>
      <c r="R38" s="1376"/>
    </row>
    <row r="39" spans="1:18" ht="40.5" customHeight="1">
      <c r="A39" s="663" t="s">
        <v>7</v>
      </c>
      <c r="B39" s="663">
        <v>1</v>
      </c>
      <c r="C39" s="663"/>
      <c r="D39" s="663">
        <v>46</v>
      </c>
      <c r="E39" s="663" t="str">
        <f>CONCATENATE('Смета ЕР (общ) '!$A39,".",'Смета ЕР (общ) '!$B39,".",'Смета ЕР (общ) '!$D39)</f>
        <v>Р1.1.46</v>
      </c>
      <c r="F39" s="663">
        <f t="shared" si="0"/>
        <v>1</v>
      </c>
      <c r="G39" s="678" t="s">
        <v>2494</v>
      </c>
      <c r="H39" s="634" t="s">
        <v>1144</v>
      </c>
      <c r="I39" s="635"/>
      <c r="J39" s="636">
        <f>'Проектирование до 100'!E17*1.05</f>
        <v>10500</v>
      </c>
      <c r="K39" s="636">
        <v>0</v>
      </c>
      <c r="L39" s="636">
        <f t="shared" si="3"/>
        <v>10500</v>
      </c>
      <c r="M39" s="636">
        <f t="shared" si="4"/>
        <v>0</v>
      </c>
      <c r="N39" s="636">
        <f>ROUND('Смета ЕР (общ) '!$I39*'Смета ЕР (общ) '!$L39,2)</f>
        <v>0</v>
      </c>
      <c r="O39" s="636">
        <f>ROUND('Смета ЕР (общ) '!$I39*'Смета ЕР (общ) '!$M39,2)</f>
        <v>0</v>
      </c>
      <c r="R39" s="1376"/>
    </row>
    <row r="40" spans="1:18" ht="40.5" customHeight="1">
      <c r="A40" s="663" t="s">
        <v>7</v>
      </c>
      <c r="B40" s="663">
        <v>1</v>
      </c>
      <c r="C40" s="663"/>
      <c r="D40" s="663">
        <v>47</v>
      </c>
      <c r="E40" s="663" t="str">
        <f>CONCATENATE('Смета ЕР (общ) '!$A40,".",'Смета ЕР (общ) '!$B40,".",'Смета ЕР (общ) '!$D40)</f>
        <v>Р1.1.47</v>
      </c>
      <c r="F40" s="663">
        <f t="shared" si="0"/>
        <v>1</v>
      </c>
      <c r="G40" s="678" t="s">
        <v>2495</v>
      </c>
      <c r="H40" s="634" t="s">
        <v>1144</v>
      </c>
      <c r="I40" s="635"/>
      <c r="J40" s="636">
        <f>'Проектирование до 100'!E18*1.05</f>
        <v>20737.5</v>
      </c>
      <c r="K40" s="636">
        <v>0</v>
      </c>
      <c r="L40" s="636">
        <f t="shared" si="3"/>
        <v>20737.5</v>
      </c>
      <c r="M40" s="636">
        <f t="shared" si="4"/>
        <v>0</v>
      </c>
      <c r="N40" s="636">
        <f>ROUND('Смета ЕР (общ) '!$I40*'Смета ЕР (общ) '!$L40,2)</f>
        <v>0</v>
      </c>
      <c r="O40" s="636">
        <f>ROUND('Смета ЕР (общ) '!$I40*'Смета ЕР (общ) '!$M40,2)</f>
        <v>0</v>
      </c>
      <c r="R40" s="1376"/>
    </row>
    <row r="41" spans="1:18" ht="40.5" customHeight="1">
      <c r="A41" s="663" t="s">
        <v>7</v>
      </c>
      <c r="B41" s="663">
        <v>1</v>
      </c>
      <c r="C41" s="663"/>
      <c r="D41" s="663">
        <v>48</v>
      </c>
      <c r="E41" s="663" t="str">
        <f>CONCATENATE('Смета ЕР (общ) '!$A41,".",'Смета ЕР (общ) '!$B41,".",'Смета ЕР (общ) '!$D41)</f>
        <v>Р1.1.48</v>
      </c>
      <c r="F41" s="663">
        <f t="shared" si="0"/>
        <v>1</v>
      </c>
      <c r="G41" s="678" t="s">
        <v>2496</v>
      </c>
      <c r="H41" s="634" t="s">
        <v>1144</v>
      </c>
      <c r="I41" s="635"/>
      <c r="J41" s="636">
        <f>'Проектирование до 100'!E19*1.05</f>
        <v>20737.5</v>
      </c>
      <c r="K41" s="636">
        <v>0</v>
      </c>
      <c r="L41" s="636">
        <f t="shared" si="3"/>
        <v>20737.5</v>
      </c>
      <c r="M41" s="636">
        <f t="shared" si="4"/>
        <v>0</v>
      </c>
      <c r="N41" s="636">
        <f>ROUND('Смета ЕР (общ) '!$I41*'Смета ЕР (общ) '!$L41,2)</f>
        <v>0</v>
      </c>
      <c r="O41" s="636">
        <f>ROUND('Смета ЕР (общ) '!$I41*'Смета ЕР (общ) '!$M41,2)</f>
        <v>0</v>
      </c>
      <c r="R41" s="1376"/>
    </row>
    <row r="42" spans="1:18" ht="40.5" customHeight="1">
      <c r="A42" s="663" t="s">
        <v>7</v>
      </c>
      <c r="B42" s="663">
        <v>1</v>
      </c>
      <c r="C42" s="663"/>
      <c r="D42" s="663">
        <v>49</v>
      </c>
      <c r="E42" s="663" t="str">
        <f>CONCATENATE('Смета ЕР (общ) '!$A42,".",'Смета ЕР (общ) '!$B42,".",'Смета ЕР (общ) '!$D42)</f>
        <v>Р1.1.49</v>
      </c>
      <c r="F42" s="663">
        <f t="shared" si="0"/>
        <v>1</v>
      </c>
      <c r="G42" s="678" t="s">
        <v>2497</v>
      </c>
      <c r="H42" s="634" t="s">
        <v>1144</v>
      </c>
      <c r="I42" s="635"/>
      <c r="J42" s="636">
        <f>'Проектирование до 100'!E20*1.05</f>
        <v>15592.5</v>
      </c>
      <c r="K42" s="636">
        <v>0</v>
      </c>
      <c r="L42" s="636">
        <f t="shared" si="3"/>
        <v>15592.5</v>
      </c>
      <c r="M42" s="636">
        <f t="shared" si="4"/>
        <v>0</v>
      </c>
      <c r="N42" s="636">
        <f>ROUND('Смета ЕР (общ) '!$I42*'Смета ЕР (общ) '!$L42,2)</f>
        <v>0</v>
      </c>
      <c r="O42" s="636">
        <f>ROUND('Смета ЕР (общ) '!$I42*'Смета ЕР (общ) '!$M42,2)</f>
        <v>0</v>
      </c>
      <c r="R42" s="1376"/>
    </row>
    <row r="43" spans="1:18" ht="40.5" customHeight="1">
      <c r="A43" s="663" t="s">
        <v>7</v>
      </c>
      <c r="B43" s="663">
        <v>1</v>
      </c>
      <c r="C43" s="663"/>
      <c r="D43" s="663">
        <v>50</v>
      </c>
      <c r="E43" s="663" t="str">
        <f>CONCATENATE('Смета ЕР (общ) '!$A43,".",'Смета ЕР (общ) '!$B43,".",'Смета ЕР (общ) '!$D43)</f>
        <v>Р1.1.50</v>
      </c>
      <c r="F43" s="663">
        <f t="shared" si="0"/>
        <v>1</v>
      </c>
      <c r="G43" s="678" t="s">
        <v>2498</v>
      </c>
      <c r="H43" s="634" t="s">
        <v>1144</v>
      </c>
      <c r="I43" s="635"/>
      <c r="J43" s="636">
        <f>'Проектирование до 100'!E21*1.05</f>
        <v>10395</v>
      </c>
      <c r="K43" s="636">
        <v>0</v>
      </c>
      <c r="L43" s="636">
        <f t="shared" si="3"/>
        <v>10395</v>
      </c>
      <c r="M43" s="636">
        <f t="shared" si="4"/>
        <v>0</v>
      </c>
      <c r="N43" s="636">
        <f>ROUND('Смета ЕР (общ) '!$I43*'Смета ЕР (общ) '!$L43,2)</f>
        <v>0</v>
      </c>
      <c r="O43" s="636">
        <f>ROUND('Смета ЕР (общ) '!$I43*'Смета ЕР (общ) '!$M43,2)</f>
        <v>0</v>
      </c>
      <c r="R43" s="1376"/>
    </row>
    <row r="44" spans="1:18" ht="40.5" customHeight="1">
      <c r="A44" s="663" t="s">
        <v>7</v>
      </c>
      <c r="B44" s="663">
        <v>1</v>
      </c>
      <c r="C44" s="663"/>
      <c r="D44" s="663">
        <v>51</v>
      </c>
      <c r="E44" s="663" t="str">
        <f>CONCATENATE('Смета ЕР (общ) '!$A44,".",'Смета ЕР (общ) '!$B44,".",'Смета ЕР (общ) '!$D44)</f>
        <v>Р1.1.51</v>
      </c>
      <c r="F44" s="663">
        <f t="shared" si="0"/>
        <v>1</v>
      </c>
      <c r="G44" s="678" t="s">
        <v>2499</v>
      </c>
      <c r="H44" s="634" t="s">
        <v>1144</v>
      </c>
      <c r="I44" s="635"/>
      <c r="J44" s="636">
        <f>'Проектирование до 100'!E22*1.05</f>
        <v>10395</v>
      </c>
      <c r="K44" s="636">
        <v>0</v>
      </c>
      <c r="L44" s="636">
        <f t="shared" si="3"/>
        <v>10395</v>
      </c>
      <c r="M44" s="636">
        <f t="shared" si="4"/>
        <v>0</v>
      </c>
      <c r="N44" s="636">
        <f>ROUND('Смета ЕР (общ) '!$I44*'Смета ЕР (общ) '!$L44,2)</f>
        <v>0</v>
      </c>
      <c r="O44" s="636">
        <f>ROUND('Смета ЕР (общ) '!$I44*'Смета ЕР (общ) '!$M44,2)</f>
        <v>0</v>
      </c>
      <c r="R44" s="1376"/>
    </row>
    <row r="45" spans="1:18" ht="40.5" customHeight="1">
      <c r="A45" s="663" t="s">
        <v>7</v>
      </c>
      <c r="B45" s="663">
        <v>1</v>
      </c>
      <c r="C45" s="663"/>
      <c r="D45" s="663">
        <v>52</v>
      </c>
      <c r="E45" s="663" t="str">
        <f>CONCATENATE('Смета ЕР (общ) '!$A45,".",'Смета ЕР (общ) '!$B45,".",'Смета ЕР (общ) '!$D45)</f>
        <v>Р1.1.52</v>
      </c>
      <c r="F45" s="663">
        <f t="shared" si="0"/>
        <v>1</v>
      </c>
      <c r="G45" s="678" t="s">
        <v>2500</v>
      </c>
      <c r="H45" s="634" t="s">
        <v>1144</v>
      </c>
      <c r="I45" s="635"/>
      <c r="J45" s="636">
        <f>'Проектирование до 100'!E23*1.05</f>
        <v>10395</v>
      </c>
      <c r="K45" s="636">
        <v>0</v>
      </c>
      <c r="L45" s="636">
        <f t="shared" si="3"/>
        <v>10395</v>
      </c>
      <c r="M45" s="636">
        <f t="shared" si="4"/>
        <v>0</v>
      </c>
      <c r="N45" s="636">
        <f>ROUND('Смета ЕР (общ) '!$I45*'Смета ЕР (общ) '!$L45,2)</f>
        <v>0</v>
      </c>
      <c r="O45" s="636">
        <f>ROUND('Смета ЕР (общ) '!$I45*'Смета ЕР (общ) '!$M45,2)</f>
        <v>0</v>
      </c>
      <c r="R45" s="1376"/>
    </row>
    <row r="46" spans="1:18" ht="40.5" customHeight="1">
      <c r="A46" s="663" t="s">
        <v>7</v>
      </c>
      <c r="B46" s="663">
        <v>1</v>
      </c>
      <c r="C46" s="663"/>
      <c r="D46" s="663">
        <v>53</v>
      </c>
      <c r="E46" s="663" t="str">
        <f>CONCATENATE('Смета ЕР (общ) '!$A46,".",'Смета ЕР (общ) '!$B46,".",'Смета ЕР (общ) '!$D46)</f>
        <v>Р1.1.53</v>
      </c>
      <c r="F46" s="663">
        <f t="shared" si="0"/>
        <v>1</v>
      </c>
      <c r="G46" s="678" t="s">
        <v>2501</v>
      </c>
      <c r="H46" s="634" t="s">
        <v>1144</v>
      </c>
      <c r="I46" s="635"/>
      <c r="J46" s="636">
        <f>'Проектирование до 100'!E24*1.05</f>
        <v>15592.5</v>
      </c>
      <c r="K46" s="636">
        <v>0</v>
      </c>
      <c r="L46" s="636">
        <f t="shared" si="3"/>
        <v>15592.5</v>
      </c>
      <c r="M46" s="636">
        <f t="shared" si="4"/>
        <v>0</v>
      </c>
      <c r="N46" s="636">
        <f>ROUND('Смета ЕР (общ) '!$I46*'Смета ЕР (общ) '!$L46,2)</f>
        <v>0</v>
      </c>
      <c r="O46" s="636">
        <f>ROUND('Смета ЕР (общ) '!$I46*'Смета ЕР (общ) '!$M46,2)</f>
        <v>0</v>
      </c>
      <c r="R46" s="1376"/>
    </row>
    <row r="47" spans="1:18" ht="24">
      <c r="A47" s="663" t="s">
        <v>7</v>
      </c>
      <c r="B47" s="663">
        <v>1</v>
      </c>
      <c r="C47" s="663"/>
      <c r="D47" s="663">
        <v>54</v>
      </c>
      <c r="E47" s="663" t="str">
        <f>CONCATENATE('Смета ЕР (общ) '!$A47,".",'Смета ЕР (общ) '!$B47,".",'Смета ЕР (общ) '!$D47)</f>
        <v>Р1.1.54</v>
      </c>
      <c r="F47" s="663">
        <f t="shared" si="0"/>
        <v>1</v>
      </c>
      <c r="G47" s="678" t="s">
        <v>2502</v>
      </c>
      <c r="H47" s="634" t="s">
        <v>1144</v>
      </c>
      <c r="I47" s="635"/>
      <c r="J47" s="636">
        <f>'Проектирование до 100'!E25*1.05</f>
        <v>10395</v>
      </c>
      <c r="K47" s="636">
        <v>0</v>
      </c>
      <c r="L47" s="636">
        <f t="shared" si="3"/>
        <v>10395</v>
      </c>
      <c r="M47" s="636">
        <f t="shared" si="4"/>
        <v>0</v>
      </c>
      <c r="N47" s="636">
        <f>ROUND('Смета ЕР (общ) '!$I47*'Смета ЕР (общ) '!$L47,2)</f>
        <v>0</v>
      </c>
      <c r="O47" s="636">
        <f>ROUND('Смета ЕР (общ) '!$I47*'Смета ЕР (общ) '!$M47,2)</f>
        <v>0</v>
      </c>
      <c r="R47" s="1376"/>
    </row>
    <row r="48" spans="1:18" ht="24">
      <c r="A48" s="663" t="s">
        <v>7</v>
      </c>
      <c r="B48" s="663">
        <v>1</v>
      </c>
      <c r="C48" s="663"/>
      <c r="D48" s="663">
        <v>55</v>
      </c>
      <c r="E48" s="663" t="str">
        <f>CONCATENATE('Смета ЕР (общ) '!$A48,".",'Смета ЕР (общ) '!$B48,".",'Смета ЕР (общ) '!$D48)</f>
        <v>Р1.1.55</v>
      </c>
      <c r="F48" s="663">
        <f t="shared" si="0"/>
        <v>1</v>
      </c>
      <c r="G48" s="678" t="s">
        <v>2503</v>
      </c>
      <c r="H48" s="634" t="s">
        <v>1144</v>
      </c>
      <c r="I48" s="635"/>
      <c r="J48" s="636">
        <f>'Проектирование до 100'!E26*1.05</f>
        <v>15592.5</v>
      </c>
      <c r="K48" s="636">
        <v>0</v>
      </c>
      <c r="L48" s="636">
        <f t="shared" si="3"/>
        <v>15592.5</v>
      </c>
      <c r="M48" s="636">
        <f t="shared" si="4"/>
        <v>0</v>
      </c>
      <c r="N48" s="636">
        <f>ROUND('Смета ЕР (общ) '!$I48*'Смета ЕР (общ) '!$L48,2)</f>
        <v>0</v>
      </c>
      <c r="O48" s="636">
        <f>ROUND('Смета ЕР (общ) '!$I48*'Смета ЕР (общ) '!$M48,2)</f>
        <v>0</v>
      </c>
      <c r="R48" s="1376"/>
    </row>
    <row r="49" spans="1:18" ht="24">
      <c r="A49" s="663" t="s">
        <v>7</v>
      </c>
      <c r="B49" s="663">
        <v>1</v>
      </c>
      <c r="C49" s="663"/>
      <c r="D49" s="663">
        <v>56</v>
      </c>
      <c r="E49" s="663" t="str">
        <f>CONCATENATE('Смета ЕР (общ) '!$A49,".",'Смета ЕР (общ) '!$B49,".",'Смета ЕР (общ) '!$D49)</f>
        <v>Р1.1.56</v>
      </c>
      <c r="F49" s="663">
        <f t="shared" si="0"/>
        <v>1</v>
      </c>
      <c r="G49" s="753" t="s">
        <v>2096</v>
      </c>
      <c r="H49" s="638" t="s">
        <v>15</v>
      </c>
      <c r="I49" s="635"/>
      <c r="J49" s="636">
        <f>'Проектирование 100-450'!E18*1.05*0.1</f>
        <v>13.545000000000002</v>
      </c>
      <c r="K49" s="636">
        <v>0</v>
      </c>
      <c r="L49" s="636">
        <f t="shared" si="3"/>
        <v>13.55</v>
      </c>
      <c r="M49" s="636">
        <f t="shared" si="4"/>
        <v>0</v>
      </c>
      <c r="N49" s="636">
        <f>ROUND('Смета ЕР (общ) '!$I49*'Смета ЕР (общ) '!$L49,2)</f>
        <v>0</v>
      </c>
      <c r="O49" s="636">
        <f>ROUND('Смета ЕР (общ) '!$I49*'Смета ЕР (общ) '!$M49,2)</f>
        <v>0</v>
      </c>
      <c r="R49" s="1376"/>
    </row>
    <row r="50" spans="1:18" ht="24">
      <c r="A50" s="663" t="s">
        <v>7</v>
      </c>
      <c r="B50" s="663">
        <v>1</v>
      </c>
      <c r="C50" s="663"/>
      <c r="D50" s="663">
        <v>57</v>
      </c>
      <c r="E50" s="663" t="str">
        <f>CONCATENATE('Смета ЕР (общ) '!$A50,".",'Смета ЕР (общ) '!$B50,".",'Смета ЕР (общ) '!$D50)</f>
        <v>Р1.1.57</v>
      </c>
      <c r="F50" s="663">
        <f t="shared" si="0"/>
        <v>1</v>
      </c>
      <c r="G50" s="753" t="s">
        <v>2097</v>
      </c>
      <c r="H50" s="638" t="s">
        <v>15</v>
      </c>
      <c r="I50" s="635"/>
      <c r="J50" s="636">
        <f>'Проектирование 100-450'!E19*1.05*0.1</f>
        <v>38.955000000000005</v>
      </c>
      <c r="K50" s="636">
        <v>0</v>
      </c>
      <c r="L50" s="636">
        <f t="shared" si="3"/>
        <v>38.96</v>
      </c>
      <c r="M50" s="636">
        <f t="shared" si="4"/>
        <v>0</v>
      </c>
      <c r="N50" s="636">
        <f>ROUND('Смета ЕР (общ) '!$I50*'Смета ЕР (общ) '!$L50,2)</f>
        <v>0</v>
      </c>
      <c r="O50" s="636">
        <f>ROUND('Смета ЕР (общ) '!$I50*'Смета ЕР (общ) '!$M50,2)</f>
        <v>0</v>
      </c>
      <c r="R50" s="1376"/>
    </row>
    <row r="51" spans="1:18" ht="24">
      <c r="A51" s="663" t="s">
        <v>7</v>
      </c>
      <c r="B51" s="663">
        <v>1</v>
      </c>
      <c r="C51" s="663"/>
      <c r="D51" s="663">
        <v>58</v>
      </c>
      <c r="E51" s="663" t="str">
        <f>CONCATENATE('Смета ЕР (общ) '!$A51,".",'Смета ЕР (общ) '!$B51,".",'Смета ЕР (общ) '!$D51)</f>
        <v>Р1.1.58</v>
      </c>
      <c r="F51" s="663">
        <f t="shared" si="0"/>
        <v>1</v>
      </c>
      <c r="G51" s="753" t="s">
        <v>2090</v>
      </c>
      <c r="H51" s="638" t="s">
        <v>15</v>
      </c>
      <c r="I51" s="635"/>
      <c r="J51" s="636">
        <f>'Проектирование 100-450'!E20*1.05*0.1</f>
        <v>25.830000000000002</v>
      </c>
      <c r="K51" s="636">
        <v>0</v>
      </c>
      <c r="L51" s="636">
        <f t="shared" si="3"/>
        <v>25.83</v>
      </c>
      <c r="M51" s="636">
        <f t="shared" si="4"/>
        <v>0</v>
      </c>
      <c r="N51" s="636">
        <f>ROUND('Смета ЕР (общ) '!$I51*'Смета ЕР (общ) '!$L51,2)</f>
        <v>0</v>
      </c>
      <c r="O51" s="636">
        <f>ROUND('Смета ЕР (общ) '!$I51*'Смета ЕР (общ) '!$M51,2)</f>
        <v>0</v>
      </c>
      <c r="R51" s="1376"/>
    </row>
    <row r="52" spans="1:18" ht="24">
      <c r="A52" s="663" t="s">
        <v>7</v>
      </c>
      <c r="B52" s="663">
        <v>1</v>
      </c>
      <c r="C52" s="663"/>
      <c r="D52" s="663">
        <v>59</v>
      </c>
      <c r="E52" s="663" t="str">
        <f>CONCATENATE('Смета ЕР (общ) '!$A52,".",'Смета ЕР (общ) '!$B52,".",'Смета ЕР (общ) '!$D52)</f>
        <v>Р1.1.59</v>
      </c>
      <c r="F52" s="663">
        <f t="shared" si="0"/>
        <v>1</v>
      </c>
      <c r="G52" s="753" t="s">
        <v>2091</v>
      </c>
      <c r="H52" s="638" t="s">
        <v>15</v>
      </c>
      <c r="I52" s="635"/>
      <c r="J52" s="636">
        <f>'Проектирование 100-450'!E21*1.05*0.1</f>
        <v>20.265000000000001</v>
      </c>
      <c r="K52" s="636">
        <v>0</v>
      </c>
      <c r="L52" s="636">
        <f t="shared" si="3"/>
        <v>20.27</v>
      </c>
      <c r="M52" s="636">
        <f t="shared" si="4"/>
        <v>0</v>
      </c>
      <c r="N52" s="636">
        <f>ROUND('Смета ЕР (общ) '!$I52*'Смета ЕР (общ) '!$L52,2)</f>
        <v>0</v>
      </c>
      <c r="O52" s="636">
        <f>ROUND('Смета ЕР (общ) '!$I52*'Смета ЕР (общ) '!$M52,2)</f>
        <v>0</v>
      </c>
      <c r="R52" s="1376"/>
    </row>
    <row r="53" spans="1:18" ht="24">
      <c r="A53" s="663" t="s">
        <v>7</v>
      </c>
      <c r="B53" s="663">
        <v>1</v>
      </c>
      <c r="C53" s="663"/>
      <c r="D53" s="663">
        <v>60</v>
      </c>
      <c r="E53" s="663" t="str">
        <f>CONCATENATE('Смета ЕР (общ) '!$A53,".",'Смета ЕР (общ) '!$B53,".",'Смета ЕР (общ) '!$D53)</f>
        <v>Р1.1.60</v>
      </c>
      <c r="F53" s="663">
        <f t="shared" si="0"/>
        <v>1</v>
      </c>
      <c r="G53" s="753" t="s">
        <v>2092</v>
      </c>
      <c r="H53" s="638" t="s">
        <v>15</v>
      </c>
      <c r="I53" s="635"/>
      <c r="J53" s="636">
        <f>'Проектирование 100-450'!E22*1.05*0.1</f>
        <v>15.948450000000001</v>
      </c>
      <c r="K53" s="636">
        <v>0</v>
      </c>
      <c r="L53" s="636">
        <f t="shared" si="3"/>
        <v>15.95</v>
      </c>
      <c r="M53" s="636">
        <f t="shared" si="4"/>
        <v>0</v>
      </c>
      <c r="N53" s="636">
        <f>ROUND('Смета ЕР (общ) '!$I53*'Смета ЕР (общ) '!$L53,2)</f>
        <v>0</v>
      </c>
      <c r="O53" s="636">
        <f>ROUND('Смета ЕР (общ) '!$I53*'Смета ЕР (общ) '!$M53,2)</f>
        <v>0</v>
      </c>
      <c r="R53" s="1376"/>
    </row>
    <row r="54" spans="1:18" ht="36">
      <c r="A54" s="663" t="s">
        <v>7</v>
      </c>
      <c r="B54" s="663">
        <v>1</v>
      </c>
      <c r="C54" s="663"/>
      <c r="D54" s="663">
        <v>61</v>
      </c>
      <c r="E54" s="663" t="str">
        <f>CONCATENATE('Смета ЕР (общ) '!$A54,".",'Смета ЕР (общ) '!$B54,".",'Смета ЕР (общ) '!$D54)</f>
        <v>Р1.1.61</v>
      </c>
      <c r="F54" s="663">
        <f t="shared" si="0"/>
        <v>1</v>
      </c>
      <c r="G54" s="753" t="s">
        <v>2093</v>
      </c>
      <c r="H54" s="638" t="s">
        <v>15</v>
      </c>
      <c r="I54" s="635"/>
      <c r="J54" s="636">
        <f>'Проектирование 100-450'!E23*1.05*0.1</f>
        <v>12.39</v>
      </c>
      <c r="K54" s="636">
        <v>0</v>
      </c>
      <c r="L54" s="636">
        <f t="shared" si="3"/>
        <v>12.39</v>
      </c>
      <c r="M54" s="636">
        <f t="shared" si="4"/>
        <v>0</v>
      </c>
      <c r="N54" s="636">
        <f>ROUND('Смета ЕР (общ) '!$I54*'Смета ЕР (общ) '!$L54,2)</f>
        <v>0</v>
      </c>
      <c r="O54" s="636">
        <f>ROUND('Смета ЕР (общ) '!$I54*'Смета ЕР (общ) '!$M54,2)</f>
        <v>0</v>
      </c>
      <c r="R54" s="1376"/>
    </row>
    <row r="55" spans="1:18" ht="24">
      <c r="A55" s="663" t="s">
        <v>7</v>
      </c>
      <c r="B55" s="663">
        <v>1</v>
      </c>
      <c r="C55" s="663"/>
      <c r="D55" s="663">
        <v>62</v>
      </c>
      <c r="E55" s="663" t="str">
        <f>CONCATENATE('Смета ЕР (общ) '!$A55,".",'Смета ЕР (общ) '!$B55,".",'Смета ЕР (общ) '!$D55)</f>
        <v>Р1.1.62</v>
      </c>
      <c r="F55" s="663">
        <f t="shared" si="0"/>
        <v>1</v>
      </c>
      <c r="G55" s="753" t="s">
        <v>2094</v>
      </c>
      <c r="H55" s="638" t="s">
        <v>15</v>
      </c>
      <c r="I55" s="635"/>
      <c r="J55" s="636">
        <f>'Проектирование 100-450'!E24*1.05*0.1</f>
        <v>13.020000000000003</v>
      </c>
      <c r="K55" s="636">
        <v>0</v>
      </c>
      <c r="L55" s="636">
        <f t="shared" si="3"/>
        <v>13.02</v>
      </c>
      <c r="M55" s="636">
        <f t="shared" si="4"/>
        <v>0</v>
      </c>
      <c r="N55" s="636">
        <f>ROUND('Смета ЕР (общ) '!$I55*'Смета ЕР (общ) '!$L55,2)</f>
        <v>0</v>
      </c>
      <c r="O55" s="636">
        <f>ROUND('Смета ЕР (общ) '!$I55*'Смета ЕР (общ) '!$M55,2)</f>
        <v>0</v>
      </c>
      <c r="R55" s="1376"/>
    </row>
    <row r="56" spans="1:18" ht="36">
      <c r="A56" s="663" t="s">
        <v>7</v>
      </c>
      <c r="B56" s="663">
        <v>1</v>
      </c>
      <c r="C56" s="663"/>
      <c r="D56" s="663">
        <v>63</v>
      </c>
      <c r="E56" s="663" t="str">
        <f>CONCATENATE('Смета ЕР (общ) '!$A56,".",'Смета ЕР (общ) '!$B56,".",'Смета ЕР (общ) '!$D56)</f>
        <v>Р1.1.63</v>
      </c>
      <c r="F56" s="663">
        <f t="shared" si="0"/>
        <v>1</v>
      </c>
      <c r="G56" s="753" t="s">
        <v>2099</v>
      </c>
      <c r="H56" s="638" t="s">
        <v>15</v>
      </c>
      <c r="I56" s="635"/>
      <c r="J56" s="636">
        <f>'Проектирование 100-450'!E25*1.05*0.1</f>
        <v>9.1675500000000003</v>
      </c>
      <c r="K56" s="636">
        <v>0</v>
      </c>
      <c r="L56" s="636">
        <f t="shared" si="3"/>
        <v>9.17</v>
      </c>
      <c r="M56" s="636">
        <f t="shared" si="4"/>
        <v>0</v>
      </c>
      <c r="N56" s="636">
        <f>ROUND('Смета ЕР (общ) '!$I56*'Смета ЕР (общ) '!$L56,2)</f>
        <v>0</v>
      </c>
      <c r="O56" s="636">
        <f>ROUND('Смета ЕР (общ) '!$I56*'Смета ЕР (общ) '!$M56,2)</f>
        <v>0</v>
      </c>
      <c r="R56" s="1376"/>
    </row>
    <row r="57" spans="1:18" ht="36">
      <c r="A57" s="663" t="s">
        <v>7</v>
      </c>
      <c r="B57" s="663">
        <v>1</v>
      </c>
      <c r="C57" s="663"/>
      <c r="D57" s="663">
        <v>64</v>
      </c>
      <c r="E57" s="663" t="str">
        <f>CONCATENATE('Смета ЕР (общ) '!$A57,".",'Смета ЕР (общ) '!$B57,".",'Смета ЕР (общ) '!$D57)</f>
        <v>Р1.1.64</v>
      </c>
      <c r="F57" s="663">
        <f t="shared" si="0"/>
        <v>1</v>
      </c>
      <c r="G57" s="753" t="s">
        <v>2095</v>
      </c>
      <c r="H57" s="638" t="s">
        <v>15</v>
      </c>
      <c r="I57" s="635"/>
      <c r="J57" s="636">
        <f>'Проектирование 100-450'!E26*1.05*0.1</f>
        <v>9.1675500000000003</v>
      </c>
      <c r="K57" s="636">
        <v>0</v>
      </c>
      <c r="L57" s="636">
        <f t="shared" si="3"/>
        <v>9.17</v>
      </c>
      <c r="M57" s="636">
        <f t="shared" si="4"/>
        <v>0</v>
      </c>
      <c r="N57" s="636">
        <f>ROUND('Смета ЕР (общ) '!$I57*'Смета ЕР (общ) '!$L57,2)</f>
        <v>0</v>
      </c>
      <c r="O57" s="636">
        <f>ROUND('Смета ЕР (общ) '!$I57*'Смета ЕР (общ) '!$M57,2)</f>
        <v>0</v>
      </c>
      <c r="R57" s="1376"/>
    </row>
    <row r="58" spans="1:18" ht="24">
      <c r="A58" s="663" t="s">
        <v>7</v>
      </c>
      <c r="B58" s="663">
        <v>1</v>
      </c>
      <c r="C58" s="663"/>
      <c r="D58" s="663">
        <v>65</v>
      </c>
      <c r="E58" s="663" t="str">
        <f>CONCATENATE('Смета ЕР (общ) '!$A58,".",'Смета ЕР (общ) '!$B58,".",'Смета ЕР (общ) '!$D58)</f>
        <v>Р1.1.65</v>
      </c>
      <c r="F58" s="663">
        <f t="shared" si="0"/>
        <v>1</v>
      </c>
      <c r="G58" s="753" t="s">
        <v>2098</v>
      </c>
      <c r="H58" s="638" t="s">
        <v>15</v>
      </c>
      <c r="I58" s="635"/>
      <c r="J58" s="636">
        <f>'Проектирование 100-450'!E27*1.05*0.1</f>
        <v>10.395000000000001</v>
      </c>
      <c r="K58" s="636">
        <v>0</v>
      </c>
      <c r="L58" s="636">
        <f t="shared" si="3"/>
        <v>10.4</v>
      </c>
      <c r="M58" s="636">
        <f t="shared" si="4"/>
        <v>0</v>
      </c>
      <c r="N58" s="636">
        <f>ROUND('Смета ЕР (общ) '!$I58*'Смета ЕР (общ) '!$L58,2)</f>
        <v>0</v>
      </c>
      <c r="O58" s="636">
        <f>ROUND('Смета ЕР (общ) '!$I58*'Смета ЕР (общ) '!$M58,2)</f>
        <v>0</v>
      </c>
      <c r="R58" s="1376"/>
    </row>
    <row r="59" spans="1:18" ht="24">
      <c r="A59" s="632" t="s">
        <v>7</v>
      </c>
      <c r="B59" s="632">
        <v>1</v>
      </c>
      <c r="C59" s="632"/>
      <c r="D59" s="632">
        <v>66</v>
      </c>
      <c r="E59" s="632" t="str">
        <f>CONCATENATE('Смета ЕР (общ) '!$A59,".",'Смета ЕР (общ) '!$B59,".",'Смета ЕР (общ) '!$D59)</f>
        <v>Р1.1.66</v>
      </c>
      <c r="F59" s="632">
        <f t="shared" si="0"/>
        <v>1</v>
      </c>
      <c r="G59" s="754" t="s">
        <v>2086</v>
      </c>
      <c r="H59" s="634" t="s">
        <v>1144</v>
      </c>
      <c r="I59" s="635"/>
      <c r="J59" s="636">
        <f>'Проектирование до 100'!E17*1.05*0.1</f>
        <v>1050</v>
      </c>
      <c r="K59" s="636">
        <v>0</v>
      </c>
      <c r="L59" s="636">
        <f t="shared" si="3"/>
        <v>1050</v>
      </c>
      <c r="M59" s="636">
        <f t="shared" si="4"/>
        <v>0</v>
      </c>
      <c r="N59" s="636">
        <f>ROUND('Смета ЕР (общ) '!$I59*'Смета ЕР (общ) '!$L59,2)</f>
        <v>0</v>
      </c>
      <c r="O59" s="636">
        <f>ROUND('Смета ЕР (общ) '!$I59*'Смета ЕР (общ) '!$M59,2)</f>
        <v>0</v>
      </c>
      <c r="R59" s="1376"/>
    </row>
    <row r="60" spans="1:18" ht="24">
      <c r="A60" s="632" t="s">
        <v>7</v>
      </c>
      <c r="B60" s="632">
        <v>1</v>
      </c>
      <c r="C60" s="632"/>
      <c r="D60" s="632">
        <v>67</v>
      </c>
      <c r="E60" s="632" t="str">
        <f>CONCATENATE('Смета ЕР (общ) '!$A60,".",'Смета ЕР (общ) '!$B60,".",'Смета ЕР (общ) '!$D60)</f>
        <v>Р1.1.67</v>
      </c>
      <c r="F60" s="632">
        <f t="shared" si="0"/>
        <v>1</v>
      </c>
      <c r="G60" s="754" t="s">
        <v>2087</v>
      </c>
      <c r="H60" s="634" t="s">
        <v>1144</v>
      </c>
      <c r="I60" s="635"/>
      <c r="J60" s="636">
        <f>'Проектирование до 100'!E18*1.05*0.1</f>
        <v>2073.75</v>
      </c>
      <c r="K60" s="636">
        <v>0</v>
      </c>
      <c r="L60" s="636">
        <f t="shared" si="3"/>
        <v>2073.75</v>
      </c>
      <c r="M60" s="636">
        <f t="shared" si="4"/>
        <v>0</v>
      </c>
      <c r="N60" s="636">
        <f>ROUND('Смета ЕР (общ) '!$I60*'Смета ЕР (общ) '!$L60,2)</f>
        <v>0</v>
      </c>
      <c r="O60" s="636">
        <f>ROUND('Смета ЕР (общ) '!$I60*'Смета ЕР (общ) '!$M60,2)</f>
        <v>0</v>
      </c>
      <c r="R60" s="1376"/>
    </row>
    <row r="61" spans="1:18" ht="24">
      <c r="A61" s="632" t="s">
        <v>7</v>
      </c>
      <c r="B61" s="632">
        <v>1</v>
      </c>
      <c r="C61" s="632"/>
      <c r="D61" s="632">
        <v>68</v>
      </c>
      <c r="E61" s="632" t="str">
        <f>CONCATENATE('Смета ЕР (общ) '!$A61,".",'Смета ЕР (общ) '!$B61,".",'Смета ЕР (общ) '!$D61)</f>
        <v>Р1.1.68</v>
      </c>
      <c r="F61" s="632">
        <f t="shared" si="0"/>
        <v>1</v>
      </c>
      <c r="G61" s="754" t="s">
        <v>2080</v>
      </c>
      <c r="H61" s="634" t="s">
        <v>1144</v>
      </c>
      <c r="I61" s="635"/>
      <c r="J61" s="636">
        <f>'Проектирование до 100'!E19*1.05*0.1</f>
        <v>2073.75</v>
      </c>
      <c r="K61" s="636">
        <v>0</v>
      </c>
      <c r="L61" s="636">
        <f t="shared" si="3"/>
        <v>2073.75</v>
      </c>
      <c r="M61" s="636">
        <f t="shared" si="4"/>
        <v>0</v>
      </c>
      <c r="N61" s="636">
        <f>ROUND('Смета ЕР (общ) '!$I61*'Смета ЕР (общ) '!$L61,2)</f>
        <v>0</v>
      </c>
      <c r="O61" s="636">
        <f>ROUND('Смета ЕР (общ) '!$I61*'Смета ЕР (общ) '!$M61,2)</f>
        <v>0</v>
      </c>
      <c r="R61" s="1376"/>
    </row>
    <row r="62" spans="1:18" ht="24">
      <c r="A62" s="632" t="s">
        <v>7</v>
      </c>
      <c r="B62" s="632">
        <v>1</v>
      </c>
      <c r="C62" s="632"/>
      <c r="D62" s="632">
        <v>69</v>
      </c>
      <c r="E62" s="632" t="str">
        <f>CONCATENATE('Смета ЕР (общ) '!$A62,".",'Смета ЕР (общ) '!$B62,".",'Смета ЕР (общ) '!$D62)</f>
        <v>Р1.1.69</v>
      </c>
      <c r="F62" s="632">
        <f t="shared" si="0"/>
        <v>1</v>
      </c>
      <c r="G62" s="754" t="s">
        <v>2081</v>
      </c>
      <c r="H62" s="634" t="s">
        <v>1144</v>
      </c>
      <c r="I62" s="635"/>
      <c r="J62" s="636">
        <f>'Проектирование до 100'!E20*1.05*0.1</f>
        <v>1559.25</v>
      </c>
      <c r="K62" s="636">
        <v>0</v>
      </c>
      <c r="L62" s="636">
        <f t="shared" si="3"/>
        <v>1559.25</v>
      </c>
      <c r="M62" s="636">
        <f t="shared" si="4"/>
        <v>0</v>
      </c>
      <c r="N62" s="636">
        <f>ROUND('Смета ЕР (общ) '!$I62*'Смета ЕР (общ) '!$L62,2)</f>
        <v>0</v>
      </c>
      <c r="O62" s="636">
        <f>ROUND('Смета ЕР (общ) '!$I62*'Смета ЕР (общ) '!$M62,2)</f>
        <v>0</v>
      </c>
      <c r="R62" s="1376"/>
    </row>
    <row r="63" spans="1:18" ht="24">
      <c r="A63" s="632" t="s">
        <v>7</v>
      </c>
      <c r="B63" s="632">
        <v>1</v>
      </c>
      <c r="C63" s="632"/>
      <c r="D63" s="632">
        <v>70</v>
      </c>
      <c r="E63" s="632" t="str">
        <f>CONCATENATE('Смета ЕР (общ) '!$A63,".",'Смета ЕР (общ) '!$B63,".",'Смета ЕР (общ) '!$D63)</f>
        <v>Р1.1.70</v>
      </c>
      <c r="F63" s="632">
        <f t="shared" si="0"/>
        <v>1</v>
      </c>
      <c r="G63" s="754" t="s">
        <v>2082</v>
      </c>
      <c r="H63" s="634" t="s">
        <v>1144</v>
      </c>
      <c r="I63" s="635"/>
      <c r="J63" s="636">
        <f>'Проектирование до 100'!E21*1.05*0.1</f>
        <v>1039.5</v>
      </c>
      <c r="K63" s="636">
        <v>0</v>
      </c>
      <c r="L63" s="636">
        <f t="shared" si="3"/>
        <v>1039.5</v>
      </c>
      <c r="M63" s="636">
        <f t="shared" si="4"/>
        <v>0</v>
      </c>
      <c r="N63" s="636">
        <f>ROUND('Смета ЕР (общ) '!$I63*'Смета ЕР (общ) '!$L63,2)</f>
        <v>0</v>
      </c>
      <c r="O63" s="636">
        <f>ROUND('Смета ЕР (общ) '!$I63*'Смета ЕР (общ) '!$M63,2)</f>
        <v>0</v>
      </c>
      <c r="R63" s="1376"/>
    </row>
    <row r="64" spans="1:18" ht="36">
      <c r="A64" s="632" t="s">
        <v>7</v>
      </c>
      <c r="B64" s="632">
        <v>1</v>
      </c>
      <c r="C64" s="632"/>
      <c r="D64" s="632">
        <v>71</v>
      </c>
      <c r="E64" s="632" t="str">
        <f>CONCATENATE('Смета ЕР (общ) '!$A64,".",'Смета ЕР (общ) '!$B64,".",'Смета ЕР (общ) '!$D64)</f>
        <v>Р1.1.71</v>
      </c>
      <c r="F64" s="632">
        <f t="shared" si="0"/>
        <v>1</v>
      </c>
      <c r="G64" s="754" t="s">
        <v>2083</v>
      </c>
      <c r="H64" s="634" t="s">
        <v>1144</v>
      </c>
      <c r="I64" s="635"/>
      <c r="J64" s="636">
        <f>'Проектирование до 100'!E22*1.05*0.1</f>
        <v>1039.5</v>
      </c>
      <c r="K64" s="636">
        <v>0</v>
      </c>
      <c r="L64" s="636">
        <f t="shared" si="3"/>
        <v>1039.5</v>
      </c>
      <c r="M64" s="636">
        <f t="shared" si="4"/>
        <v>0</v>
      </c>
      <c r="N64" s="636">
        <f>ROUND('Смета ЕР (общ) '!$I64*'Смета ЕР (общ) '!$L64,2)</f>
        <v>0</v>
      </c>
      <c r="O64" s="636">
        <f>ROUND('Смета ЕР (общ) '!$I64*'Смета ЕР (общ) '!$M64,2)</f>
        <v>0</v>
      </c>
      <c r="R64" s="1376"/>
    </row>
    <row r="65" spans="1:18" ht="24">
      <c r="A65" s="632" t="s">
        <v>7</v>
      </c>
      <c r="B65" s="632">
        <v>1</v>
      </c>
      <c r="C65" s="632"/>
      <c r="D65" s="632">
        <v>72</v>
      </c>
      <c r="E65" s="632" t="str">
        <f>CONCATENATE('Смета ЕР (общ) '!$A65,".",'Смета ЕР (общ) '!$B65,".",'Смета ЕР (общ) '!$D65)</f>
        <v>Р1.1.72</v>
      </c>
      <c r="F65" s="632">
        <f t="shared" si="0"/>
        <v>1</v>
      </c>
      <c r="G65" s="754" t="s">
        <v>2084</v>
      </c>
      <c r="H65" s="634" t="s">
        <v>1144</v>
      </c>
      <c r="I65" s="635"/>
      <c r="J65" s="636">
        <f>'Проектирование до 100'!E23*1.05*0.1</f>
        <v>1039.5</v>
      </c>
      <c r="K65" s="636">
        <v>0</v>
      </c>
      <c r="L65" s="636">
        <f t="shared" si="3"/>
        <v>1039.5</v>
      </c>
      <c r="M65" s="636">
        <f t="shared" si="4"/>
        <v>0</v>
      </c>
      <c r="N65" s="636">
        <f>ROUND('Смета ЕР (общ) '!$I65*'Смета ЕР (общ) '!$L65,2)</f>
        <v>0</v>
      </c>
      <c r="O65" s="636">
        <f>ROUND('Смета ЕР (общ) '!$I65*'Смета ЕР (общ) '!$M65,2)</f>
        <v>0</v>
      </c>
      <c r="R65" s="1376"/>
    </row>
    <row r="66" spans="1:18" ht="36">
      <c r="A66" s="632" t="s">
        <v>7</v>
      </c>
      <c r="B66" s="632">
        <v>1</v>
      </c>
      <c r="C66" s="632"/>
      <c r="D66" s="632">
        <v>73</v>
      </c>
      <c r="E66" s="632" t="str">
        <f>CONCATENATE('Смета ЕР (общ) '!$A66,".",'Смета ЕР (общ) '!$B66,".",'Смета ЕР (общ) '!$D66)</f>
        <v>Р1.1.73</v>
      </c>
      <c r="F66" s="632">
        <f t="shared" si="0"/>
        <v>1</v>
      </c>
      <c r="G66" s="754" t="s">
        <v>2089</v>
      </c>
      <c r="H66" s="634" t="s">
        <v>1144</v>
      </c>
      <c r="I66" s="635"/>
      <c r="J66" s="636">
        <f>'Проектирование до 100'!E24*1.05*0.1</f>
        <v>1559.25</v>
      </c>
      <c r="K66" s="636">
        <v>0</v>
      </c>
      <c r="L66" s="636">
        <f t="shared" si="3"/>
        <v>1559.25</v>
      </c>
      <c r="M66" s="636">
        <f t="shared" si="4"/>
        <v>0</v>
      </c>
      <c r="N66" s="636">
        <f>ROUND('Смета ЕР (общ) '!$I66*'Смета ЕР (общ) '!$L66,2)</f>
        <v>0</v>
      </c>
      <c r="O66" s="636">
        <f>ROUND('Смета ЕР (общ) '!$I66*'Смета ЕР (общ) '!$M66,2)</f>
        <v>0</v>
      </c>
      <c r="R66" s="1376"/>
    </row>
    <row r="67" spans="1:18" ht="36">
      <c r="A67" s="632" t="s">
        <v>7</v>
      </c>
      <c r="B67" s="632">
        <v>1</v>
      </c>
      <c r="C67" s="632"/>
      <c r="D67" s="632">
        <v>74</v>
      </c>
      <c r="E67" s="632" t="str">
        <f>CONCATENATE('Смета ЕР (общ) '!$A67,".",'Смета ЕР (общ) '!$B67,".",'Смета ЕР (общ) '!$D67)</f>
        <v>Р1.1.74</v>
      </c>
      <c r="F67" s="632">
        <f t="shared" si="0"/>
        <v>1</v>
      </c>
      <c r="G67" s="754" t="s">
        <v>2085</v>
      </c>
      <c r="H67" s="634" t="s">
        <v>1144</v>
      </c>
      <c r="I67" s="635"/>
      <c r="J67" s="636">
        <f>'Проектирование до 100'!E25*1.05*0.1</f>
        <v>1039.5</v>
      </c>
      <c r="K67" s="636">
        <v>0</v>
      </c>
      <c r="L67" s="636">
        <f t="shared" si="3"/>
        <v>1039.5</v>
      </c>
      <c r="M67" s="636">
        <f t="shared" si="4"/>
        <v>0</v>
      </c>
      <c r="N67" s="636">
        <f>ROUND('Смета ЕР (общ) '!$I67*'Смета ЕР (общ) '!$L67,2)</f>
        <v>0</v>
      </c>
      <c r="O67" s="636">
        <f>ROUND('Смета ЕР (общ) '!$I67*'Смета ЕР (общ) '!$M67,2)</f>
        <v>0</v>
      </c>
      <c r="R67" s="1376"/>
    </row>
    <row r="68" spans="1:18" ht="24">
      <c r="A68" s="632" t="s">
        <v>7</v>
      </c>
      <c r="B68" s="632">
        <v>1</v>
      </c>
      <c r="C68" s="632"/>
      <c r="D68" s="632">
        <v>75</v>
      </c>
      <c r="E68" s="632" t="str">
        <f>CONCATENATE('Смета ЕР (общ) '!$A68,".",'Смета ЕР (общ) '!$B68,".",'Смета ЕР (общ) '!$D68)</f>
        <v>Р1.1.75</v>
      </c>
      <c r="F68" s="632">
        <f t="shared" si="0"/>
        <v>1</v>
      </c>
      <c r="G68" s="754" t="s">
        <v>2088</v>
      </c>
      <c r="H68" s="634" t="s">
        <v>1144</v>
      </c>
      <c r="I68" s="635"/>
      <c r="J68" s="636">
        <f>'Проектирование до 100'!E26*1.05*0.1</f>
        <v>1559.25</v>
      </c>
      <c r="K68" s="636">
        <v>0</v>
      </c>
      <c r="L68" s="636">
        <f t="shared" si="3"/>
        <v>1559.25</v>
      </c>
      <c r="M68" s="636">
        <f t="shared" si="4"/>
        <v>0</v>
      </c>
      <c r="N68" s="636">
        <f>ROUND('Смета ЕР (общ) '!$I68*'Смета ЕР (общ) '!$L68,2)</f>
        <v>0</v>
      </c>
      <c r="O68" s="636">
        <f>ROUND('Смета ЕР (общ) '!$I68*'Смета ЕР (общ) '!$M68,2)</f>
        <v>0</v>
      </c>
      <c r="R68" s="1376"/>
    </row>
    <row r="69" spans="1:18" ht="27.6">
      <c r="A69" s="492" t="s">
        <v>7</v>
      </c>
      <c r="B69" s="492">
        <v>1</v>
      </c>
      <c r="C69" s="492"/>
      <c r="D69" s="492">
        <v>76</v>
      </c>
      <c r="E69" s="492" t="str">
        <f>CONCATENATE('Смета ЕР (общ) '!$A69,".",'Смета ЕР (общ) '!$B69,".",'Смета ЕР (общ) '!$D69)</f>
        <v>Р1.1.76</v>
      </c>
      <c r="F69" s="492">
        <f t="shared" si="0"/>
        <v>1</v>
      </c>
      <c r="G69" s="491" t="s">
        <v>2557</v>
      </c>
      <c r="H69" s="638" t="s">
        <v>15</v>
      </c>
      <c r="I69" s="635"/>
      <c r="J69" s="636">
        <f>'АПС, СОУЭ, ППА'!F13*1.05</f>
        <v>70.350000000000009</v>
      </c>
      <c r="K69" s="636">
        <v>1</v>
      </c>
      <c r="L69" s="636">
        <f t="shared" ref="L69:L76" si="7">ROUND(J69-J69*$Q$3,2)</f>
        <v>70.349999999999994</v>
      </c>
      <c r="M69" s="636">
        <f t="shared" ref="M69:M76" si="8">ROUND(K69-K69*$Q$3,2)</f>
        <v>1</v>
      </c>
      <c r="N69" s="636">
        <f>ROUND('Смета ЕР (общ) '!$I69*'Смета ЕР (общ) '!$L69,2)</f>
        <v>0</v>
      </c>
      <c r="O69" s="636">
        <f>ROUND('Смета ЕР (общ) '!$I69*'Смета ЕР (общ) '!$M69,2)</f>
        <v>0</v>
      </c>
      <c r="P69" s="904" t="s">
        <v>6331</v>
      </c>
      <c r="R69" s="1376"/>
    </row>
    <row r="70" spans="1:18" ht="25.8">
      <c r="A70" s="632" t="s">
        <v>7</v>
      </c>
      <c r="B70" s="632">
        <v>1</v>
      </c>
      <c r="C70" s="632"/>
      <c r="D70" s="632">
        <v>77</v>
      </c>
      <c r="E70" s="632" t="str">
        <f>CONCATENATE('Смета ЕР (общ) '!$A70,".",'Смета ЕР (общ) '!$B70,".",'Смета ЕР (общ) '!$D70)</f>
        <v>Р1.1.77</v>
      </c>
      <c r="F70" s="632">
        <f t="shared" si="0"/>
        <v>1</v>
      </c>
      <c r="G70" s="633" t="s">
        <v>2559</v>
      </c>
      <c r="H70" s="638" t="s">
        <v>15</v>
      </c>
      <c r="I70" s="635"/>
      <c r="J70" s="636">
        <f>'АПС, СОУЭ, ППА'!F14*1.05</f>
        <v>40.950000000000003</v>
      </c>
      <c r="K70" s="636">
        <v>2</v>
      </c>
      <c r="L70" s="636">
        <f t="shared" si="7"/>
        <v>40.950000000000003</v>
      </c>
      <c r="M70" s="636">
        <f t="shared" si="8"/>
        <v>2</v>
      </c>
      <c r="N70" s="636">
        <f>ROUND('Смета ЕР (общ) '!$I70*'Смета ЕР (общ) '!$L70,2)</f>
        <v>0</v>
      </c>
      <c r="O70" s="636">
        <f>ROUND('Смета ЕР (общ) '!$I70*'Смета ЕР (общ) '!$M70,2)</f>
        <v>0</v>
      </c>
      <c r="P70" s="904" t="s">
        <v>6331</v>
      </c>
      <c r="R70" s="1376"/>
    </row>
    <row r="71" spans="1:18" ht="25.8">
      <c r="A71" s="632" t="s">
        <v>7</v>
      </c>
      <c r="B71" s="632">
        <v>1</v>
      </c>
      <c r="C71" s="632"/>
      <c r="D71" s="632">
        <v>78</v>
      </c>
      <c r="E71" s="632" t="str">
        <f>CONCATENATE('Смета ЕР (общ) '!$A71,".",'Смета ЕР (общ) '!$B71,".",'Смета ЕР (общ) '!$D71)</f>
        <v>Р1.1.78</v>
      </c>
      <c r="F71" s="632">
        <f t="shared" si="0"/>
        <v>1</v>
      </c>
      <c r="G71" s="633" t="s">
        <v>2575</v>
      </c>
      <c r="H71" s="638" t="s">
        <v>15</v>
      </c>
      <c r="I71" s="635"/>
      <c r="J71" s="636">
        <f>'АПС, СОУЭ, ППА'!F16*1.05</f>
        <v>8.4</v>
      </c>
      <c r="K71" s="636">
        <v>3</v>
      </c>
      <c r="L71" s="636">
        <f t="shared" si="7"/>
        <v>8.4</v>
      </c>
      <c r="M71" s="636">
        <f t="shared" si="8"/>
        <v>3</v>
      </c>
      <c r="N71" s="636">
        <f>ROUND('Смета ЕР (общ) '!$I71*'Смета ЕР (общ) '!$L71,2)</f>
        <v>0</v>
      </c>
      <c r="O71" s="636">
        <f>ROUND('Смета ЕР (общ) '!$I71*'Смета ЕР (общ) '!$M71,2)</f>
        <v>0</v>
      </c>
      <c r="R71" s="1376"/>
    </row>
    <row r="72" spans="1:18" ht="25.8">
      <c r="A72" s="632" t="s">
        <v>7</v>
      </c>
      <c r="B72" s="632">
        <v>1</v>
      </c>
      <c r="C72" s="632"/>
      <c r="D72" s="632">
        <v>79</v>
      </c>
      <c r="E72" s="632" t="str">
        <f>CONCATENATE('Смета ЕР (общ) '!$A72,".",'Смета ЕР (общ) '!$B72,".",'Смета ЕР (общ) '!$D72)</f>
        <v>Р1.1.79</v>
      </c>
      <c r="F72" s="632">
        <f t="shared" si="0"/>
        <v>1</v>
      </c>
      <c r="G72" s="633" t="s">
        <v>2577</v>
      </c>
      <c r="H72" s="638" t="s">
        <v>15</v>
      </c>
      <c r="I72" s="635"/>
      <c r="J72" s="636">
        <f>'АПС, СОУЭ, ППА'!F17*1.05</f>
        <v>26.25</v>
      </c>
      <c r="K72" s="636">
        <v>4</v>
      </c>
      <c r="L72" s="636">
        <f t="shared" si="7"/>
        <v>26.25</v>
      </c>
      <c r="M72" s="636">
        <f t="shared" si="8"/>
        <v>4</v>
      </c>
      <c r="N72" s="636">
        <f>ROUND('Смета ЕР (общ) '!$I72*'Смета ЕР (общ) '!$L72,2)</f>
        <v>0</v>
      </c>
      <c r="O72" s="636">
        <f>ROUND('Смета ЕР (общ) '!$I72*'Смета ЕР (общ) '!$M72,2)</f>
        <v>0</v>
      </c>
      <c r="R72" s="1376"/>
    </row>
    <row r="73" spans="1:18" ht="25.8">
      <c r="A73" s="632" t="s">
        <v>7</v>
      </c>
      <c r="B73" s="632">
        <v>1</v>
      </c>
      <c r="C73" s="632"/>
      <c r="D73" s="632">
        <v>80</v>
      </c>
      <c r="E73" s="632" t="str">
        <f>CONCATENATE('Смета ЕР (общ) '!$A73,".",'Смета ЕР (общ) '!$B73,".",'Смета ЕР (общ) '!$D73)</f>
        <v>Р1.1.80</v>
      </c>
      <c r="F73" s="632">
        <f t="shared" si="0"/>
        <v>1</v>
      </c>
      <c r="G73" s="633" t="s">
        <v>2576</v>
      </c>
      <c r="H73" s="638" t="s">
        <v>15</v>
      </c>
      <c r="I73" s="635"/>
      <c r="J73" s="636">
        <f>'АПС, СОУЭ, ППА'!F18*1.05</f>
        <v>3.1500000000000004</v>
      </c>
      <c r="K73" s="636">
        <v>5</v>
      </c>
      <c r="L73" s="636">
        <f t="shared" si="7"/>
        <v>3.15</v>
      </c>
      <c r="M73" s="636">
        <f t="shared" si="8"/>
        <v>5</v>
      </c>
      <c r="N73" s="636">
        <f>ROUND('Смета ЕР (общ) '!$I73*'Смета ЕР (общ) '!$L73,2)</f>
        <v>0</v>
      </c>
      <c r="O73" s="636">
        <f>ROUND('Смета ЕР (общ) '!$I73*'Смета ЕР (общ) '!$M73,2)</f>
        <v>0</v>
      </c>
      <c r="R73" s="1376"/>
    </row>
    <row r="74" spans="1:18" ht="25.8">
      <c r="A74" s="632" t="s">
        <v>7</v>
      </c>
      <c r="B74" s="632">
        <v>1</v>
      </c>
      <c r="C74" s="632"/>
      <c r="D74" s="632">
        <v>81</v>
      </c>
      <c r="E74" s="632" t="str">
        <f>CONCATENATE('Смета ЕР (общ) '!$A74,".",'Смета ЕР (общ) '!$B74,".",'Смета ЕР (общ) '!$D74)</f>
        <v>Р1.1.81</v>
      </c>
      <c r="F74" s="632">
        <f t="shared" si="0"/>
        <v>1</v>
      </c>
      <c r="G74" s="633" t="s">
        <v>2580</v>
      </c>
      <c r="H74" s="638" t="s">
        <v>15</v>
      </c>
      <c r="I74" s="635"/>
      <c r="J74" s="636">
        <f>'АПС, СОУЭ, ППА'!F19*1.05</f>
        <v>1.05</v>
      </c>
      <c r="K74" s="636">
        <v>6</v>
      </c>
      <c r="L74" s="636">
        <f t="shared" si="7"/>
        <v>1.05</v>
      </c>
      <c r="M74" s="636">
        <f t="shared" si="8"/>
        <v>6</v>
      </c>
      <c r="N74" s="636">
        <f>ROUND('Смета ЕР (общ) '!$I74*'Смета ЕР (общ) '!$L74,2)</f>
        <v>0</v>
      </c>
      <c r="O74" s="636">
        <f>ROUND('Смета ЕР (общ) '!$I74*'Смета ЕР (общ) '!$M74,2)</f>
        <v>0</v>
      </c>
      <c r="R74" s="1376"/>
    </row>
    <row r="75" spans="1:18" ht="24">
      <c r="A75" s="632" t="s">
        <v>7</v>
      </c>
      <c r="B75" s="632">
        <v>1</v>
      </c>
      <c r="C75" s="632"/>
      <c r="D75" s="632">
        <v>82</v>
      </c>
      <c r="E75" s="632" t="str">
        <f>CONCATENATE('Смета ЕР (общ) '!$A75,".",'Смета ЕР (общ) '!$B75,".",'Смета ЕР (общ) '!$D75)</f>
        <v>Р1.1.82</v>
      </c>
      <c r="F75" s="632">
        <f t="shared" si="0"/>
        <v>1</v>
      </c>
      <c r="G75" s="633" t="s">
        <v>2578</v>
      </c>
      <c r="H75" s="638" t="s">
        <v>15</v>
      </c>
      <c r="I75" s="635"/>
      <c r="J75" s="636">
        <f>'АПС, СОУЭ, ППА'!F20*1.05</f>
        <v>1.05</v>
      </c>
      <c r="K75" s="636">
        <v>7</v>
      </c>
      <c r="L75" s="636">
        <f t="shared" si="7"/>
        <v>1.05</v>
      </c>
      <c r="M75" s="636">
        <f t="shared" si="8"/>
        <v>7</v>
      </c>
      <c r="N75" s="636">
        <f>ROUND('Смета ЕР (общ) '!$I75*'Смета ЕР (общ) '!$L75,2)</f>
        <v>0</v>
      </c>
      <c r="O75" s="636">
        <f>ROUND('Смета ЕР (общ) '!$I75*'Смета ЕР (общ) '!$M75,2)</f>
        <v>0</v>
      </c>
      <c r="R75" s="1376"/>
    </row>
    <row r="76" spans="1:18" ht="25.8">
      <c r="A76" s="632" t="s">
        <v>7</v>
      </c>
      <c r="B76" s="632">
        <v>1</v>
      </c>
      <c r="C76" s="632"/>
      <c r="D76" s="632">
        <v>83</v>
      </c>
      <c r="E76" s="632" t="str">
        <f>CONCATENATE('Смета ЕР (общ) '!$A76,".",'Смета ЕР (общ) '!$B76,".",'Смета ЕР (общ) '!$D76)</f>
        <v>Р1.1.83</v>
      </c>
      <c r="F76" s="632">
        <f t="shared" si="0"/>
        <v>1</v>
      </c>
      <c r="G76" s="633" t="s">
        <v>2579</v>
      </c>
      <c r="H76" s="638" t="s">
        <v>15</v>
      </c>
      <c r="I76" s="635"/>
      <c r="J76" s="636">
        <f>'АПС, СОУЭ, ППА'!F21*1.05</f>
        <v>1.05</v>
      </c>
      <c r="K76" s="636">
        <v>8</v>
      </c>
      <c r="L76" s="636">
        <f t="shared" si="7"/>
        <v>1.05</v>
      </c>
      <c r="M76" s="636">
        <f t="shared" si="8"/>
        <v>8</v>
      </c>
      <c r="N76" s="636">
        <f>ROUND('Смета ЕР (общ) '!$I76*'Смета ЕР (общ) '!$L76,2)</f>
        <v>0</v>
      </c>
      <c r="O76" s="636">
        <f>ROUND('Смета ЕР (общ) '!$I76*'Смета ЕР (общ) '!$M76,2)</f>
        <v>0</v>
      </c>
      <c r="R76" s="1376"/>
    </row>
    <row r="77" spans="1:18" ht="36">
      <c r="A77" s="632" t="s">
        <v>7</v>
      </c>
      <c r="B77" s="632">
        <v>1</v>
      </c>
      <c r="C77" s="632"/>
      <c r="D77" s="632">
        <v>12</v>
      </c>
      <c r="E77" s="632" t="str">
        <f>CONCATENATE('Смета ЕР (общ) '!$A77,".",'Смета ЕР (общ) '!$B77,".",'Смета ЕР (общ) '!$D77)</f>
        <v>Р1.1.12</v>
      </c>
      <c r="F77" s="632">
        <f t="shared" si="0"/>
        <v>1</v>
      </c>
      <c r="G77" s="633" t="s">
        <v>427</v>
      </c>
      <c r="H77" s="638" t="s">
        <v>15</v>
      </c>
      <c r="I77" s="635"/>
      <c r="J77" s="755">
        <v>0</v>
      </c>
      <c r="K77" s="636">
        <v>0</v>
      </c>
      <c r="L77" s="636">
        <f t="shared" ref="L77:L108" si="9">ROUND(J77-J77*$Q$3,2)</f>
        <v>0</v>
      </c>
      <c r="M77" s="636">
        <f t="shared" ref="M77:M108" si="10">ROUND(K77-K77*$Q$3,2)</f>
        <v>0</v>
      </c>
      <c r="N77" s="636">
        <f>ROUND('Смета ЕР (общ) '!$I77*'Смета ЕР (общ) '!$L77,2)</f>
        <v>0</v>
      </c>
      <c r="O77" s="636">
        <f>ROUND('Смета ЕР (общ) '!$I77*'Смета ЕР (общ) '!$M77,2)</f>
        <v>0</v>
      </c>
      <c r="P77" s="630" t="s">
        <v>1212</v>
      </c>
      <c r="R77" s="1376"/>
    </row>
    <row r="78" spans="1:18" ht="24">
      <c r="A78" s="632" t="s">
        <v>7</v>
      </c>
      <c r="B78" s="632">
        <v>1</v>
      </c>
      <c r="C78" s="632"/>
      <c r="D78" s="632">
        <v>13</v>
      </c>
      <c r="E78" s="632" t="str">
        <f>CONCATENATE('Смета ЕР (общ) '!$A78,".",'Смета ЕР (общ) '!$B78,".",'Смета ЕР (общ) '!$D78)</f>
        <v>Р1.1.13</v>
      </c>
      <c r="F78" s="632">
        <f t="shared" si="0"/>
        <v>1</v>
      </c>
      <c r="G78" s="633" t="s">
        <v>641</v>
      </c>
      <c r="H78" s="638" t="s">
        <v>15</v>
      </c>
      <c r="I78" s="635"/>
      <c r="J78" s="755">
        <v>0</v>
      </c>
      <c r="K78" s="636">
        <v>0</v>
      </c>
      <c r="L78" s="636">
        <f t="shared" si="9"/>
        <v>0</v>
      </c>
      <c r="M78" s="636">
        <f t="shared" si="10"/>
        <v>0</v>
      </c>
      <c r="N78" s="636">
        <f>ROUND('Смета ЕР (общ) '!$I78*'Смета ЕР (общ) '!$L78,2)</f>
        <v>0</v>
      </c>
      <c r="O78" s="636">
        <f>ROUND('Смета ЕР (общ) '!$I78*'Смета ЕР (общ) '!$M78,2)</f>
        <v>0</v>
      </c>
      <c r="P78" s="630" t="s">
        <v>1212</v>
      </c>
      <c r="R78" s="1376"/>
    </row>
    <row r="79" spans="1:18" ht="24">
      <c r="A79" s="632" t="s">
        <v>7</v>
      </c>
      <c r="B79" s="632">
        <v>1</v>
      </c>
      <c r="C79" s="632"/>
      <c r="D79" s="632">
        <v>14</v>
      </c>
      <c r="E79" s="632" t="str">
        <f>CONCATENATE('Смета ЕР (общ) '!$A79,".",'Смета ЕР (общ) '!$B79,".",'Смета ЕР (общ) '!$D79)</f>
        <v>Р1.1.14</v>
      </c>
      <c r="F79" s="632">
        <f t="shared" si="0"/>
        <v>1</v>
      </c>
      <c r="G79" s="633" t="s">
        <v>9</v>
      </c>
      <c r="H79" s="638" t="s">
        <v>15</v>
      </c>
      <c r="I79" s="635"/>
      <c r="J79" s="755">
        <v>0</v>
      </c>
      <c r="K79" s="636">
        <v>0</v>
      </c>
      <c r="L79" s="636">
        <f t="shared" si="9"/>
        <v>0</v>
      </c>
      <c r="M79" s="636">
        <f t="shared" si="10"/>
        <v>0</v>
      </c>
      <c r="N79" s="636">
        <f>ROUND('Смета ЕР (общ) '!$I79*'Смета ЕР (общ) '!$L79,2)</f>
        <v>0</v>
      </c>
      <c r="O79" s="636">
        <f>ROUND('Смета ЕР (общ) '!$I79*'Смета ЕР (общ) '!$M79,2)</f>
        <v>0</v>
      </c>
      <c r="P79" s="630" t="s">
        <v>1212</v>
      </c>
      <c r="R79" s="1376"/>
    </row>
    <row r="80" spans="1:18" ht="24">
      <c r="A80" s="632" t="s">
        <v>7</v>
      </c>
      <c r="B80" s="632">
        <v>1</v>
      </c>
      <c r="C80" s="632"/>
      <c r="D80" s="632">
        <v>15</v>
      </c>
      <c r="E80" s="632" t="str">
        <f>CONCATENATE('Смета ЕР (общ) '!$A80,".",'Смета ЕР (общ) '!$B80,".",'Смета ЕР (общ) '!$D80)</f>
        <v>Р1.1.15</v>
      </c>
      <c r="F80" s="632">
        <f t="shared" si="0"/>
        <v>1</v>
      </c>
      <c r="G80" s="633" t="s">
        <v>198</v>
      </c>
      <c r="H80" s="638" t="s">
        <v>15</v>
      </c>
      <c r="I80" s="635"/>
      <c r="J80" s="636">
        <v>88.99</v>
      </c>
      <c r="K80" s="636">
        <v>0</v>
      </c>
      <c r="L80" s="636">
        <f t="shared" si="9"/>
        <v>88.99</v>
      </c>
      <c r="M80" s="636">
        <f t="shared" si="10"/>
        <v>0</v>
      </c>
      <c r="N80" s="636">
        <f>ROUND('Смета ЕР (общ) '!$I80*'Смета ЕР (общ) '!$L80,2)</f>
        <v>0</v>
      </c>
      <c r="O80" s="636">
        <f>ROUND('Смета ЕР (общ) '!$I80*'Смета ЕР (общ) '!$M80,2)</f>
        <v>0</v>
      </c>
      <c r="R80" s="1376"/>
    </row>
    <row r="81" spans="1:18" ht="24">
      <c r="A81" s="632" t="s">
        <v>7</v>
      </c>
      <c r="B81" s="632">
        <v>1</v>
      </c>
      <c r="C81" s="632"/>
      <c r="D81" s="632">
        <v>16</v>
      </c>
      <c r="E81" s="632" t="str">
        <f>CONCATENATE('Смета ЕР (общ) '!$A81,".",'Смета ЕР (общ) '!$B81,".",'Смета ЕР (общ) '!$D81)</f>
        <v>Р1.1.16</v>
      </c>
      <c r="F81" s="632">
        <f t="shared" si="0"/>
        <v>1</v>
      </c>
      <c r="G81" s="633" t="s">
        <v>199</v>
      </c>
      <c r="H81" s="638" t="s">
        <v>15</v>
      </c>
      <c r="I81" s="635"/>
      <c r="J81" s="636">
        <v>149.82</v>
      </c>
      <c r="K81" s="636">
        <v>0</v>
      </c>
      <c r="L81" s="636">
        <f t="shared" si="9"/>
        <v>149.82</v>
      </c>
      <c r="M81" s="636">
        <f t="shared" si="10"/>
        <v>0</v>
      </c>
      <c r="N81" s="636">
        <f>ROUND('Смета ЕР (общ) '!$I81*'Смета ЕР (общ) '!$L81,2)</f>
        <v>0</v>
      </c>
      <c r="O81" s="636">
        <f>ROUND('Смета ЕР (общ) '!$I81*'Смета ЕР (общ) '!$M81,2)</f>
        <v>0</v>
      </c>
      <c r="R81" s="1376"/>
    </row>
    <row r="82" spans="1:18" ht="24">
      <c r="A82" s="632" t="s">
        <v>7</v>
      </c>
      <c r="B82" s="632">
        <v>1</v>
      </c>
      <c r="C82" s="632"/>
      <c r="D82" s="632">
        <v>17</v>
      </c>
      <c r="E82" s="632" t="str">
        <f>CONCATENATE('Смета ЕР (общ) '!$A82,".",'Смета ЕР (общ) '!$B82,".",'Смета ЕР (общ) '!$D82)</f>
        <v>Р1.1.17</v>
      </c>
      <c r="F82" s="632">
        <f t="shared" si="0"/>
        <v>1</v>
      </c>
      <c r="G82" s="633" t="s">
        <v>10</v>
      </c>
      <c r="H82" s="638" t="s">
        <v>15</v>
      </c>
      <c r="I82" s="635"/>
      <c r="J82" s="636">
        <v>96.48</v>
      </c>
      <c r="K82" s="636">
        <v>0</v>
      </c>
      <c r="L82" s="636">
        <f t="shared" si="9"/>
        <v>96.48</v>
      </c>
      <c r="M82" s="636">
        <f t="shared" si="10"/>
        <v>0</v>
      </c>
      <c r="N82" s="636">
        <f>ROUND('Смета ЕР (общ) '!$I82*'Смета ЕР (общ) '!$L82,2)</f>
        <v>0</v>
      </c>
      <c r="O82" s="636">
        <f>ROUND('Смета ЕР (общ) '!$I82*'Смета ЕР (общ) '!$M82,2)</f>
        <v>0</v>
      </c>
      <c r="R82" s="1376"/>
    </row>
    <row r="83" spans="1:18" ht="24">
      <c r="A83" s="632" t="s">
        <v>7</v>
      </c>
      <c r="B83" s="632">
        <v>1</v>
      </c>
      <c r="C83" s="632"/>
      <c r="D83" s="632">
        <v>18</v>
      </c>
      <c r="E83" s="632" t="str">
        <f>CONCATENATE('Смета ЕР (общ) '!$A83,".",'Смета ЕР (общ) '!$B83,".",'Смета ЕР (общ) '!$D83)</f>
        <v>Р1.1.18</v>
      </c>
      <c r="F83" s="632">
        <f t="shared" si="0"/>
        <v>1</v>
      </c>
      <c r="G83" s="633" t="s">
        <v>1861</v>
      </c>
      <c r="H83" s="638" t="s">
        <v>15</v>
      </c>
      <c r="I83" s="635"/>
      <c r="J83" s="636">
        <v>123.58</v>
      </c>
      <c r="K83" s="636">
        <v>0</v>
      </c>
      <c r="L83" s="636">
        <f t="shared" si="9"/>
        <v>123.58</v>
      </c>
      <c r="M83" s="636">
        <f t="shared" si="10"/>
        <v>0</v>
      </c>
      <c r="N83" s="636">
        <f>ROUND('Смета ЕР (общ) '!$I83*'Смета ЕР (общ) '!$L83,2)</f>
        <v>0</v>
      </c>
      <c r="O83" s="636">
        <f>ROUND('Смета ЕР (общ) '!$I83*'Смета ЕР (общ) '!$M83,2)</f>
        <v>0</v>
      </c>
      <c r="R83" s="1376"/>
    </row>
    <row r="84" spans="1:18" ht="24">
      <c r="A84" s="632" t="s">
        <v>7</v>
      </c>
      <c r="B84" s="632">
        <v>1</v>
      </c>
      <c r="C84" s="632"/>
      <c r="D84" s="632">
        <v>84</v>
      </c>
      <c r="E84" s="632" t="str">
        <f>CONCATENATE('Смета ЕР (общ) '!$A84,".",'Смета ЕР (общ) '!$B84,".",'Смета ЕР (общ) '!$D84)</f>
        <v>Р1.1.84</v>
      </c>
      <c r="F84" s="632">
        <f t="shared" si="0"/>
        <v>1</v>
      </c>
      <c r="G84" s="633" t="s">
        <v>1860</v>
      </c>
      <c r="H84" s="638" t="s">
        <v>1144</v>
      </c>
      <c r="I84" s="635"/>
      <c r="J84" s="636">
        <v>13074.35</v>
      </c>
      <c r="K84" s="636">
        <v>0</v>
      </c>
      <c r="L84" s="636">
        <f t="shared" si="9"/>
        <v>13074.35</v>
      </c>
      <c r="M84" s="636">
        <f t="shared" si="10"/>
        <v>0</v>
      </c>
      <c r="N84" s="636">
        <f>ROUND('Смета ЕР (общ) '!$I84*'Смета ЕР (общ) '!$L84,2)</f>
        <v>0</v>
      </c>
      <c r="O84" s="636">
        <f>ROUND('Смета ЕР (общ) '!$I84*'Смета ЕР (общ) '!$M84,2)</f>
        <v>0</v>
      </c>
      <c r="R84" s="1376"/>
    </row>
    <row r="85" spans="1:18" ht="24">
      <c r="A85" s="632" t="s">
        <v>7</v>
      </c>
      <c r="B85" s="632">
        <v>1</v>
      </c>
      <c r="C85" s="632"/>
      <c r="D85" s="632">
        <v>19</v>
      </c>
      <c r="E85" s="632" t="str">
        <f>CONCATENATE('Смета ЕР (общ) '!$A85,".",'Смета ЕР (общ) '!$B85,".",'Смета ЕР (общ) '!$D85)</f>
        <v>Р1.1.19</v>
      </c>
      <c r="F85" s="632">
        <f t="shared" si="0"/>
        <v>1</v>
      </c>
      <c r="G85" s="633" t="s">
        <v>634</v>
      </c>
      <c r="H85" s="638" t="s">
        <v>15</v>
      </c>
      <c r="I85" s="635"/>
      <c r="J85" s="636">
        <v>190.9</v>
      </c>
      <c r="K85" s="636">
        <v>0</v>
      </c>
      <c r="L85" s="636">
        <f t="shared" si="9"/>
        <v>190.9</v>
      </c>
      <c r="M85" s="636">
        <f t="shared" si="10"/>
        <v>0</v>
      </c>
      <c r="N85" s="636">
        <f>ROUND('Смета ЕР (общ) '!$I85*'Смета ЕР (общ) '!$L85,2)</f>
        <v>0</v>
      </c>
      <c r="O85" s="636">
        <f>ROUND('Смета ЕР (общ) '!$I85*'Смета ЕР (общ) '!$M85,2)</f>
        <v>0</v>
      </c>
      <c r="R85" s="1376"/>
    </row>
    <row r="86" spans="1:18" ht="24">
      <c r="A86" s="632" t="s">
        <v>7</v>
      </c>
      <c r="B86" s="632">
        <v>1</v>
      </c>
      <c r="C86" s="632"/>
      <c r="D86" s="632">
        <v>20</v>
      </c>
      <c r="E86" s="632" t="str">
        <f>CONCATENATE('Смета ЕР (общ) '!$A86,".",'Смета ЕР (общ) '!$B86,".",'Смета ЕР (общ) '!$D86)</f>
        <v>Р1.1.20</v>
      </c>
      <c r="F86" s="632">
        <f t="shared" si="0"/>
        <v>1</v>
      </c>
      <c r="G86" s="633" t="s">
        <v>428</v>
      </c>
      <c r="H86" s="638" t="s">
        <v>15</v>
      </c>
      <c r="I86" s="635"/>
      <c r="J86" s="755">
        <v>0</v>
      </c>
      <c r="K86" s="636">
        <v>0</v>
      </c>
      <c r="L86" s="636">
        <f t="shared" si="9"/>
        <v>0</v>
      </c>
      <c r="M86" s="636">
        <f t="shared" si="10"/>
        <v>0</v>
      </c>
      <c r="N86" s="636">
        <f>ROUND('Смета ЕР (общ) '!$I86*'Смета ЕР (общ) '!$L86,2)</f>
        <v>0</v>
      </c>
      <c r="O86" s="636">
        <f>ROUND('Смета ЕР (общ) '!$I86*'Смета ЕР (общ) '!$M86,2)</f>
        <v>0</v>
      </c>
      <c r="P86" s="630" t="s">
        <v>1212</v>
      </c>
      <c r="R86" s="1376"/>
    </row>
    <row r="87" spans="1:18" ht="24">
      <c r="A87" s="632" t="s">
        <v>7</v>
      </c>
      <c r="B87" s="632">
        <v>1</v>
      </c>
      <c r="C87" s="632"/>
      <c r="D87" s="632">
        <v>21</v>
      </c>
      <c r="E87" s="632" t="str">
        <f>CONCATENATE('Смета ЕР (общ) '!$A87,".",'Смета ЕР (общ) '!$B87,".",'Смета ЕР (общ) '!$D87)</f>
        <v>Р1.1.21</v>
      </c>
      <c r="F87" s="632">
        <f t="shared" si="0"/>
        <v>1</v>
      </c>
      <c r="G87" s="633" t="s">
        <v>703</v>
      </c>
      <c r="H87" s="638" t="s">
        <v>15</v>
      </c>
      <c r="I87" s="635"/>
      <c r="J87" s="636">
        <v>98.96</v>
      </c>
      <c r="K87" s="636">
        <v>0</v>
      </c>
      <c r="L87" s="636">
        <f t="shared" si="9"/>
        <v>98.96</v>
      </c>
      <c r="M87" s="636">
        <f t="shared" si="10"/>
        <v>0</v>
      </c>
      <c r="N87" s="636">
        <f>ROUND('Смета ЕР (общ) '!$I87*'Смета ЕР (общ) '!$L87,2)</f>
        <v>0</v>
      </c>
      <c r="O87" s="636">
        <f>ROUND('Смета ЕР (общ) '!$I87*'Смета ЕР (общ) '!$M87,2)</f>
        <v>0</v>
      </c>
      <c r="R87" s="1376"/>
    </row>
    <row r="88" spans="1:18" ht="24">
      <c r="A88" s="632" t="s">
        <v>7</v>
      </c>
      <c r="B88" s="632">
        <v>1</v>
      </c>
      <c r="C88" s="632"/>
      <c r="D88" s="632">
        <v>22</v>
      </c>
      <c r="E88" s="632" t="str">
        <f>CONCATENATE('Смета ЕР (общ) '!$A88,".",'Смета ЕР (общ) '!$B88,".",'Смета ЕР (общ) '!$D88)</f>
        <v>Р1.1.22</v>
      </c>
      <c r="F88" s="632">
        <f t="shared" si="0"/>
        <v>1</v>
      </c>
      <c r="G88" s="633" t="s">
        <v>429</v>
      </c>
      <c r="H88" s="638" t="s">
        <v>15</v>
      </c>
      <c r="I88" s="635"/>
      <c r="J88" s="755">
        <v>0</v>
      </c>
      <c r="K88" s="636">
        <v>0</v>
      </c>
      <c r="L88" s="636">
        <f t="shared" si="9"/>
        <v>0</v>
      </c>
      <c r="M88" s="636">
        <f t="shared" si="10"/>
        <v>0</v>
      </c>
      <c r="N88" s="636">
        <f>ROUND('Смета ЕР (общ) '!$I88*'Смета ЕР (общ) '!$L88,2)</f>
        <v>0</v>
      </c>
      <c r="O88" s="636">
        <f>ROUND('Смета ЕР (общ) '!$I88*'Смета ЕР (общ) '!$M88,2)</f>
        <v>0</v>
      </c>
      <c r="P88" s="630" t="s">
        <v>1212</v>
      </c>
      <c r="R88" s="1376"/>
    </row>
    <row r="89" spans="1:18" ht="24">
      <c r="A89" s="632" t="s">
        <v>7</v>
      </c>
      <c r="B89" s="632">
        <v>1</v>
      </c>
      <c r="C89" s="632"/>
      <c r="D89" s="632">
        <v>23</v>
      </c>
      <c r="E89" s="632" t="str">
        <f>CONCATENATE('Смета ЕР (общ) '!$A89,".",'Смета ЕР (общ) '!$B89,".",'Смета ЕР (общ) '!$D89)</f>
        <v>Р1.1.23</v>
      </c>
      <c r="F89" s="632">
        <f t="shared" si="0"/>
        <v>1</v>
      </c>
      <c r="G89" s="633" t="s">
        <v>704</v>
      </c>
      <c r="H89" s="638" t="s">
        <v>15</v>
      </c>
      <c r="I89" s="635"/>
      <c r="J89" s="755">
        <v>0</v>
      </c>
      <c r="K89" s="636">
        <v>0</v>
      </c>
      <c r="L89" s="636">
        <f t="shared" si="9"/>
        <v>0</v>
      </c>
      <c r="M89" s="636">
        <f t="shared" si="10"/>
        <v>0</v>
      </c>
      <c r="N89" s="636">
        <f>ROUND('Смета ЕР (общ) '!$I89*'Смета ЕР (общ) '!$L89,2)</f>
        <v>0</v>
      </c>
      <c r="O89" s="636">
        <f>ROUND('Смета ЕР (общ) '!$I89*'Смета ЕР (общ) '!$M89,2)</f>
        <v>0</v>
      </c>
      <c r="P89" s="630" t="s">
        <v>1212</v>
      </c>
      <c r="R89" s="1376"/>
    </row>
    <row r="90" spans="1:18" ht="24">
      <c r="A90" s="632" t="s">
        <v>7</v>
      </c>
      <c r="B90" s="632">
        <v>1</v>
      </c>
      <c r="C90" s="632"/>
      <c r="D90" s="632">
        <v>24</v>
      </c>
      <c r="E90" s="632" t="str">
        <f>CONCATENATE('Смета ЕР (общ) '!$A90,".",'Смета ЕР (общ) '!$B90,".",'Смета ЕР (общ) '!$D90)</f>
        <v>Р1.1.24</v>
      </c>
      <c r="F90" s="632">
        <f t="shared" si="0"/>
        <v>1</v>
      </c>
      <c r="G90" s="633" t="s">
        <v>706</v>
      </c>
      <c r="H90" s="638" t="s">
        <v>15</v>
      </c>
      <c r="I90" s="635"/>
      <c r="J90" s="755">
        <v>0</v>
      </c>
      <c r="K90" s="636">
        <v>0</v>
      </c>
      <c r="L90" s="636">
        <f t="shared" si="9"/>
        <v>0</v>
      </c>
      <c r="M90" s="636">
        <f t="shared" si="10"/>
        <v>0</v>
      </c>
      <c r="N90" s="636">
        <f>ROUND('Смета ЕР (общ) '!$I90*'Смета ЕР (общ) '!$L90,2)</f>
        <v>0</v>
      </c>
      <c r="O90" s="636">
        <f>ROUND('Смета ЕР (общ) '!$I90*'Смета ЕР (общ) '!$M90,2)</f>
        <v>0</v>
      </c>
      <c r="P90" s="630" t="s">
        <v>1212</v>
      </c>
      <c r="R90" s="1376"/>
    </row>
    <row r="91" spans="1:18" ht="24">
      <c r="A91" s="632" t="s">
        <v>7</v>
      </c>
      <c r="B91" s="632">
        <v>1</v>
      </c>
      <c r="C91" s="632"/>
      <c r="D91" s="632">
        <v>27</v>
      </c>
      <c r="E91" s="632" t="str">
        <f>CONCATENATE('Смета ЕР (общ) '!$A91,".",'Смета ЕР (общ) '!$B91,".",'Смета ЕР (общ) '!$D91)</f>
        <v>Р1.1.27</v>
      </c>
      <c r="F91" s="632">
        <f t="shared" si="0"/>
        <v>1</v>
      </c>
      <c r="G91" s="633" t="s">
        <v>412</v>
      </c>
      <c r="H91" s="638" t="s">
        <v>15</v>
      </c>
      <c r="I91" s="635"/>
      <c r="J91" s="636">
        <v>114.84</v>
      </c>
      <c r="K91" s="636">
        <v>0</v>
      </c>
      <c r="L91" s="636">
        <f t="shared" si="9"/>
        <v>114.84</v>
      </c>
      <c r="M91" s="636">
        <f t="shared" si="10"/>
        <v>0</v>
      </c>
      <c r="N91" s="636">
        <f>ROUND('Смета ЕР (общ) '!$I91*'Смета ЕР (общ) '!$L91,2)</f>
        <v>0</v>
      </c>
      <c r="O91" s="636">
        <f>ROUND('Смета ЕР (общ) '!$I91*'Смета ЕР (общ) '!$M91,2)</f>
        <v>0</v>
      </c>
      <c r="R91" s="1376"/>
    </row>
    <row r="92" spans="1:18" ht="24">
      <c r="A92" s="632" t="s">
        <v>7</v>
      </c>
      <c r="B92" s="632">
        <v>1</v>
      </c>
      <c r="C92" s="632"/>
      <c r="D92" s="632">
        <v>28</v>
      </c>
      <c r="E92" s="632" t="str">
        <f>CONCATENATE('Смета ЕР (общ) '!$A92,".",'Смета ЕР (общ) '!$B92,".",'Смета ЕР (общ) '!$D92)</f>
        <v>Р1.1.28</v>
      </c>
      <c r="F92" s="632">
        <f t="shared" si="0"/>
        <v>1</v>
      </c>
      <c r="G92" s="633" t="s">
        <v>705</v>
      </c>
      <c r="H92" s="638" t="s">
        <v>15</v>
      </c>
      <c r="I92" s="635"/>
      <c r="J92" s="636">
        <v>52.25</v>
      </c>
      <c r="K92" s="636">
        <v>0</v>
      </c>
      <c r="L92" s="636">
        <f t="shared" si="9"/>
        <v>52.25</v>
      </c>
      <c r="M92" s="636">
        <f t="shared" si="10"/>
        <v>0</v>
      </c>
      <c r="N92" s="636">
        <f>ROUND('Смета ЕР (общ) '!$I92*'Смета ЕР (общ) '!$L92,2)</f>
        <v>0</v>
      </c>
      <c r="O92" s="636">
        <f>ROUND('Смета ЕР (общ) '!$I92*'Смета ЕР (общ) '!$M92,2)</f>
        <v>0</v>
      </c>
      <c r="R92" s="1376"/>
    </row>
    <row r="93" spans="1:18" ht="24">
      <c r="A93" s="632" t="s">
        <v>7</v>
      </c>
      <c r="B93" s="632">
        <v>1</v>
      </c>
      <c r="C93" s="632"/>
      <c r="D93" s="632">
        <v>32</v>
      </c>
      <c r="E93" s="632" t="str">
        <f>CONCATENATE('Смета ЕР (общ) '!$A93,".",'Смета ЕР (общ) '!$B93,".",'Смета ЕР (общ) '!$D93)</f>
        <v>Р1.1.32</v>
      </c>
      <c r="F93" s="632">
        <f t="shared" si="0"/>
        <v>1</v>
      </c>
      <c r="G93" s="633" t="s">
        <v>688</v>
      </c>
      <c r="H93" s="638" t="s">
        <v>15</v>
      </c>
      <c r="I93" s="635"/>
      <c r="J93" s="755">
        <v>0</v>
      </c>
      <c r="K93" s="636">
        <v>0</v>
      </c>
      <c r="L93" s="636">
        <f t="shared" si="9"/>
        <v>0</v>
      </c>
      <c r="M93" s="636">
        <f t="shared" si="10"/>
        <v>0</v>
      </c>
      <c r="N93" s="636">
        <f>ROUND('Смета ЕР (общ) '!$I93*'Смета ЕР (общ) '!$L93,2)</f>
        <v>0</v>
      </c>
      <c r="O93" s="636">
        <f>ROUND('Смета ЕР (общ) '!$I93*'Смета ЕР (общ) '!$M93,2)</f>
        <v>0</v>
      </c>
      <c r="P93" s="630" t="s">
        <v>1212</v>
      </c>
      <c r="R93" s="1376"/>
    </row>
    <row r="94" spans="1:18" ht="24">
      <c r="A94" s="632" t="s">
        <v>7</v>
      </c>
      <c r="B94" s="632">
        <v>1</v>
      </c>
      <c r="C94" s="632"/>
      <c r="D94" s="632">
        <v>34</v>
      </c>
      <c r="E94" s="632" t="str">
        <f>CONCATENATE('Смета ЕР (общ) '!$A94,".",'Смета ЕР (общ) '!$B94,".",'Смета ЕР (общ) '!$D94)</f>
        <v>Р1.1.34</v>
      </c>
      <c r="F94" s="632">
        <f t="shared" si="0"/>
        <v>1</v>
      </c>
      <c r="G94" s="633" t="s">
        <v>430</v>
      </c>
      <c r="H94" s="638" t="s">
        <v>15</v>
      </c>
      <c r="I94" s="635"/>
      <c r="J94" s="636">
        <v>30.63</v>
      </c>
      <c r="K94" s="636">
        <v>0</v>
      </c>
      <c r="L94" s="636">
        <f t="shared" si="9"/>
        <v>30.63</v>
      </c>
      <c r="M94" s="636">
        <f t="shared" si="10"/>
        <v>0</v>
      </c>
      <c r="N94" s="636">
        <f>ROUND('Смета ЕР (общ) '!$I94*'Смета ЕР (общ) '!$L94,2)</f>
        <v>0</v>
      </c>
      <c r="O94" s="636">
        <f>ROUND('Смета ЕР (общ) '!$I94*'Смета ЕР (общ) '!$M94,2)</f>
        <v>0</v>
      </c>
      <c r="R94" s="1376"/>
    </row>
    <row r="95" spans="1:18" ht="24">
      <c r="A95" s="632" t="s">
        <v>7</v>
      </c>
      <c r="B95" s="632">
        <v>1</v>
      </c>
      <c r="C95" s="851"/>
      <c r="D95" s="851">
        <v>92</v>
      </c>
      <c r="E95" s="632" t="str">
        <f>CONCATENATE('Смета ЕР (общ) '!$A95,".",'Смета ЕР (общ) '!$B95,".",'Смета ЕР (общ) '!$D95)</f>
        <v>Р1.1.92</v>
      </c>
      <c r="F95" s="632">
        <f t="shared" si="0"/>
        <v>1</v>
      </c>
      <c r="G95" s="852" t="s">
        <v>3881</v>
      </c>
      <c r="H95" s="853" t="s">
        <v>1144</v>
      </c>
      <c r="I95" s="854"/>
      <c r="J95" s="665">
        <v>10207.56</v>
      </c>
      <c r="K95" s="636">
        <v>0</v>
      </c>
      <c r="L95" s="636">
        <f t="shared" ref="L95" si="11">ROUND(J95-J95*$Q$3,2)</f>
        <v>10207.56</v>
      </c>
      <c r="M95" s="636">
        <f t="shared" ref="M95" si="12">ROUND(K95-K95*$Q$3,2)</f>
        <v>0</v>
      </c>
      <c r="N95" s="636">
        <f>ROUND('Смета ЕР (общ) '!$I95*'Смета ЕР (общ) '!$L95,2)</f>
        <v>0</v>
      </c>
      <c r="O95" s="636">
        <f>ROUND('Смета ЕР (общ) '!$I95*'Смета ЕР (общ) '!$M95,2)</f>
        <v>0</v>
      </c>
      <c r="R95" s="1376"/>
    </row>
    <row r="96" spans="1:18" ht="24">
      <c r="A96" s="632" t="s">
        <v>7</v>
      </c>
      <c r="B96" s="632">
        <v>1</v>
      </c>
      <c r="C96" s="632"/>
      <c r="D96" s="632">
        <v>35</v>
      </c>
      <c r="E96" s="632" t="str">
        <f>CONCATENATE('Смета ЕР (общ) '!$A96,".",'Смета ЕР (общ) '!$B96,".",'Смета ЕР (общ) '!$D96)</f>
        <v>Р1.1.35</v>
      </c>
      <c r="F96" s="632">
        <f>IF(I96&gt;0,F94+1,F94)</f>
        <v>1</v>
      </c>
      <c r="G96" s="633" t="s">
        <v>155</v>
      </c>
      <c r="H96" s="638" t="s">
        <v>15</v>
      </c>
      <c r="I96" s="635"/>
      <c r="J96" s="636">
        <v>76.52</v>
      </c>
      <c r="K96" s="636">
        <v>0</v>
      </c>
      <c r="L96" s="636">
        <f t="shared" si="9"/>
        <v>76.52</v>
      </c>
      <c r="M96" s="636">
        <f t="shared" si="10"/>
        <v>0</v>
      </c>
      <c r="N96" s="636">
        <f>ROUND('Смета ЕР (общ) '!$I96*'Смета ЕР (общ) '!$L96,2)</f>
        <v>0</v>
      </c>
      <c r="O96" s="636">
        <f>ROUND('Смета ЕР (общ) '!$I96*'Смета ЕР (общ) '!$M96,2)</f>
        <v>0</v>
      </c>
      <c r="R96" s="1376"/>
    </row>
    <row r="97" spans="1:18" ht="24">
      <c r="A97" s="632" t="s">
        <v>7</v>
      </c>
      <c r="B97" s="632">
        <v>1</v>
      </c>
      <c r="C97" s="632"/>
      <c r="D97" s="632">
        <v>38</v>
      </c>
      <c r="E97" s="632" t="str">
        <f>CONCATENATE('Смета ЕР (общ) '!$A97,".",'Смета ЕР (общ) '!$B97,".",'Смета ЕР (общ) '!$D97)</f>
        <v>Р1.1.38</v>
      </c>
      <c r="F97" s="632">
        <f t="shared" si="0"/>
        <v>1</v>
      </c>
      <c r="G97" s="633" t="s">
        <v>965</v>
      </c>
      <c r="H97" s="638" t="s">
        <v>15</v>
      </c>
      <c r="I97" s="635"/>
      <c r="J97" s="755">
        <v>0</v>
      </c>
      <c r="K97" s="636">
        <v>0</v>
      </c>
      <c r="L97" s="636">
        <f t="shared" si="9"/>
        <v>0</v>
      </c>
      <c r="M97" s="636">
        <f t="shared" si="10"/>
        <v>0</v>
      </c>
      <c r="N97" s="636">
        <f>ROUND('Смета ЕР (общ) '!$I97*'Смета ЕР (общ) '!$L97,2)</f>
        <v>0</v>
      </c>
      <c r="O97" s="636">
        <f>ROUND('Смета ЕР (общ) '!$I97*'Смета ЕР (общ) '!$M97,2)</f>
        <v>0</v>
      </c>
      <c r="P97" s="630" t="s">
        <v>1212</v>
      </c>
      <c r="R97" s="1376"/>
    </row>
    <row r="98" spans="1:18" ht="24">
      <c r="A98" s="632" t="s">
        <v>7</v>
      </c>
      <c r="B98" s="632">
        <v>1</v>
      </c>
      <c r="C98" s="632"/>
      <c r="D98" s="632">
        <v>39</v>
      </c>
      <c r="E98" s="632" t="str">
        <f>CONCATENATE('Смета ЕР (общ) '!$A98,".",'Смета ЕР (общ) '!$B98,".",'Смета ЕР (общ) '!$D98)</f>
        <v>Р1.1.39</v>
      </c>
      <c r="F98" s="632">
        <f t="shared" si="0"/>
        <v>1</v>
      </c>
      <c r="G98" s="633" t="s">
        <v>966</v>
      </c>
      <c r="H98" s="638" t="s">
        <v>15</v>
      </c>
      <c r="I98" s="635"/>
      <c r="J98" s="755">
        <v>0</v>
      </c>
      <c r="K98" s="636">
        <v>0</v>
      </c>
      <c r="L98" s="636">
        <f t="shared" si="9"/>
        <v>0</v>
      </c>
      <c r="M98" s="636">
        <f t="shared" si="10"/>
        <v>0</v>
      </c>
      <c r="N98" s="636">
        <f>ROUND('Смета ЕР (общ) '!$I98*'Смета ЕР (общ) '!$L98,2)</f>
        <v>0</v>
      </c>
      <c r="O98" s="636">
        <f>ROUND('Смета ЕР (общ) '!$I98*'Смета ЕР (общ) '!$M98,2)</f>
        <v>0</v>
      </c>
      <c r="P98" s="630" t="s">
        <v>1212</v>
      </c>
      <c r="R98" s="1376"/>
    </row>
    <row r="99" spans="1:18" ht="24">
      <c r="A99" s="632" t="s">
        <v>7</v>
      </c>
      <c r="B99" s="632">
        <v>1</v>
      </c>
      <c r="C99" s="632"/>
      <c r="D99" s="632">
        <v>40</v>
      </c>
      <c r="E99" s="632" t="str">
        <f>CONCATENATE('Смета ЕР (общ) '!$A99,".",'Смета ЕР (общ) '!$B99,".",'Смета ЕР (общ) '!$D99)</f>
        <v>Р1.1.40</v>
      </c>
      <c r="F99" s="632">
        <f t="shared" si="0"/>
        <v>1</v>
      </c>
      <c r="G99" s="633" t="s">
        <v>1114</v>
      </c>
      <c r="H99" s="634" t="s">
        <v>336</v>
      </c>
      <c r="I99" s="635"/>
      <c r="J99" s="636">
        <v>16168.42</v>
      </c>
      <c r="K99" s="636">
        <v>0</v>
      </c>
      <c r="L99" s="636">
        <f t="shared" si="9"/>
        <v>16168.42</v>
      </c>
      <c r="M99" s="636">
        <f t="shared" si="10"/>
        <v>0</v>
      </c>
      <c r="N99" s="636">
        <f>ROUND('Смета ЕР (общ) '!$I99*'Смета ЕР (общ) '!$L99,2)</f>
        <v>0</v>
      </c>
      <c r="O99" s="636">
        <f>ROUND('Смета ЕР (общ) '!$I99*'Смета ЕР (общ) '!$M99,2)</f>
        <v>0</v>
      </c>
      <c r="R99" s="1376"/>
    </row>
    <row r="100" spans="1:18" ht="48">
      <c r="A100" s="632" t="s">
        <v>7</v>
      </c>
      <c r="B100" s="632">
        <v>1</v>
      </c>
      <c r="C100" s="632"/>
      <c r="D100" s="632">
        <v>41</v>
      </c>
      <c r="E100" s="632" t="str">
        <f>CONCATENATE('Смета ЕР (общ) '!$A100,".",'Смета ЕР (общ) '!$B100,".",'Смета ЕР (общ) '!$D100)</f>
        <v>Р1.1.41</v>
      </c>
      <c r="F100" s="632">
        <f t="shared" si="0"/>
        <v>1</v>
      </c>
      <c r="G100" s="633" t="s">
        <v>1586</v>
      </c>
      <c r="H100" s="638" t="s">
        <v>1144</v>
      </c>
      <c r="I100" s="635"/>
      <c r="J100" s="636">
        <v>23438.15</v>
      </c>
      <c r="K100" s="636">
        <v>0</v>
      </c>
      <c r="L100" s="636">
        <f t="shared" si="9"/>
        <v>23438.15</v>
      </c>
      <c r="M100" s="636">
        <f t="shared" si="10"/>
        <v>0</v>
      </c>
      <c r="N100" s="636">
        <f>ROUND('Смета ЕР (общ) '!$I100*'Смета ЕР (общ) '!$L100,2)</f>
        <v>0</v>
      </c>
      <c r="O100" s="636">
        <f>ROUND('Смета ЕР (общ) '!$I100*'Смета ЕР (общ) '!$M100,2)</f>
        <v>0</v>
      </c>
      <c r="R100" s="1376"/>
    </row>
    <row r="101" spans="1:18" ht="48">
      <c r="A101" s="632" t="s">
        <v>7</v>
      </c>
      <c r="B101" s="632">
        <v>1</v>
      </c>
      <c r="C101" s="632"/>
      <c r="D101" s="632">
        <v>85</v>
      </c>
      <c r="E101" s="632" t="str">
        <f>CONCATENATE('Смета ЕР (общ) '!$A101,".",'Смета ЕР (общ) '!$B101,".",'Смета ЕР (общ) '!$D101)</f>
        <v>Р1.1.85</v>
      </c>
      <c r="F101" s="632">
        <f t="shared" si="0"/>
        <v>1</v>
      </c>
      <c r="G101" s="633" t="s">
        <v>1587</v>
      </c>
      <c r="H101" s="634" t="s">
        <v>15</v>
      </c>
      <c r="I101" s="635"/>
      <c r="J101" s="636">
        <v>17.8</v>
      </c>
      <c r="K101" s="636">
        <v>0</v>
      </c>
      <c r="L101" s="636">
        <f t="shared" si="9"/>
        <v>17.8</v>
      </c>
      <c r="M101" s="636">
        <f t="shared" si="10"/>
        <v>0</v>
      </c>
      <c r="N101" s="636">
        <f>ROUND('Смета ЕР (общ) '!$I101*'Смета ЕР (общ) '!$L101,2)</f>
        <v>0</v>
      </c>
      <c r="O101" s="636">
        <f>ROUND('Смета ЕР (общ) '!$I101*'Смета ЕР (общ) '!$M101,2)</f>
        <v>0</v>
      </c>
      <c r="R101" s="1376"/>
    </row>
    <row r="102" spans="1:18" s="725" customFormat="1" ht="24">
      <c r="A102" s="663" t="s">
        <v>7</v>
      </c>
      <c r="B102" s="663">
        <v>1</v>
      </c>
      <c r="C102" s="663"/>
      <c r="D102" s="663">
        <v>86</v>
      </c>
      <c r="E102" s="663" t="str">
        <f>CONCATENATE('Смета ЕР (общ) '!$A102,".",'Смета ЕР (общ) '!$B102,".",'Смета ЕР (общ) '!$D102)</f>
        <v>Р1.1.86</v>
      </c>
      <c r="F102" s="663">
        <f t="shared" si="0"/>
        <v>1</v>
      </c>
      <c r="G102" s="678" t="s">
        <v>1158</v>
      </c>
      <c r="H102" s="638" t="s">
        <v>1144</v>
      </c>
      <c r="I102" s="637"/>
      <c r="J102" s="665">
        <v>132501.92000000001</v>
      </c>
      <c r="K102" s="665">
        <v>0</v>
      </c>
      <c r="L102" s="665">
        <f t="shared" si="9"/>
        <v>132501.92000000001</v>
      </c>
      <c r="M102" s="665">
        <f t="shared" si="10"/>
        <v>0</v>
      </c>
      <c r="N102" s="665">
        <f>ROUND('Смета ЕР (общ) '!$I102*'Смета ЕР (общ) '!$L102,2)</f>
        <v>0</v>
      </c>
      <c r="O102" s="665">
        <f>ROUND('Смета ЕР (общ) '!$I102*'Смета ЕР (общ) '!$M102,2)</f>
        <v>0</v>
      </c>
      <c r="P102" s="721" t="s">
        <v>2543</v>
      </c>
      <c r="Q102" s="723"/>
      <c r="R102" s="1377"/>
    </row>
    <row r="103" spans="1:18" s="725" customFormat="1" ht="60">
      <c r="A103" s="663" t="s">
        <v>7</v>
      </c>
      <c r="B103" s="663">
        <v>1</v>
      </c>
      <c r="C103" s="663"/>
      <c r="D103" s="663">
        <v>87</v>
      </c>
      <c r="E103" s="663" t="str">
        <f>CONCATENATE('Смета ЕР (общ) '!$A103,".",'Смета ЕР (общ) '!$B103,".",'Смета ЕР (общ) '!$D103)</f>
        <v>Р1.1.87</v>
      </c>
      <c r="F103" s="663">
        <f t="shared" si="0"/>
        <v>1</v>
      </c>
      <c r="G103" s="678" t="s">
        <v>1614</v>
      </c>
      <c r="H103" s="638" t="s">
        <v>1144</v>
      </c>
      <c r="I103" s="637"/>
      <c r="J103" s="665">
        <v>134515.32999999999</v>
      </c>
      <c r="K103" s="665">
        <v>0</v>
      </c>
      <c r="L103" s="665">
        <f t="shared" si="9"/>
        <v>134515.32999999999</v>
      </c>
      <c r="M103" s="665">
        <f t="shared" si="10"/>
        <v>0</v>
      </c>
      <c r="N103" s="665">
        <f>ROUND('Смета ЕР (общ) '!$I103*'Смета ЕР (общ) '!$L103,2)</f>
        <v>0</v>
      </c>
      <c r="O103" s="665">
        <f>ROUND('Смета ЕР (общ) '!$I103*'Смета ЕР (общ) '!$M103,2)</f>
        <v>0</v>
      </c>
      <c r="P103" s="721" t="s">
        <v>2543</v>
      </c>
      <c r="Q103" s="723"/>
      <c r="R103" s="1377"/>
    </row>
    <row r="104" spans="1:18" s="725" customFormat="1" ht="24">
      <c r="A104" s="663" t="s">
        <v>7</v>
      </c>
      <c r="B104" s="663">
        <v>1</v>
      </c>
      <c r="C104" s="663"/>
      <c r="D104" s="663">
        <v>88</v>
      </c>
      <c r="E104" s="663" t="str">
        <f>CONCATENATE('Смета ЕР (общ) '!$A104,".",'Смета ЕР (общ) '!$B104,".",'Смета ЕР (общ) '!$D104)</f>
        <v>Р1.1.88</v>
      </c>
      <c r="F104" s="663">
        <f t="shared" si="0"/>
        <v>1</v>
      </c>
      <c r="G104" s="678" t="s">
        <v>1612</v>
      </c>
      <c r="H104" s="638" t="s">
        <v>8</v>
      </c>
      <c r="I104" s="637"/>
      <c r="J104" s="665">
        <v>137099.85999999999</v>
      </c>
      <c r="K104" s="665">
        <v>0</v>
      </c>
      <c r="L104" s="665">
        <f t="shared" si="9"/>
        <v>137099.85999999999</v>
      </c>
      <c r="M104" s="665">
        <f t="shared" si="10"/>
        <v>0</v>
      </c>
      <c r="N104" s="665">
        <f>ROUND('Смета ЕР (общ) '!$I104*'Смета ЕР (общ) '!$L104,2)</f>
        <v>0</v>
      </c>
      <c r="O104" s="665">
        <f>ROUND('Смета ЕР (общ) '!$I104*'Смета ЕР (общ) '!$M104,2)</f>
        <v>0</v>
      </c>
      <c r="P104" s="721" t="s">
        <v>2543</v>
      </c>
      <c r="Q104" s="723"/>
      <c r="R104" s="1377"/>
    </row>
    <row r="105" spans="1:18" s="725" customFormat="1" ht="24">
      <c r="A105" s="663" t="s">
        <v>7</v>
      </c>
      <c r="B105" s="663">
        <v>1</v>
      </c>
      <c r="C105" s="663"/>
      <c r="D105" s="663">
        <v>89</v>
      </c>
      <c r="E105" s="663" t="str">
        <f>CONCATENATE('Смета ЕР (общ) '!$A105,".",'Смета ЕР (общ) '!$B105,".",'Смета ЕР (общ) '!$D105)</f>
        <v>Р1.1.89</v>
      </c>
      <c r="F105" s="663">
        <f t="shared" si="0"/>
        <v>1</v>
      </c>
      <c r="G105" s="678" t="s">
        <v>9</v>
      </c>
      <c r="H105" s="638" t="s">
        <v>1144</v>
      </c>
      <c r="I105" s="637"/>
      <c r="J105" s="665">
        <v>134499.93</v>
      </c>
      <c r="K105" s="665">
        <v>0</v>
      </c>
      <c r="L105" s="665">
        <f t="shared" si="9"/>
        <v>134499.93</v>
      </c>
      <c r="M105" s="665">
        <f t="shared" si="10"/>
        <v>0</v>
      </c>
      <c r="N105" s="665">
        <f>ROUND('Смета ЕР (общ) '!$I105*'Смета ЕР (общ) '!$L105,2)</f>
        <v>0</v>
      </c>
      <c r="O105" s="665">
        <f>ROUND('Смета ЕР (общ) '!$I105*'Смета ЕР (общ) '!$M105,2)</f>
        <v>0</v>
      </c>
      <c r="P105" s="721" t="s">
        <v>2543</v>
      </c>
      <c r="Q105" s="723"/>
      <c r="R105" s="1377"/>
    </row>
    <row r="106" spans="1:18" s="725" customFormat="1" ht="24">
      <c r="A106" s="663" t="s">
        <v>7</v>
      </c>
      <c r="B106" s="663">
        <v>1</v>
      </c>
      <c r="C106" s="663"/>
      <c r="D106" s="663">
        <v>90</v>
      </c>
      <c r="E106" s="663" t="str">
        <f>CONCATENATE('Смета ЕР (общ) '!$A106,".",'Смета ЕР (общ) '!$B106,".",'Смета ЕР (общ) '!$D106)</f>
        <v>Р1.1.90</v>
      </c>
      <c r="F106" s="663">
        <f t="shared" si="0"/>
        <v>1</v>
      </c>
      <c r="G106" s="678" t="s">
        <v>2542</v>
      </c>
      <c r="H106" s="638" t="s">
        <v>1144</v>
      </c>
      <c r="I106" s="637"/>
      <c r="J106" s="665">
        <v>135524.49</v>
      </c>
      <c r="K106" s="665">
        <v>0</v>
      </c>
      <c r="L106" s="665">
        <f t="shared" si="9"/>
        <v>135524.49</v>
      </c>
      <c r="M106" s="665">
        <f t="shared" si="10"/>
        <v>0</v>
      </c>
      <c r="N106" s="665">
        <f>ROUND('Смета ЕР (общ) '!$I106*'Смета ЕР (общ) '!$L106,2)</f>
        <v>0</v>
      </c>
      <c r="O106" s="665">
        <f>ROUND('Смета ЕР (общ) '!$I106*'Смета ЕР (общ) '!$M106,2)</f>
        <v>0</v>
      </c>
      <c r="P106" s="721" t="s">
        <v>2543</v>
      </c>
      <c r="Q106" s="723"/>
      <c r="R106" s="1377"/>
    </row>
    <row r="107" spans="1:18" s="725" customFormat="1" ht="24">
      <c r="A107" s="663" t="s">
        <v>7</v>
      </c>
      <c r="B107" s="663">
        <v>1</v>
      </c>
      <c r="C107" s="663"/>
      <c r="D107" s="663">
        <v>91</v>
      </c>
      <c r="E107" s="663" t="str">
        <f>CONCATENATE('Смета ЕР (общ) '!$A107,".",'Смета ЕР (общ) '!$B107,".",'Смета ЕР (общ) '!$D107)</f>
        <v>Р1.1.91</v>
      </c>
      <c r="F107" s="663">
        <f t="shared" si="0"/>
        <v>1</v>
      </c>
      <c r="G107" s="678" t="s">
        <v>1613</v>
      </c>
      <c r="H107" s="638" t="s">
        <v>1144</v>
      </c>
      <c r="I107" s="637"/>
      <c r="J107" s="665">
        <v>134002.26</v>
      </c>
      <c r="K107" s="665">
        <v>0</v>
      </c>
      <c r="L107" s="665">
        <f t="shared" si="9"/>
        <v>134002.26</v>
      </c>
      <c r="M107" s="665">
        <f t="shared" si="10"/>
        <v>0</v>
      </c>
      <c r="N107" s="665">
        <f>ROUND('Смета ЕР (общ) '!$I107*'Смета ЕР (общ) '!$L107,2)</f>
        <v>0</v>
      </c>
      <c r="O107" s="665">
        <f>ROUND('Смета ЕР (общ) '!$I107*'Смета ЕР (общ) '!$M107,2)</f>
        <v>0</v>
      </c>
      <c r="P107" s="721" t="s">
        <v>2543</v>
      </c>
      <c r="Q107" s="723"/>
      <c r="R107" s="1377"/>
    </row>
    <row r="108" spans="1:18" ht="36">
      <c r="A108" s="632" t="s">
        <v>7</v>
      </c>
      <c r="B108" s="632">
        <v>1</v>
      </c>
      <c r="C108" s="632"/>
      <c r="D108" s="632">
        <v>42</v>
      </c>
      <c r="E108" s="632" t="str">
        <f>CONCATENATE('Смета ЕР (общ) '!$A108,".",'Смета ЕР (общ) '!$B108,".",'Смета ЕР (общ) '!$D108)</f>
        <v>Р1.1.42</v>
      </c>
      <c r="F108" s="632">
        <f t="shared" si="0"/>
        <v>1</v>
      </c>
      <c r="G108" s="633" t="s">
        <v>1611</v>
      </c>
      <c r="H108" s="634" t="s">
        <v>1144</v>
      </c>
      <c r="I108" s="635"/>
      <c r="J108" s="636">
        <v>852600</v>
      </c>
      <c r="K108" s="636">
        <v>0</v>
      </c>
      <c r="L108" s="636">
        <f t="shared" si="9"/>
        <v>852600</v>
      </c>
      <c r="M108" s="636">
        <f t="shared" si="10"/>
        <v>0</v>
      </c>
      <c r="N108" s="636">
        <f>ROUND('Смета ЕР (общ) '!$I108*'Смета ЕР (общ) '!$L108,2)</f>
        <v>0</v>
      </c>
      <c r="O108" s="636">
        <f>ROUND('Смета ЕР (общ) '!$I108*'Смета ЕР (общ) '!$M108,2)</f>
        <v>0</v>
      </c>
      <c r="R108" s="1376"/>
    </row>
    <row r="109" spans="1:18" ht="24">
      <c r="A109" s="624" t="s">
        <v>11</v>
      </c>
      <c r="B109" s="624">
        <v>0</v>
      </c>
      <c r="C109" s="624"/>
      <c r="D109" s="624">
        <v>0</v>
      </c>
      <c r="E109" s="624" t="str">
        <f>CONCATENATE('Смета ЕР (общ) '!$A109,".",'Смета ЕР (общ) '!$B109,".",'Смета ЕР (общ) '!$D109)</f>
        <v>Р2.0.0</v>
      </c>
      <c r="F109" s="624">
        <f t="shared" si="0"/>
        <v>1</v>
      </c>
      <c r="G109" s="625" t="s">
        <v>642</v>
      </c>
      <c r="H109" s="626"/>
      <c r="I109" s="627">
        <f>I111+I112+I128+I146+I164+I174+I184+I205+I215+I221+I235+I244</f>
        <v>0</v>
      </c>
      <c r="J109" s="639"/>
      <c r="K109" s="639"/>
      <c r="L109" s="629"/>
      <c r="M109" s="629"/>
      <c r="N109" s="629">
        <f>ROUND(N244+N235+N221+N215+N205+N190+N174+N164+N146+N128+N112+N184+N110,2)</f>
        <v>0</v>
      </c>
      <c r="O109" s="629">
        <f>ROUND(O244+O235+O221+O215+O205+O190+O174+O164+O146+O128+O112+O184+O111+O110,2)</f>
        <v>0</v>
      </c>
      <c r="R109" s="1375"/>
    </row>
    <row r="110" spans="1:18" ht="24">
      <c r="A110" s="640" t="s">
        <v>11</v>
      </c>
      <c r="B110" s="640">
        <v>13</v>
      </c>
      <c r="C110" s="640"/>
      <c r="D110" s="640">
        <v>0</v>
      </c>
      <c r="E110" s="640" t="str">
        <f>CONCATENATE('Смета ЕР (общ) '!$A110,".",'Смета ЕР (общ) '!$B110,".",'Смета ЕР (общ) '!$D110)</f>
        <v>Р2.13.0</v>
      </c>
      <c r="F110" s="640">
        <f t="shared" ref="F110:F173" si="13">IF(I110&gt;0,F109+1,F109)</f>
        <v>1</v>
      </c>
      <c r="G110" s="641" t="s">
        <v>2626</v>
      </c>
      <c r="H110" s="626"/>
      <c r="I110" s="627">
        <f>SUM(I111:I125)</f>
        <v>0</v>
      </c>
      <c r="J110" s="639"/>
      <c r="K110" s="639"/>
      <c r="L110" s="629"/>
      <c r="M110" s="629"/>
      <c r="N110" s="629">
        <f>N111</f>
        <v>0</v>
      </c>
      <c r="O110" s="629">
        <f>O111</f>
        <v>0</v>
      </c>
      <c r="R110" s="1375"/>
    </row>
    <row r="111" spans="1:18" ht="22.5" customHeight="1">
      <c r="A111" s="642" t="s">
        <v>11</v>
      </c>
      <c r="B111" s="642">
        <v>13</v>
      </c>
      <c r="C111" s="642"/>
      <c r="D111" s="642">
        <v>1</v>
      </c>
      <c r="E111" s="642" t="str">
        <f>CONCATENATE('Смета ЕР (общ) '!$A111,".",'Смета ЕР (общ) '!$B111,".",'Смета ЕР (общ) '!$D111)</f>
        <v>Р2.13.1</v>
      </c>
      <c r="F111" s="642">
        <f t="shared" si="13"/>
        <v>1</v>
      </c>
      <c r="G111" s="643" t="s">
        <v>304</v>
      </c>
      <c r="H111" s="638" t="s">
        <v>15</v>
      </c>
      <c r="I111" s="636"/>
      <c r="J111" s="636">
        <v>2133.33</v>
      </c>
      <c r="K111" s="636">
        <v>0</v>
      </c>
      <c r="L111" s="636">
        <f>ROUND(J111-J111*$Q$3,2)</f>
        <v>2133.33</v>
      </c>
      <c r="M111" s="636">
        <f>ROUND(K111-K111*$Q$3,2)</f>
        <v>0</v>
      </c>
      <c r="N111" s="636">
        <f>ROUND('Смета ЕР (общ) '!$I111*'Смета ЕР (общ) '!$L111,2)</f>
        <v>0</v>
      </c>
      <c r="O111" s="636">
        <f>ROUND('Смета ЕР (общ) '!$I111*'Смета ЕР (общ) '!$M111,2)</f>
        <v>0</v>
      </c>
      <c r="P111" s="644" t="s">
        <v>1240</v>
      </c>
      <c r="R111" s="1376"/>
    </row>
    <row r="112" spans="1:18" ht="24">
      <c r="A112" s="640" t="s">
        <v>11</v>
      </c>
      <c r="B112" s="640">
        <v>1</v>
      </c>
      <c r="C112" s="640"/>
      <c r="D112" s="640">
        <v>0</v>
      </c>
      <c r="E112" s="640" t="str">
        <f>CONCATENATE('Смета ЕР (общ) '!$A112,".",'Смета ЕР (общ) '!$B112,".",'Смета ЕР (общ) '!$D112)</f>
        <v>Р2.1.0</v>
      </c>
      <c r="F112" s="640">
        <f t="shared" si="13"/>
        <v>1</v>
      </c>
      <c r="G112" s="641" t="s">
        <v>643</v>
      </c>
      <c r="H112" s="626"/>
      <c r="I112" s="627">
        <f>SUM(I113:I127)</f>
        <v>0</v>
      </c>
      <c r="J112" s="639"/>
      <c r="K112" s="639"/>
      <c r="L112" s="629"/>
      <c r="M112" s="629"/>
      <c r="N112" s="629">
        <f>SUM(N113:N127)</f>
        <v>0</v>
      </c>
      <c r="O112" s="629">
        <f>SUM(O113:O127)</f>
        <v>0</v>
      </c>
      <c r="R112" s="1375"/>
    </row>
    <row r="113" spans="1:18" ht="24">
      <c r="A113" s="632" t="s">
        <v>11</v>
      </c>
      <c r="B113" s="632">
        <v>1</v>
      </c>
      <c r="C113" s="632"/>
      <c r="D113" s="632">
        <v>1</v>
      </c>
      <c r="E113" s="632" t="str">
        <f>CONCATENATE('Смета ЕР (общ) '!$A113,".",'Смета ЕР (общ) '!$B113,".",'Смета ЕР (общ) '!$D113)</f>
        <v>Р2.1.1</v>
      </c>
      <c r="F113" s="632">
        <f t="shared" si="13"/>
        <v>1</v>
      </c>
      <c r="G113" s="633" t="s">
        <v>200</v>
      </c>
      <c r="H113" s="634" t="s">
        <v>15</v>
      </c>
      <c r="I113" s="635"/>
      <c r="J113" s="636">
        <v>313.2</v>
      </c>
      <c r="K113" s="636">
        <v>0</v>
      </c>
      <c r="L113" s="636">
        <f t="shared" ref="L113:L127" si="14">ROUND(J113-J113*$Q$3,2)</f>
        <v>313.2</v>
      </c>
      <c r="M113" s="636">
        <f t="shared" ref="M113:M127" si="15">ROUND(K113-K113*$Q$3,2)</f>
        <v>0</v>
      </c>
      <c r="N113" s="636">
        <f>ROUND('Смета ЕР (общ) '!$I113*'Смета ЕР (общ) '!$L113,2)</f>
        <v>0</v>
      </c>
      <c r="O113" s="636">
        <f>ROUND('Смета ЕР (общ) '!$I113*'Смета ЕР (общ) '!$M113,2)</f>
        <v>0</v>
      </c>
      <c r="R113" s="1376"/>
    </row>
    <row r="114" spans="1:18" ht="24">
      <c r="A114" s="632" t="s">
        <v>11</v>
      </c>
      <c r="B114" s="632">
        <v>1</v>
      </c>
      <c r="C114" s="632"/>
      <c r="D114" s="632">
        <v>2</v>
      </c>
      <c r="E114" s="632" t="str">
        <f>CONCATENATE('Смета ЕР (общ) '!$A114,".",'Смета ЕР (общ) '!$B114,".",'Смета ЕР (общ) '!$D114)</f>
        <v>Р2.1.2</v>
      </c>
      <c r="F114" s="632">
        <f t="shared" si="13"/>
        <v>1</v>
      </c>
      <c r="G114" s="633" t="s">
        <v>343</v>
      </c>
      <c r="H114" s="634" t="s">
        <v>15</v>
      </c>
      <c r="I114" s="635"/>
      <c r="J114" s="636">
        <v>574.75</v>
      </c>
      <c r="K114" s="636">
        <v>0</v>
      </c>
      <c r="L114" s="636">
        <f t="shared" si="14"/>
        <v>574.75</v>
      </c>
      <c r="M114" s="636">
        <f t="shared" si="15"/>
        <v>0</v>
      </c>
      <c r="N114" s="636">
        <f>ROUND('Смета ЕР (общ) '!$I114*'Смета ЕР (общ) '!$L114,2)</f>
        <v>0</v>
      </c>
      <c r="O114" s="636">
        <f>ROUND('Смета ЕР (общ) '!$I114*'Смета ЕР (общ) '!$M114,2)</f>
        <v>0</v>
      </c>
      <c r="R114" s="1376"/>
    </row>
    <row r="115" spans="1:18" ht="24">
      <c r="A115" s="632" t="s">
        <v>11</v>
      </c>
      <c r="B115" s="632">
        <v>1</v>
      </c>
      <c r="C115" s="632"/>
      <c r="D115" s="632">
        <v>3</v>
      </c>
      <c r="E115" s="632" t="str">
        <f>CONCATENATE('Смета ЕР (общ) '!$A115,".",'Смета ЕР (общ) '!$B115,".",'Смета ЕР (общ) '!$D115)</f>
        <v>Р2.1.3</v>
      </c>
      <c r="F115" s="632">
        <f t="shared" si="13"/>
        <v>1</v>
      </c>
      <c r="G115" s="633" t="s">
        <v>201</v>
      </c>
      <c r="H115" s="634" t="s">
        <v>15</v>
      </c>
      <c r="I115" s="635"/>
      <c r="J115" s="636">
        <v>318.72000000000003</v>
      </c>
      <c r="K115" s="636">
        <v>0</v>
      </c>
      <c r="L115" s="636">
        <f t="shared" si="14"/>
        <v>318.72000000000003</v>
      </c>
      <c r="M115" s="636">
        <f t="shared" si="15"/>
        <v>0</v>
      </c>
      <c r="N115" s="636">
        <f>ROUND('Смета ЕР (общ) '!$I115*'Смета ЕР (общ) '!$L115,2)</f>
        <v>0</v>
      </c>
      <c r="O115" s="636">
        <f>ROUND('Смета ЕР (общ) '!$I115*'Смета ЕР (общ) '!$M115,2)</f>
        <v>0</v>
      </c>
      <c r="R115" s="1376"/>
    </row>
    <row r="116" spans="1:18" ht="24">
      <c r="A116" s="632" t="s">
        <v>11</v>
      </c>
      <c r="B116" s="632">
        <v>1</v>
      </c>
      <c r="C116" s="632"/>
      <c r="D116" s="632">
        <v>4</v>
      </c>
      <c r="E116" s="632" t="str">
        <f>CONCATENATE('Смета ЕР (общ) '!$A116,".",'Смета ЕР (общ) '!$B116,".",'Смета ЕР (общ) '!$D116)</f>
        <v>Р2.1.4</v>
      </c>
      <c r="F116" s="632">
        <f t="shared" si="13"/>
        <v>1</v>
      </c>
      <c r="G116" s="633" t="s">
        <v>413</v>
      </c>
      <c r="H116" s="634" t="s">
        <v>15</v>
      </c>
      <c r="I116" s="635"/>
      <c r="J116" s="636">
        <v>341.73</v>
      </c>
      <c r="K116" s="636">
        <v>0</v>
      </c>
      <c r="L116" s="636">
        <f t="shared" si="14"/>
        <v>341.73</v>
      </c>
      <c r="M116" s="636">
        <f t="shared" si="15"/>
        <v>0</v>
      </c>
      <c r="N116" s="636">
        <f>ROUND('Смета ЕР (общ) '!$I116*'Смета ЕР (общ) '!$L116,2)</f>
        <v>0</v>
      </c>
      <c r="O116" s="636">
        <f>ROUND('Смета ЕР (общ) '!$I116*'Смета ЕР (общ) '!$M116,2)</f>
        <v>0</v>
      </c>
      <c r="R116" s="1376"/>
    </row>
    <row r="117" spans="1:18" ht="24">
      <c r="A117" s="632" t="s">
        <v>11</v>
      </c>
      <c r="B117" s="632">
        <v>1</v>
      </c>
      <c r="C117" s="632"/>
      <c r="D117" s="632">
        <v>5</v>
      </c>
      <c r="E117" s="632" t="str">
        <f>CONCATENATE('Смета ЕР (общ) '!$A117,".",'Смета ЕР (общ) '!$B117,".",'Смета ЕР (общ) '!$D117)</f>
        <v>Р2.1.5</v>
      </c>
      <c r="F117" s="632">
        <f t="shared" si="13"/>
        <v>1</v>
      </c>
      <c r="G117" s="645" t="s">
        <v>385</v>
      </c>
      <c r="H117" s="648" t="s">
        <v>15</v>
      </c>
      <c r="I117" s="635"/>
      <c r="J117" s="636">
        <v>260.13</v>
      </c>
      <c r="K117" s="636">
        <v>0</v>
      </c>
      <c r="L117" s="636">
        <f t="shared" si="14"/>
        <v>260.13</v>
      </c>
      <c r="M117" s="636">
        <f t="shared" si="15"/>
        <v>0</v>
      </c>
      <c r="N117" s="636">
        <f>ROUND('Смета ЕР (общ) '!$I117*'Смета ЕР (общ) '!$L117,2)</f>
        <v>0</v>
      </c>
      <c r="O117" s="636">
        <f>ROUND('Смета ЕР (общ) '!$I117*'Смета ЕР (общ) '!$M117,2)</f>
        <v>0</v>
      </c>
      <c r="R117" s="1376"/>
    </row>
    <row r="118" spans="1:18" ht="24">
      <c r="A118" s="632" t="s">
        <v>11</v>
      </c>
      <c r="B118" s="632">
        <v>1</v>
      </c>
      <c r="C118" s="632"/>
      <c r="D118" s="632">
        <v>6</v>
      </c>
      <c r="E118" s="632" t="str">
        <f>CONCATENATE('Смета ЕР (общ) '!$A118,".",'Смета ЕР (общ) '!$B118,".",'Смета ЕР (общ) '!$D118)</f>
        <v>Р2.1.6</v>
      </c>
      <c r="F118" s="632">
        <f t="shared" si="13"/>
        <v>1</v>
      </c>
      <c r="G118" s="633" t="s">
        <v>431</v>
      </c>
      <c r="H118" s="634" t="s">
        <v>15</v>
      </c>
      <c r="I118" s="635"/>
      <c r="J118" s="636">
        <v>276.02</v>
      </c>
      <c r="K118" s="636">
        <v>0</v>
      </c>
      <c r="L118" s="636">
        <f t="shared" si="14"/>
        <v>276.02</v>
      </c>
      <c r="M118" s="636">
        <f t="shared" si="15"/>
        <v>0</v>
      </c>
      <c r="N118" s="636">
        <f>ROUND('Смета ЕР (общ) '!$I118*'Смета ЕР (общ) '!$L118,2)</f>
        <v>0</v>
      </c>
      <c r="O118" s="636">
        <f>ROUND('Смета ЕР (общ) '!$I118*'Смета ЕР (общ) '!$M118,2)</f>
        <v>0</v>
      </c>
      <c r="R118" s="1376"/>
    </row>
    <row r="119" spans="1:18" ht="24">
      <c r="A119" s="632" t="s">
        <v>11</v>
      </c>
      <c r="B119" s="632">
        <v>1</v>
      </c>
      <c r="C119" s="632"/>
      <c r="D119" s="632">
        <v>7</v>
      </c>
      <c r="E119" s="632" t="str">
        <f>CONCATENATE('Смета ЕР (общ) '!$A119,".",'Смета ЕР (общ) '!$B119,".",'Смета ЕР (общ) '!$D119)</f>
        <v>Р2.1.7</v>
      </c>
      <c r="F119" s="632">
        <f t="shared" si="13"/>
        <v>1</v>
      </c>
      <c r="G119" s="633" t="s">
        <v>432</v>
      </c>
      <c r="H119" s="634" t="s">
        <v>15</v>
      </c>
      <c r="I119" s="635"/>
      <c r="J119" s="636">
        <v>234.9</v>
      </c>
      <c r="K119" s="636">
        <v>0</v>
      </c>
      <c r="L119" s="636">
        <f t="shared" si="14"/>
        <v>234.9</v>
      </c>
      <c r="M119" s="636">
        <f t="shared" si="15"/>
        <v>0</v>
      </c>
      <c r="N119" s="636">
        <f>ROUND('Смета ЕР (общ) '!$I119*'Смета ЕР (общ) '!$L119,2)</f>
        <v>0</v>
      </c>
      <c r="O119" s="636">
        <f>ROUND('Смета ЕР (общ) '!$I119*'Смета ЕР (общ) '!$M119,2)</f>
        <v>0</v>
      </c>
      <c r="R119" s="1376"/>
    </row>
    <row r="120" spans="1:18" ht="24">
      <c r="A120" s="632" t="s">
        <v>11</v>
      </c>
      <c r="B120" s="632">
        <v>1</v>
      </c>
      <c r="C120" s="632"/>
      <c r="D120" s="632">
        <v>8</v>
      </c>
      <c r="E120" s="632" t="str">
        <f>CONCATENATE('Смета ЕР (общ) '!$A120,".",'Смета ЕР (общ) '!$B120,".",'Смета ЕР (общ) '!$D120)</f>
        <v>Р2.1.8</v>
      </c>
      <c r="F120" s="632">
        <f t="shared" si="13"/>
        <v>1</v>
      </c>
      <c r="G120" s="633" t="s">
        <v>433</v>
      </c>
      <c r="H120" s="634" t="s">
        <v>15</v>
      </c>
      <c r="I120" s="635"/>
      <c r="J120" s="636">
        <v>234.9</v>
      </c>
      <c r="K120" s="636">
        <v>0</v>
      </c>
      <c r="L120" s="636">
        <f t="shared" si="14"/>
        <v>234.9</v>
      </c>
      <c r="M120" s="636">
        <f t="shared" si="15"/>
        <v>0</v>
      </c>
      <c r="N120" s="636">
        <f>ROUND('Смета ЕР (общ) '!$I120*'Смета ЕР (общ) '!$L120,2)</f>
        <v>0</v>
      </c>
      <c r="O120" s="636">
        <f>ROUND('Смета ЕР (общ) '!$I120*'Смета ЕР (общ) '!$M120,2)</f>
        <v>0</v>
      </c>
      <c r="R120" s="1376"/>
    </row>
    <row r="121" spans="1:18" ht="24">
      <c r="A121" s="632" t="s">
        <v>11</v>
      </c>
      <c r="B121" s="632">
        <v>1</v>
      </c>
      <c r="C121" s="632"/>
      <c r="D121" s="632">
        <v>9</v>
      </c>
      <c r="E121" s="632" t="str">
        <f>CONCATENATE('Смета ЕР (общ) '!$A121,".",'Смета ЕР (общ) '!$B121,".",'Смета ЕР (общ) '!$D121)</f>
        <v>Р2.1.9</v>
      </c>
      <c r="F121" s="632">
        <f t="shared" si="13"/>
        <v>1</v>
      </c>
      <c r="G121" s="633" t="s">
        <v>434</v>
      </c>
      <c r="H121" s="634" t="s">
        <v>18</v>
      </c>
      <c r="I121" s="635"/>
      <c r="J121" s="636">
        <v>814.32</v>
      </c>
      <c r="K121" s="636">
        <v>0</v>
      </c>
      <c r="L121" s="636">
        <f t="shared" si="14"/>
        <v>814.32</v>
      </c>
      <c r="M121" s="636">
        <f t="shared" si="15"/>
        <v>0</v>
      </c>
      <c r="N121" s="636">
        <f>ROUND('Смета ЕР (общ) '!$I121*'Смета ЕР (общ) '!$L121,2)</f>
        <v>0</v>
      </c>
      <c r="O121" s="636">
        <f>ROUND('Смета ЕР (общ) '!$I121*'Смета ЕР (общ) '!$M121,2)</f>
        <v>0</v>
      </c>
      <c r="R121" s="1376"/>
    </row>
    <row r="122" spans="1:18" ht="24">
      <c r="A122" s="632" t="s">
        <v>11</v>
      </c>
      <c r="B122" s="632">
        <v>1</v>
      </c>
      <c r="C122" s="632"/>
      <c r="D122" s="632">
        <v>10</v>
      </c>
      <c r="E122" s="632" t="str">
        <f>CONCATENATE('Смета ЕР (общ) '!$A122,".",'Смета ЕР (общ) '!$B122,".",'Смета ЕР (общ) '!$D122)</f>
        <v>Р2.1.10</v>
      </c>
      <c r="F122" s="632">
        <f t="shared" si="13"/>
        <v>1</v>
      </c>
      <c r="G122" s="633" t="s">
        <v>435</v>
      </c>
      <c r="H122" s="634" t="s">
        <v>18</v>
      </c>
      <c r="I122" s="635"/>
      <c r="J122" s="636">
        <v>814.32</v>
      </c>
      <c r="K122" s="636">
        <v>0</v>
      </c>
      <c r="L122" s="636">
        <f t="shared" si="14"/>
        <v>814.32</v>
      </c>
      <c r="M122" s="636">
        <f t="shared" si="15"/>
        <v>0</v>
      </c>
      <c r="N122" s="636">
        <f>ROUND('Смета ЕР (общ) '!$I122*'Смета ЕР (общ) '!$L122,2)</f>
        <v>0</v>
      </c>
      <c r="O122" s="636">
        <f>ROUND('Смета ЕР (общ) '!$I122*'Смета ЕР (общ) '!$M122,2)</f>
        <v>0</v>
      </c>
      <c r="R122" s="1376"/>
    </row>
    <row r="123" spans="1:18" ht="24">
      <c r="A123" s="632" t="s">
        <v>11</v>
      </c>
      <c r="B123" s="632">
        <v>1</v>
      </c>
      <c r="C123" s="632"/>
      <c r="D123" s="632">
        <v>11</v>
      </c>
      <c r="E123" s="632" t="str">
        <f>CONCATENATE('Смета ЕР (общ) '!$A123,".",'Смета ЕР (общ) '!$B123,".",'Смета ЕР (общ) '!$D123)</f>
        <v>Р2.1.11</v>
      </c>
      <c r="F123" s="632">
        <f t="shared" si="13"/>
        <v>1</v>
      </c>
      <c r="G123" s="633" t="s">
        <v>436</v>
      </c>
      <c r="H123" s="634" t="s">
        <v>27</v>
      </c>
      <c r="I123" s="635"/>
      <c r="J123" s="636">
        <v>78.3</v>
      </c>
      <c r="K123" s="636">
        <v>0</v>
      </c>
      <c r="L123" s="636">
        <f t="shared" si="14"/>
        <v>78.3</v>
      </c>
      <c r="M123" s="636">
        <f t="shared" si="15"/>
        <v>0</v>
      </c>
      <c r="N123" s="636">
        <f>ROUND('Смета ЕР (общ) '!$I123*'Смета ЕР (общ) '!$L123,2)</f>
        <v>0</v>
      </c>
      <c r="O123" s="636">
        <f>ROUND('Смета ЕР (общ) '!$I123*'Смета ЕР (общ) '!$M123,2)</f>
        <v>0</v>
      </c>
      <c r="R123" s="1376"/>
    </row>
    <row r="124" spans="1:18" ht="24">
      <c r="A124" s="632" t="s">
        <v>11</v>
      </c>
      <c r="B124" s="632">
        <v>1</v>
      </c>
      <c r="C124" s="632"/>
      <c r="D124" s="632">
        <v>12</v>
      </c>
      <c r="E124" s="632" t="str">
        <f>CONCATENATE('Смета ЕР (общ) '!$A124,".",'Смета ЕР (общ) '!$B124,".",'Смета ЕР (общ) '!$D124)</f>
        <v>Р2.1.12</v>
      </c>
      <c r="F124" s="632">
        <f t="shared" si="13"/>
        <v>1</v>
      </c>
      <c r="G124" s="633" t="s">
        <v>437</v>
      </c>
      <c r="H124" s="634" t="s">
        <v>27</v>
      </c>
      <c r="I124" s="635"/>
      <c r="J124" s="636">
        <v>134.19999999999999</v>
      </c>
      <c r="K124" s="636">
        <v>0</v>
      </c>
      <c r="L124" s="636">
        <f t="shared" si="14"/>
        <v>134.19999999999999</v>
      </c>
      <c r="M124" s="636">
        <f t="shared" si="15"/>
        <v>0</v>
      </c>
      <c r="N124" s="636">
        <f>ROUND('Смета ЕР (общ) '!$I124*'Смета ЕР (общ) '!$L124,2)</f>
        <v>0</v>
      </c>
      <c r="O124" s="636">
        <f>ROUND('Смета ЕР (общ) '!$I124*'Смета ЕР (общ) '!$M124,2)</f>
        <v>0</v>
      </c>
      <c r="R124" s="1376"/>
    </row>
    <row r="125" spans="1:18" ht="24">
      <c r="A125" s="632" t="s">
        <v>11</v>
      </c>
      <c r="B125" s="632">
        <v>1</v>
      </c>
      <c r="C125" s="632"/>
      <c r="D125" s="632">
        <v>13</v>
      </c>
      <c r="E125" s="632" t="str">
        <f>CONCATENATE('Смета ЕР (общ) '!$A125,".",'Смета ЕР (общ) '!$B125,".",'Смета ЕР (общ) '!$D125)</f>
        <v>Р2.1.13</v>
      </c>
      <c r="F125" s="632">
        <f t="shared" si="13"/>
        <v>1</v>
      </c>
      <c r="G125" s="633" t="s">
        <v>438</v>
      </c>
      <c r="H125" s="634" t="s">
        <v>15</v>
      </c>
      <c r="I125" s="635"/>
      <c r="J125" s="636">
        <v>157.72</v>
      </c>
      <c r="K125" s="636">
        <v>0</v>
      </c>
      <c r="L125" s="636">
        <f t="shared" si="14"/>
        <v>157.72</v>
      </c>
      <c r="M125" s="636">
        <f t="shared" si="15"/>
        <v>0</v>
      </c>
      <c r="N125" s="636">
        <f>ROUND('Смета ЕР (общ) '!$I125*'Смета ЕР (общ) '!$L125,2)</f>
        <v>0</v>
      </c>
      <c r="O125" s="636">
        <f>ROUND('Смета ЕР (общ) '!$I125*'Смета ЕР (общ) '!$M125,2)</f>
        <v>0</v>
      </c>
      <c r="R125" s="1376"/>
    </row>
    <row r="126" spans="1:18" ht="24">
      <c r="A126" s="632" t="s">
        <v>11</v>
      </c>
      <c r="B126" s="632">
        <v>1</v>
      </c>
      <c r="C126" s="632"/>
      <c r="D126" s="632">
        <v>14</v>
      </c>
      <c r="E126" s="632" t="str">
        <f>CONCATENATE('Смета ЕР (общ) '!$A126,".",'Смета ЕР (общ) '!$B126,".",'Смета ЕР (общ) '!$D126)</f>
        <v>Р2.1.14</v>
      </c>
      <c r="F126" s="632">
        <f t="shared" si="13"/>
        <v>1</v>
      </c>
      <c r="G126" s="633" t="s">
        <v>439</v>
      </c>
      <c r="H126" s="634" t="s">
        <v>15</v>
      </c>
      <c r="I126" s="635"/>
      <c r="J126" s="636">
        <v>281.88</v>
      </c>
      <c r="K126" s="636">
        <v>0</v>
      </c>
      <c r="L126" s="636">
        <f t="shared" si="14"/>
        <v>281.88</v>
      </c>
      <c r="M126" s="636">
        <f t="shared" si="15"/>
        <v>0</v>
      </c>
      <c r="N126" s="636">
        <f>ROUND('Смета ЕР (общ) '!$I126*'Смета ЕР (общ) '!$L126,2)</f>
        <v>0</v>
      </c>
      <c r="O126" s="636">
        <f>ROUND('Смета ЕР (общ) '!$I126*'Смета ЕР (общ) '!$M126,2)</f>
        <v>0</v>
      </c>
      <c r="R126" s="1376"/>
    </row>
    <row r="127" spans="1:18" ht="24">
      <c r="A127" s="632" t="s">
        <v>11</v>
      </c>
      <c r="B127" s="632">
        <v>1</v>
      </c>
      <c r="C127" s="632"/>
      <c r="D127" s="632">
        <v>15</v>
      </c>
      <c r="E127" s="632" t="str">
        <f>CONCATENATE('Смета ЕР (общ) '!$A127,".",'Смета ЕР (общ) '!$B127,".",'Смета ЕР (общ) '!$D127)</f>
        <v>Р2.1.15</v>
      </c>
      <c r="F127" s="632">
        <f t="shared" si="13"/>
        <v>1</v>
      </c>
      <c r="G127" s="633" t="s">
        <v>440</v>
      </c>
      <c r="H127" s="634" t="s">
        <v>15</v>
      </c>
      <c r="I127" s="635"/>
      <c r="J127" s="636">
        <v>313.2</v>
      </c>
      <c r="K127" s="636">
        <v>0</v>
      </c>
      <c r="L127" s="636">
        <f t="shared" si="14"/>
        <v>313.2</v>
      </c>
      <c r="M127" s="636">
        <f t="shared" si="15"/>
        <v>0</v>
      </c>
      <c r="N127" s="636">
        <f>ROUND('Смета ЕР (общ) '!$I127*'Смета ЕР (общ) '!$L127,2)</f>
        <v>0</v>
      </c>
      <c r="O127" s="636">
        <f>ROUND('Смета ЕР (общ) '!$I127*'Смета ЕР (общ) '!$M127,2)</f>
        <v>0</v>
      </c>
      <c r="R127" s="1376"/>
    </row>
    <row r="128" spans="1:18" ht="24">
      <c r="A128" s="640" t="s">
        <v>11</v>
      </c>
      <c r="B128" s="640">
        <v>2</v>
      </c>
      <c r="C128" s="640"/>
      <c r="D128" s="640">
        <v>0</v>
      </c>
      <c r="E128" s="640" t="str">
        <f>CONCATENATE('Смета ЕР (общ) '!$A128,".",'Смета ЕР (общ) '!$B128,".",'Смета ЕР (общ) '!$D128)</f>
        <v>Р2.2.0</v>
      </c>
      <c r="F128" s="640">
        <f t="shared" si="13"/>
        <v>1</v>
      </c>
      <c r="G128" s="641" t="s">
        <v>644</v>
      </c>
      <c r="H128" s="626"/>
      <c r="I128" s="627">
        <f>SUM(I129:I145)</f>
        <v>0</v>
      </c>
      <c r="J128" s="639"/>
      <c r="K128" s="639"/>
      <c r="L128" s="629"/>
      <c r="M128" s="629"/>
      <c r="N128" s="629">
        <f>SUM(N129:N145)</f>
        <v>0</v>
      </c>
      <c r="O128" s="629">
        <f>SUM(O129:O145)</f>
        <v>0</v>
      </c>
      <c r="R128" s="1375"/>
    </row>
    <row r="129" spans="1:18" ht="24">
      <c r="A129" s="632" t="s">
        <v>11</v>
      </c>
      <c r="B129" s="632">
        <v>2</v>
      </c>
      <c r="C129" s="632"/>
      <c r="D129" s="632">
        <v>1</v>
      </c>
      <c r="E129" s="632" t="str">
        <f>CONCATENATE('Смета ЕР (общ) '!$A129,".",'Смета ЕР (общ) '!$B129,".",'Смета ЕР (общ) '!$D129)</f>
        <v>Р2.2.1</v>
      </c>
      <c r="F129" s="632">
        <f t="shared" si="13"/>
        <v>1</v>
      </c>
      <c r="G129" s="633" t="s">
        <v>386</v>
      </c>
      <c r="H129" s="634" t="s">
        <v>15</v>
      </c>
      <c r="I129" s="635"/>
      <c r="J129" s="636">
        <v>232.64</v>
      </c>
      <c r="K129" s="636">
        <v>0</v>
      </c>
      <c r="L129" s="636">
        <f t="shared" ref="L129:L145" si="16">ROUND(J129-J129*$Q$3,2)</f>
        <v>232.64</v>
      </c>
      <c r="M129" s="636">
        <f t="shared" ref="M129:M145" si="17">ROUND(K129-K129*$Q$3,2)</f>
        <v>0</v>
      </c>
      <c r="N129" s="636">
        <f>ROUND('Смета ЕР (общ) '!$I129*'Смета ЕР (общ) '!$L129,2)</f>
        <v>0</v>
      </c>
      <c r="O129" s="636">
        <f>ROUND('Смета ЕР (общ) '!$I129*'Смета ЕР (общ) '!$M129,2)</f>
        <v>0</v>
      </c>
      <c r="R129" s="1376"/>
    </row>
    <row r="130" spans="1:18" ht="24">
      <c r="A130" s="632" t="s">
        <v>11</v>
      </c>
      <c r="B130" s="632">
        <v>2</v>
      </c>
      <c r="C130" s="632"/>
      <c r="D130" s="632">
        <v>2</v>
      </c>
      <c r="E130" s="632" t="str">
        <f>CONCATENATE('Смета ЕР (общ) '!$A130,".",'Смета ЕР (общ) '!$B130,".",'Смета ЕР (общ) '!$D130)</f>
        <v>Р2.2.2</v>
      </c>
      <c r="F130" s="632">
        <f t="shared" si="13"/>
        <v>1</v>
      </c>
      <c r="G130" s="633" t="s">
        <v>387</v>
      </c>
      <c r="H130" s="634" t="s">
        <v>15</v>
      </c>
      <c r="I130" s="635"/>
      <c r="J130" s="636">
        <v>319.39</v>
      </c>
      <c r="K130" s="636">
        <v>0</v>
      </c>
      <c r="L130" s="636">
        <f t="shared" si="16"/>
        <v>319.39</v>
      </c>
      <c r="M130" s="636">
        <f t="shared" si="17"/>
        <v>0</v>
      </c>
      <c r="N130" s="636">
        <f>ROUND('Смета ЕР (общ) '!$I130*'Смета ЕР (общ) '!$L130,2)</f>
        <v>0</v>
      </c>
      <c r="O130" s="636">
        <f>ROUND('Смета ЕР (общ) '!$I130*'Смета ЕР (общ) '!$M130,2)</f>
        <v>0</v>
      </c>
      <c r="R130" s="1376"/>
    </row>
    <row r="131" spans="1:18" ht="24">
      <c r="A131" s="632" t="s">
        <v>11</v>
      </c>
      <c r="B131" s="632">
        <v>2</v>
      </c>
      <c r="C131" s="632"/>
      <c r="D131" s="632">
        <v>3</v>
      </c>
      <c r="E131" s="632" t="str">
        <f>CONCATENATE('Смета ЕР (общ) '!$A131,".",'Смета ЕР (общ) '!$B131,".",'Смета ЕР (общ) '!$D131)</f>
        <v>Р2.2.3</v>
      </c>
      <c r="F131" s="632">
        <f t="shared" si="13"/>
        <v>1</v>
      </c>
      <c r="G131" s="633" t="s">
        <v>441</v>
      </c>
      <c r="H131" s="634" t="s">
        <v>15</v>
      </c>
      <c r="I131" s="635"/>
      <c r="J131" s="636">
        <v>272.8</v>
      </c>
      <c r="K131" s="636">
        <v>0</v>
      </c>
      <c r="L131" s="636">
        <f t="shared" si="16"/>
        <v>272.8</v>
      </c>
      <c r="M131" s="636">
        <f t="shared" si="17"/>
        <v>0</v>
      </c>
      <c r="N131" s="636">
        <f>ROUND('Смета ЕР (общ) '!$I131*'Смета ЕР (общ) '!$L131,2)</f>
        <v>0</v>
      </c>
      <c r="O131" s="636">
        <f>ROUND('Смета ЕР (общ) '!$I131*'Смета ЕР (общ) '!$M131,2)</f>
        <v>0</v>
      </c>
      <c r="R131" s="1376"/>
    </row>
    <row r="132" spans="1:18" ht="24">
      <c r="A132" s="632" t="s">
        <v>11</v>
      </c>
      <c r="B132" s="632">
        <v>2</v>
      </c>
      <c r="C132" s="632"/>
      <c r="D132" s="632">
        <v>4</v>
      </c>
      <c r="E132" s="632" t="str">
        <f>CONCATENATE('Смета ЕР (общ) '!$A132,".",'Смета ЕР (общ) '!$B132,".",'Смета ЕР (общ) '!$D132)</f>
        <v>Р2.2.4</v>
      </c>
      <c r="F132" s="632">
        <f t="shared" si="13"/>
        <v>1</v>
      </c>
      <c r="G132" s="633" t="s">
        <v>442</v>
      </c>
      <c r="H132" s="634" t="s">
        <v>15</v>
      </c>
      <c r="I132" s="635"/>
      <c r="J132" s="636">
        <v>391.5</v>
      </c>
      <c r="K132" s="636">
        <v>0</v>
      </c>
      <c r="L132" s="636">
        <f t="shared" si="16"/>
        <v>391.5</v>
      </c>
      <c r="M132" s="636">
        <f t="shared" si="17"/>
        <v>0</v>
      </c>
      <c r="N132" s="636">
        <f>ROUND('Смета ЕР (общ) '!$I132*'Смета ЕР (общ) '!$L132,2)</f>
        <v>0</v>
      </c>
      <c r="O132" s="636">
        <f>ROUND('Смета ЕР (общ) '!$I132*'Смета ЕР (общ) '!$M132,2)</f>
        <v>0</v>
      </c>
      <c r="R132" s="1376"/>
    </row>
    <row r="133" spans="1:18" ht="24">
      <c r="A133" s="632" t="s">
        <v>11</v>
      </c>
      <c r="B133" s="632">
        <v>2</v>
      </c>
      <c r="C133" s="632"/>
      <c r="D133" s="632">
        <v>5</v>
      </c>
      <c r="E133" s="632" t="str">
        <f>CONCATENATE('Смета ЕР (общ) '!$A133,".",'Смета ЕР (общ) '!$B133,".",'Смета ЕР (общ) '!$D133)</f>
        <v>Р2.2.5</v>
      </c>
      <c r="F133" s="632">
        <f t="shared" si="13"/>
        <v>1</v>
      </c>
      <c r="G133" s="633" t="s">
        <v>443</v>
      </c>
      <c r="H133" s="634" t="s">
        <v>15</v>
      </c>
      <c r="I133" s="635"/>
      <c r="J133" s="636">
        <v>376.67</v>
      </c>
      <c r="K133" s="636">
        <v>0</v>
      </c>
      <c r="L133" s="636">
        <f t="shared" si="16"/>
        <v>376.67</v>
      </c>
      <c r="M133" s="636">
        <f t="shared" si="17"/>
        <v>0</v>
      </c>
      <c r="N133" s="636">
        <f>ROUND('Смета ЕР (общ) '!$I133*'Смета ЕР (общ) '!$L133,2)</f>
        <v>0</v>
      </c>
      <c r="O133" s="636">
        <f>ROUND('Смета ЕР (общ) '!$I133*'Смета ЕР (общ) '!$M133,2)</f>
        <v>0</v>
      </c>
      <c r="R133" s="1376"/>
    </row>
    <row r="134" spans="1:18" ht="24">
      <c r="A134" s="632" t="s">
        <v>11</v>
      </c>
      <c r="B134" s="632">
        <v>2</v>
      </c>
      <c r="C134" s="632"/>
      <c r="D134" s="632">
        <v>6</v>
      </c>
      <c r="E134" s="632" t="str">
        <f>CONCATENATE('Смета ЕР (общ) '!$A134,".",'Смета ЕР (общ) '!$B134,".",'Смета ЕР (общ) '!$D134)</f>
        <v>Р2.2.6</v>
      </c>
      <c r="F134" s="632">
        <f t="shared" si="13"/>
        <v>1</v>
      </c>
      <c r="G134" s="633" t="s">
        <v>202</v>
      </c>
      <c r="H134" s="634" t="s">
        <v>15</v>
      </c>
      <c r="I134" s="635"/>
      <c r="J134" s="636">
        <v>501.12</v>
      </c>
      <c r="K134" s="636">
        <v>0</v>
      </c>
      <c r="L134" s="636">
        <f t="shared" si="16"/>
        <v>501.12</v>
      </c>
      <c r="M134" s="636">
        <f t="shared" si="17"/>
        <v>0</v>
      </c>
      <c r="N134" s="636">
        <f>ROUND('Смета ЕР (общ) '!$I134*'Смета ЕР (общ) '!$L134,2)</f>
        <v>0</v>
      </c>
      <c r="O134" s="636">
        <f>ROUND('Смета ЕР (общ) '!$I134*'Смета ЕР (общ) '!$M134,2)</f>
        <v>0</v>
      </c>
      <c r="R134" s="1376"/>
    </row>
    <row r="135" spans="1:18" ht="24">
      <c r="A135" s="632" t="s">
        <v>11</v>
      </c>
      <c r="B135" s="632">
        <v>2</v>
      </c>
      <c r="C135" s="632"/>
      <c r="D135" s="632">
        <v>7</v>
      </c>
      <c r="E135" s="632" t="str">
        <f>CONCATENATE('Смета ЕР (общ) '!$A135,".",'Смета ЕР (общ) '!$B135,".",'Смета ЕР (общ) '!$D135)</f>
        <v>Р2.2.7</v>
      </c>
      <c r="F135" s="632">
        <f t="shared" si="13"/>
        <v>1</v>
      </c>
      <c r="G135" s="633" t="s">
        <v>444</v>
      </c>
      <c r="H135" s="634" t="s">
        <v>15</v>
      </c>
      <c r="I135" s="635"/>
      <c r="J135" s="636">
        <v>501.12</v>
      </c>
      <c r="K135" s="636">
        <v>0</v>
      </c>
      <c r="L135" s="636">
        <f t="shared" si="16"/>
        <v>501.12</v>
      </c>
      <c r="M135" s="636">
        <f t="shared" si="17"/>
        <v>0</v>
      </c>
      <c r="N135" s="636">
        <f>ROUND('Смета ЕР (общ) '!$I135*'Смета ЕР (общ) '!$L135,2)</f>
        <v>0</v>
      </c>
      <c r="O135" s="636">
        <f>ROUND('Смета ЕР (общ) '!$I135*'Смета ЕР (общ) '!$M135,2)</f>
        <v>0</v>
      </c>
      <c r="R135" s="1376"/>
    </row>
    <row r="136" spans="1:18" ht="24">
      <c r="A136" s="632" t="s">
        <v>11</v>
      </c>
      <c r="B136" s="632">
        <v>2</v>
      </c>
      <c r="C136" s="632"/>
      <c r="D136" s="632">
        <v>8</v>
      </c>
      <c r="E136" s="632" t="str">
        <f>CONCATENATE('Смета ЕР (общ) '!$A136,".",'Смета ЕР (общ) '!$B136,".",'Смета ЕР (общ) '!$D136)</f>
        <v>Р2.2.8</v>
      </c>
      <c r="F136" s="632">
        <f t="shared" si="13"/>
        <v>1</v>
      </c>
      <c r="G136" s="633" t="s">
        <v>445</v>
      </c>
      <c r="H136" s="634" t="s">
        <v>15</v>
      </c>
      <c r="I136" s="635"/>
      <c r="J136" s="636">
        <v>187.92</v>
      </c>
      <c r="K136" s="636">
        <v>0</v>
      </c>
      <c r="L136" s="636">
        <f t="shared" si="16"/>
        <v>187.92</v>
      </c>
      <c r="M136" s="636">
        <f t="shared" si="17"/>
        <v>0</v>
      </c>
      <c r="N136" s="636">
        <f>ROUND('Смета ЕР (общ) '!$I136*'Смета ЕР (общ) '!$L136,2)</f>
        <v>0</v>
      </c>
      <c r="O136" s="636">
        <f>ROUND('Смета ЕР (общ) '!$I136*'Смета ЕР (общ) '!$M136,2)</f>
        <v>0</v>
      </c>
      <c r="R136" s="1376"/>
    </row>
    <row r="137" spans="1:18" ht="24">
      <c r="A137" s="632" t="s">
        <v>11</v>
      </c>
      <c r="B137" s="632">
        <v>2</v>
      </c>
      <c r="C137" s="632"/>
      <c r="D137" s="632">
        <v>9</v>
      </c>
      <c r="E137" s="632" t="str">
        <f>CONCATENATE('Смета ЕР (общ) '!$A137,".",'Смета ЕР (общ) '!$B137,".",'Смета ЕР (общ) '!$D137)</f>
        <v>Р2.2.9</v>
      </c>
      <c r="F137" s="632">
        <f t="shared" si="13"/>
        <v>1</v>
      </c>
      <c r="G137" s="633" t="s">
        <v>203</v>
      </c>
      <c r="H137" s="634" t="s">
        <v>15</v>
      </c>
      <c r="I137" s="635"/>
      <c r="J137" s="636">
        <v>220</v>
      </c>
      <c r="K137" s="636">
        <v>0</v>
      </c>
      <c r="L137" s="636">
        <f t="shared" si="16"/>
        <v>220</v>
      </c>
      <c r="M137" s="636">
        <f t="shared" si="17"/>
        <v>0</v>
      </c>
      <c r="N137" s="636">
        <f>ROUND('Смета ЕР (общ) '!$I137*'Смета ЕР (общ) '!$L137,2)</f>
        <v>0</v>
      </c>
      <c r="O137" s="636">
        <f>ROUND('Смета ЕР (общ) '!$I137*'Смета ЕР (общ) '!$M137,2)</f>
        <v>0</v>
      </c>
      <c r="R137" s="1376"/>
    </row>
    <row r="138" spans="1:18" ht="14.4">
      <c r="A138" s="756" t="s">
        <v>11</v>
      </c>
      <c r="B138" s="756">
        <v>2</v>
      </c>
      <c r="C138" s="756"/>
      <c r="D138" s="756">
        <v>10</v>
      </c>
      <c r="E138" s="756" t="str">
        <f>CONCATENATE('Смета ЕР (общ) '!$A138,".",'Смета ЕР (общ) '!$B138,".",'Смета ЕР (общ) '!$D138)</f>
        <v>Р2.2.10</v>
      </c>
      <c r="F138" s="756">
        <f t="shared" si="13"/>
        <v>1</v>
      </c>
      <c r="G138" s="757" t="s">
        <v>204</v>
      </c>
      <c r="H138" s="634" t="s">
        <v>15</v>
      </c>
      <c r="I138" s="635"/>
      <c r="J138" s="636">
        <v>374.59</v>
      </c>
      <c r="K138" s="636">
        <v>0</v>
      </c>
      <c r="L138" s="636">
        <f t="shared" si="16"/>
        <v>374.59</v>
      </c>
      <c r="M138" s="636">
        <f t="shared" si="17"/>
        <v>0</v>
      </c>
      <c r="N138" s="636">
        <f>ROUND('Смета ЕР (общ) '!$I138*'Смета ЕР (общ) '!$L138,2)</f>
        <v>0</v>
      </c>
      <c r="O138" s="636">
        <f>ROUND('Смета ЕР (общ) '!$I138*'Смета ЕР (общ) '!$M138,2)</f>
        <v>0</v>
      </c>
      <c r="R138" s="1376"/>
    </row>
    <row r="139" spans="1:18" ht="24">
      <c r="A139" s="632" t="s">
        <v>11</v>
      </c>
      <c r="B139" s="632">
        <v>2</v>
      </c>
      <c r="C139" s="632"/>
      <c r="D139" s="632">
        <v>11</v>
      </c>
      <c r="E139" s="632" t="str">
        <f>CONCATENATE('Смета ЕР (общ) '!$A139,".",'Смета ЕР (общ) '!$B139,".",'Смета ЕР (общ) '!$D139)</f>
        <v>Р2.2.11</v>
      </c>
      <c r="F139" s="632">
        <f t="shared" si="13"/>
        <v>1</v>
      </c>
      <c r="G139" s="633" t="s">
        <v>446</v>
      </c>
      <c r="H139" s="634" t="s">
        <v>15</v>
      </c>
      <c r="I139" s="635"/>
      <c r="J139" s="636">
        <v>322.01</v>
      </c>
      <c r="K139" s="636">
        <v>0</v>
      </c>
      <c r="L139" s="636">
        <f t="shared" si="16"/>
        <v>322.01</v>
      </c>
      <c r="M139" s="636">
        <f t="shared" si="17"/>
        <v>0</v>
      </c>
      <c r="N139" s="636">
        <f>ROUND('Смета ЕР (общ) '!$I139*'Смета ЕР (общ) '!$L139,2)</f>
        <v>0</v>
      </c>
      <c r="O139" s="636">
        <f>ROUND('Смета ЕР (общ) '!$I139*'Смета ЕР (общ) '!$M139,2)</f>
        <v>0</v>
      </c>
      <c r="R139" s="1376"/>
    </row>
    <row r="140" spans="1:18" ht="24">
      <c r="A140" s="632" t="s">
        <v>11</v>
      </c>
      <c r="B140" s="632">
        <v>2</v>
      </c>
      <c r="C140" s="632"/>
      <c r="D140" s="632">
        <v>12</v>
      </c>
      <c r="E140" s="632" t="str">
        <f>CONCATENATE('Смета ЕР (общ) '!$A140,".",'Смета ЕР (общ) '!$B140,".",'Смета ЕР (общ) '!$D140)</f>
        <v>Р2.2.12</v>
      </c>
      <c r="F140" s="632">
        <f t="shared" si="13"/>
        <v>1</v>
      </c>
      <c r="G140" s="633" t="s">
        <v>395</v>
      </c>
      <c r="H140" s="634" t="s">
        <v>15</v>
      </c>
      <c r="I140" s="635"/>
      <c r="J140" s="636">
        <v>375.84</v>
      </c>
      <c r="K140" s="636">
        <v>0</v>
      </c>
      <c r="L140" s="636">
        <f t="shared" si="16"/>
        <v>375.84</v>
      </c>
      <c r="M140" s="636">
        <f t="shared" si="17"/>
        <v>0</v>
      </c>
      <c r="N140" s="636">
        <f>ROUND('Смета ЕР (общ) '!$I140*'Смета ЕР (общ) '!$L140,2)</f>
        <v>0</v>
      </c>
      <c r="O140" s="636">
        <f>ROUND('Смета ЕР (общ) '!$I140*'Смета ЕР (общ) '!$M140,2)</f>
        <v>0</v>
      </c>
      <c r="R140" s="1376"/>
    </row>
    <row r="141" spans="1:18" ht="24">
      <c r="A141" s="632" t="s">
        <v>11</v>
      </c>
      <c r="B141" s="632">
        <v>2</v>
      </c>
      <c r="C141" s="632"/>
      <c r="D141" s="632">
        <v>13</v>
      </c>
      <c r="E141" s="632" t="str">
        <f>CONCATENATE('Смета ЕР (общ) '!$A141,".",'Смета ЕР (общ) '!$B141,".",'Смета ЕР (общ) '!$D141)</f>
        <v>Р2.2.13</v>
      </c>
      <c r="F141" s="632">
        <f t="shared" si="13"/>
        <v>1</v>
      </c>
      <c r="G141" s="633" t="s">
        <v>205</v>
      </c>
      <c r="H141" s="634" t="s">
        <v>27</v>
      </c>
      <c r="I141" s="635"/>
      <c r="J141" s="636">
        <v>78.86</v>
      </c>
      <c r="K141" s="636">
        <v>0</v>
      </c>
      <c r="L141" s="636">
        <f t="shared" si="16"/>
        <v>78.86</v>
      </c>
      <c r="M141" s="636">
        <f t="shared" si="17"/>
        <v>0</v>
      </c>
      <c r="N141" s="636">
        <f>ROUND('Смета ЕР (общ) '!$I141*'Смета ЕР (общ) '!$L141,2)</f>
        <v>0</v>
      </c>
      <c r="O141" s="636">
        <f>ROUND('Смета ЕР (общ) '!$I141*'Смета ЕР (общ) '!$M141,2)</f>
        <v>0</v>
      </c>
      <c r="R141" s="1376"/>
    </row>
    <row r="142" spans="1:18" ht="24">
      <c r="A142" s="632" t="s">
        <v>11</v>
      </c>
      <c r="B142" s="632">
        <v>2</v>
      </c>
      <c r="C142" s="632"/>
      <c r="D142" s="632">
        <v>14</v>
      </c>
      <c r="E142" s="632" t="str">
        <f>CONCATENATE('Смета ЕР (общ) '!$A142,".",'Смета ЕР (общ) '!$B142,".",'Смета ЕР (общ) '!$D142)</f>
        <v>Р2.2.14</v>
      </c>
      <c r="F142" s="632">
        <f t="shared" si="13"/>
        <v>1</v>
      </c>
      <c r="G142" s="633" t="s">
        <v>206</v>
      </c>
      <c r="H142" s="634" t="s">
        <v>27</v>
      </c>
      <c r="I142" s="635"/>
      <c r="J142" s="636">
        <v>78.38</v>
      </c>
      <c r="K142" s="636">
        <v>0</v>
      </c>
      <c r="L142" s="636">
        <f t="shared" si="16"/>
        <v>78.38</v>
      </c>
      <c r="M142" s="636">
        <f t="shared" si="17"/>
        <v>0</v>
      </c>
      <c r="N142" s="636">
        <f>ROUND('Смета ЕР (общ) '!$I142*'Смета ЕР (общ) '!$L142,2)</f>
        <v>0</v>
      </c>
      <c r="O142" s="636">
        <f>ROUND('Смета ЕР (общ) '!$I142*'Смета ЕР (общ) '!$M142,2)</f>
        <v>0</v>
      </c>
      <c r="R142" s="1376"/>
    </row>
    <row r="143" spans="1:18" ht="24">
      <c r="A143" s="632" t="s">
        <v>11</v>
      </c>
      <c r="B143" s="632">
        <v>2</v>
      </c>
      <c r="C143" s="632"/>
      <c r="D143" s="632">
        <v>15</v>
      </c>
      <c r="E143" s="632" t="str">
        <f>CONCATENATE('Смета ЕР (общ) '!$A143,".",'Смета ЕР (общ) '!$B143,".",'Смета ЕР (общ) '!$D143)</f>
        <v>Р2.2.15</v>
      </c>
      <c r="F143" s="632">
        <f t="shared" si="13"/>
        <v>1</v>
      </c>
      <c r="G143" s="633" t="s">
        <v>447</v>
      </c>
      <c r="H143" s="634" t="s">
        <v>15</v>
      </c>
      <c r="I143" s="635"/>
      <c r="J143" s="636">
        <v>5622.11</v>
      </c>
      <c r="K143" s="636">
        <v>0</v>
      </c>
      <c r="L143" s="636">
        <f t="shared" si="16"/>
        <v>5622.11</v>
      </c>
      <c r="M143" s="636">
        <f t="shared" si="17"/>
        <v>0</v>
      </c>
      <c r="N143" s="636">
        <f>ROUND('Смета ЕР (общ) '!$I143*'Смета ЕР (общ) '!$L143,2)</f>
        <v>0</v>
      </c>
      <c r="O143" s="636">
        <f>ROUND('Смета ЕР (общ) '!$I143*'Смета ЕР (общ) '!$M143,2)</f>
        <v>0</v>
      </c>
      <c r="R143" s="1376"/>
    </row>
    <row r="144" spans="1:18" ht="24">
      <c r="A144" s="632" t="s">
        <v>11</v>
      </c>
      <c r="B144" s="632">
        <v>2</v>
      </c>
      <c r="C144" s="632"/>
      <c r="D144" s="632">
        <v>16</v>
      </c>
      <c r="E144" s="632" t="str">
        <f>CONCATENATE('Смета ЕР (общ) '!$A144,".",'Смета ЕР (общ) '!$B144,".",'Смета ЕР (общ) '!$D144)</f>
        <v>Р2.2.16</v>
      </c>
      <c r="F144" s="632">
        <f t="shared" si="13"/>
        <v>1</v>
      </c>
      <c r="G144" s="633" t="s">
        <v>448</v>
      </c>
      <c r="H144" s="634" t="s">
        <v>27</v>
      </c>
      <c r="I144" s="635"/>
      <c r="J144" s="636">
        <v>814.32</v>
      </c>
      <c r="K144" s="636">
        <v>0</v>
      </c>
      <c r="L144" s="636">
        <f t="shared" si="16"/>
        <v>814.32</v>
      </c>
      <c r="M144" s="636">
        <f t="shared" si="17"/>
        <v>0</v>
      </c>
      <c r="N144" s="636">
        <f>ROUND('Смета ЕР (общ) '!$I144*'Смета ЕР (общ) '!$L144,2)</f>
        <v>0</v>
      </c>
      <c r="O144" s="636">
        <f>ROUND('Смета ЕР (общ) '!$I144*'Смета ЕР (общ) '!$M144,2)</f>
        <v>0</v>
      </c>
      <c r="R144" s="1376"/>
    </row>
    <row r="145" spans="1:18" ht="24">
      <c r="A145" s="632" t="s">
        <v>11</v>
      </c>
      <c r="B145" s="632">
        <v>2</v>
      </c>
      <c r="C145" s="632"/>
      <c r="D145" s="632">
        <v>17</v>
      </c>
      <c r="E145" s="632" t="str">
        <f>CONCATENATE('Смета ЕР (общ) '!$A145,".",'Смета ЕР (общ) '!$B145,".",'Смета ЕР (общ) '!$D145)</f>
        <v>Р2.2.17</v>
      </c>
      <c r="F145" s="632">
        <f t="shared" si="13"/>
        <v>1</v>
      </c>
      <c r="G145" s="633" t="s">
        <v>369</v>
      </c>
      <c r="H145" s="634" t="s">
        <v>15</v>
      </c>
      <c r="I145" s="635"/>
      <c r="J145" s="636">
        <v>209</v>
      </c>
      <c r="K145" s="636">
        <v>0</v>
      </c>
      <c r="L145" s="636">
        <f t="shared" si="16"/>
        <v>209</v>
      </c>
      <c r="M145" s="636">
        <f t="shared" si="17"/>
        <v>0</v>
      </c>
      <c r="N145" s="636">
        <f>ROUND('Смета ЕР (общ) '!$I145*'Смета ЕР (общ) '!$L145,2)</f>
        <v>0</v>
      </c>
      <c r="O145" s="636">
        <f>ROUND('Смета ЕР (общ) '!$I145*'Смета ЕР (общ) '!$M145,2)</f>
        <v>0</v>
      </c>
      <c r="R145" s="1376"/>
    </row>
    <row r="146" spans="1:18" ht="24">
      <c r="A146" s="640" t="s">
        <v>11</v>
      </c>
      <c r="B146" s="640">
        <v>3</v>
      </c>
      <c r="C146" s="640"/>
      <c r="D146" s="640">
        <v>0</v>
      </c>
      <c r="E146" s="640" t="str">
        <f>CONCATENATE('Смета ЕР (общ) '!$A146,".",'Смета ЕР (общ) '!$B146,".",'Смета ЕР (общ) '!$D146)</f>
        <v>Р2.3.0</v>
      </c>
      <c r="F146" s="640">
        <f t="shared" si="13"/>
        <v>1</v>
      </c>
      <c r="G146" s="641" t="s">
        <v>645</v>
      </c>
      <c r="H146" s="626"/>
      <c r="I146" s="627">
        <f>SUM(I147:I163)</f>
        <v>0</v>
      </c>
      <c r="J146" s="639"/>
      <c r="K146" s="639"/>
      <c r="L146" s="629"/>
      <c r="M146" s="629"/>
      <c r="N146" s="629">
        <f>SUM(N147:N163)</f>
        <v>0</v>
      </c>
      <c r="O146" s="629">
        <f>SUM(O147:O163)</f>
        <v>0</v>
      </c>
      <c r="R146" s="1375"/>
    </row>
    <row r="147" spans="1:18" ht="24">
      <c r="A147" s="632" t="s">
        <v>11</v>
      </c>
      <c r="B147" s="632">
        <v>3</v>
      </c>
      <c r="C147" s="632"/>
      <c r="D147" s="632">
        <v>1</v>
      </c>
      <c r="E147" s="632" t="str">
        <f>CONCATENATE('Смета ЕР (общ) '!$A147,".",'Смета ЕР (общ) '!$B147,".",'Смета ЕР (общ) '!$D147)</f>
        <v>Р2.3.1</v>
      </c>
      <c r="F147" s="632">
        <f t="shared" si="13"/>
        <v>1</v>
      </c>
      <c r="G147" s="633" t="s">
        <v>207</v>
      </c>
      <c r="H147" s="634" t="s">
        <v>15</v>
      </c>
      <c r="I147" s="635"/>
      <c r="J147" s="636">
        <v>1021.9</v>
      </c>
      <c r="K147" s="636">
        <v>0</v>
      </c>
      <c r="L147" s="636">
        <f t="shared" ref="L147:L163" si="18">ROUND(J147-J147*$Q$3,2)</f>
        <v>1021.9</v>
      </c>
      <c r="M147" s="636">
        <f t="shared" ref="M147:M163" si="19">ROUND(K147-K147*$Q$3,2)</f>
        <v>0</v>
      </c>
      <c r="N147" s="636">
        <f>ROUND('Смета ЕР (общ) '!$I147*'Смета ЕР (общ) '!$L147,2)</f>
        <v>0</v>
      </c>
      <c r="O147" s="636">
        <f>ROUND('Смета ЕР (общ) '!$I147*'Смета ЕР (общ) '!$M147,2)</f>
        <v>0</v>
      </c>
      <c r="R147" s="1376"/>
    </row>
    <row r="148" spans="1:18" ht="24">
      <c r="A148" s="632" t="s">
        <v>11</v>
      </c>
      <c r="B148" s="632">
        <v>3</v>
      </c>
      <c r="C148" s="632"/>
      <c r="D148" s="632">
        <v>2</v>
      </c>
      <c r="E148" s="632" t="str">
        <f>CONCATENATE('Смета ЕР (общ) '!$A148,".",'Смета ЕР (общ) '!$B148,".",'Смета ЕР (общ) '!$D148)</f>
        <v>Р2.3.2</v>
      </c>
      <c r="F148" s="632">
        <f t="shared" si="13"/>
        <v>1</v>
      </c>
      <c r="G148" s="633" t="s">
        <v>208</v>
      </c>
      <c r="H148" s="634" t="s">
        <v>15</v>
      </c>
      <c r="I148" s="635"/>
      <c r="J148" s="636">
        <v>1287</v>
      </c>
      <c r="K148" s="636">
        <v>0</v>
      </c>
      <c r="L148" s="636">
        <f t="shared" si="18"/>
        <v>1287</v>
      </c>
      <c r="M148" s="636">
        <f t="shared" si="19"/>
        <v>0</v>
      </c>
      <c r="N148" s="636">
        <f>ROUND('Смета ЕР (общ) '!$I148*'Смета ЕР (общ) '!$L148,2)</f>
        <v>0</v>
      </c>
      <c r="O148" s="636">
        <f>ROUND('Смета ЕР (общ) '!$I148*'Смета ЕР (общ) '!$M148,2)</f>
        <v>0</v>
      </c>
      <c r="R148" s="1376"/>
    </row>
    <row r="149" spans="1:18" ht="24">
      <c r="A149" s="632" t="s">
        <v>11</v>
      </c>
      <c r="B149" s="632">
        <v>3</v>
      </c>
      <c r="C149" s="632"/>
      <c r="D149" s="632">
        <v>3</v>
      </c>
      <c r="E149" s="632" t="str">
        <f>CONCATENATE('Смета ЕР (общ) '!$A149,".",'Смета ЕР (общ) '!$B149,".",'Смета ЕР (общ) '!$D149)</f>
        <v>Р2.3.3</v>
      </c>
      <c r="F149" s="632">
        <f t="shared" si="13"/>
        <v>1</v>
      </c>
      <c r="G149" s="633" t="s">
        <v>414</v>
      </c>
      <c r="H149" s="634" t="s">
        <v>18</v>
      </c>
      <c r="I149" s="635"/>
      <c r="J149" s="636">
        <v>8175.22</v>
      </c>
      <c r="K149" s="636">
        <v>0</v>
      </c>
      <c r="L149" s="636">
        <f t="shared" si="18"/>
        <v>8175.22</v>
      </c>
      <c r="M149" s="636">
        <f t="shared" si="19"/>
        <v>0</v>
      </c>
      <c r="N149" s="636">
        <f>ROUND('Смета ЕР (общ) '!$I149*'Смета ЕР (общ) '!$L149,2)</f>
        <v>0</v>
      </c>
      <c r="O149" s="636">
        <f>ROUND('Смета ЕР (общ) '!$I149*'Смета ЕР (общ) '!$M149,2)</f>
        <v>0</v>
      </c>
      <c r="R149" s="1376"/>
    </row>
    <row r="150" spans="1:18" ht="24">
      <c r="A150" s="632" t="s">
        <v>11</v>
      </c>
      <c r="B150" s="632">
        <v>3</v>
      </c>
      <c r="C150" s="632"/>
      <c r="D150" s="632">
        <v>7</v>
      </c>
      <c r="E150" s="632" t="str">
        <f>CONCATENATE('Смета ЕР (общ) '!$A150,".",'Смета ЕР (общ) '!$B150,".",'Смета ЕР (общ) '!$D150)</f>
        <v>Р2.3.7</v>
      </c>
      <c r="F150" s="632">
        <f t="shared" si="13"/>
        <v>1</v>
      </c>
      <c r="G150" s="633" t="s">
        <v>450</v>
      </c>
      <c r="H150" s="634" t="s">
        <v>18</v>
      </c>
      <c r="I150" s="635"/>
      <c r="J150" s="636">
        <v>8992.74</v>
      </c>
      <c r="K150" s="636">
        <v>0</v>
      </c>
      <c r="L150" s="636">
        <f t="shared" si="18"/>
        <v>8992.74</v>
      </c>
      <c r="M150" s="636">
        <f t="shared" si="19"/>
        <v>0</v>
      </c>
      <c r="N150" s="636">
        <f>ROUND('Смета ЕР (общ) '!$I150*'Смета ЕР (общ) '!$L150,2)</f>
        <v>0</v>
      </c>
      <c r="O150" s="636">
        <f>ROUND('Смета ЕР (общ) '!$I150*'Смета ЕР (общ) '!$M150,2)</f>
        <v>0</v>
      </c>
      <c r="R150" s="1376"/>
    </row>
    <row r="151" spans="1:18" ht="24">
      <c r="A151" s="632" t="s">
        <v>11</v>
      </c>
      <c r="B151" s="632">
        <v>3</v>
      </c>
      <c r="C151" s="632"/>
      <c r="D151" s="632">
        <v>8</v>
      </c>
      <c r="E151" s="632" t="str">
        <f>CONCATENATE('Смета ЕР (общ) '!$A151,".",'Смета ЕР (общ) '!$B151,".",'Смета ЕР (общ) '!$D151)</f>
        <v>Р2.3.8</v>
      </c>
      <c r="F151" s="632">
        <f t="shared" si="13"/>
        <v>1</v>
      </c>
      <c r="G151" s="633" t="s">
        <v>210</v>
      </c>
      <c r="H151" s="634" t="s">
        <v>15</v>
      </c>
      <c r="I151" s="635"/>
      <c r="J151" s="636">
        <v>144.58000000000001</v>
      </c>
      <c r="K151" s="636">
        <v>0</v>
      </c>
      <c r="L151" s="636">
        <f t="shared" si="18"/>
        <v>144.58000000000001</v>
      </c>
      <c r="M151" s="636">
        <f t="shared" si="19"/>
        <v>0</v>
      </c>
      <c r="N151" s="636">
        <f>ROUND('Смета ЕР (общ) '!$I151*'Смета ЕР (общ) '!$L151,2)</f>
        <v>0</v>
      </c>
      <c r="O151" s="636">
        <f>ROUND('Смета ЕР (общ) '!$I151*'Смета ЕР (общ) '!$M151,2)</f>
        <v>0</v>
      </c>
      <c r="R151" s="1376"/>
    </row>
    <row r="152" spans="1:18" ht="24">
      <c r="A152" s="632" t="s">
        <v>11</v>
      </c>
      <c r="B152" s="632">
        <v>3</v>
      </c>
      <c r="C152" s="632"/>
      <c r="D152" s="632">
        <v>9</v>
      </c>
      <c r="E152" s="632" t="str">
        <f>CONCATENATE('Смета ЕР (общ) '!$A152,".",'Смета ЕР (общ) '!$B152,".",'Смета ЕР (общ) '!$D152)</f>
        <v>Р2.3.9</v>
      </c>
      <c r="F152" s="632">
        <f t="shared" si="13"/>
        <v>1</v>
      </c>
      <c r="G152" s="633" t="s">
        <v>451</v>
      </c>
      <c r="H152" s="634" t="s">
        <v>18</v>
      </c>
      <c r="I152" s="635"/>
      <c r="J152" s="636">
        <v>156.6</v>
      </c>
      <c r="K152" s="636">
        <v>0</v>
      </c>
      <c r="L152" s="636">
        <f t="shared" si="18"/>
        <v>156.6</v>
      </c>
      <c r="M152" s="636">
        <f t="shared" si="19"/>
        <v>0</v>
      </c>
      <c r="N152" s="636">
        <f>ROUND('Смета ЕР (общ) '!$I152*'Смета ЕР (общ) '!$L152,2)</f>
        <v>0</v>
      </c>
      <c r="O152" s="636">
        <f>ROUND('Смета ЕР (общ) '!$I152*'Смета ЕР (общ) '!$M152,2)</f>
        <v>0</v>
      </c>
      <c r="R152" s="1376"/>
    </row>
    <row r="153" spans="1:18" ht="24">
      <c r="A153" s="632" t="s">
        <v>11</v>
      </c>
      <c r="B153" s="632">
        <v>3</v>
      </c>
      <c r="C153" s="632"/>
      <c r="D153" s="632">
        <v>10</v>
      </c>
      <c r="E153" s="632" t="str">
        <f>CONCATENATE('Смета ЕР (общ) '!$A153,".",'Смета ЕР (общ) '!$B153,".",'Смета ЕР (общ) '!$D153)</f>
        <v>Р2.3.10</v>
      </c>
      <c r="F153" s="632">
        <f t="shared" si="13"/>
        <v>1</v>
      </c>
      <c r="G153" s="633" t="s">
        <v>211</v>
      </c>
      <c r="H153" s="634" t="s">
        <v>15</v>
      </c>
      <c r="I153" s="635"/>
      <c r="J153" s="636">
        <v>341.73</v>
      </c>
      <c r="K153" s="636">
        <v>0</v>
      </c>
      <c r="L153" s="636">
        <f t="shared" si="18"/>
        <v>341.73</v>
      </c>
      <c r="M153" s="636">
        <f t="shared" si="19"/>
        <v>0</v>
      </c>
      <c r="N153" s="636">
        <f>ROUND('Смета ЕР (общ) '!$I153*'Смета ЕР (общ) '!$L153,2)</f>
        <v>0</v>
      </c>
      <c r="O153" s="636">
        <f>ROUND('Смета ЕР (общ) '!$I153*'Смета ЕР (общ) '!$M153,2)</f>
        <v>0</v>
      </c>
      <c r="R153" s="1376"/>
    </row>
    <row r="154" spans="1:18" ht="24">
      <c r="A154" s="632" t="s">
        <v>11</v>
      </c>
      <c r="B154" s="632">
        <v>3</v>
      </c>
      <c r="C154" s="632"/>
      <c r="D154" s="632">
        <v>11</v>
      </c>
      <c r="E154" s="632" t="str">
        <f>CONCATENATE('Смета ЕР (общ) '!$A154,".",'Смета ЕР (общ) '!$B154,".",'Смета ЕР (общ) '!$D154)</f>
        <v>Р2.3.11</v>
      </c>
      <c r="F154" s="632">
        <f t="shared" si="13"/>
        <v>1</v>
      </c>
      <c r="G154" s="633" t="s">
        <v>452</v>
      </c>
      <c r="H154" s="634" t="s">
        <v>15</v>
      </c>
      <c r="I154" s="635"/>
      <c r="J154" s="636">
        <v>281.88</v>
      </c>
      <c r="K154" s="636">
        <v>0</v>
      </c>
      <c r="L154" s="636">
        <f t="shared" si="18"/>
        <v>281.88</v>
      </c>
      <c r="M154" s="636">
        <f t="shared" si="19"/>
        <v>0</v>
      </c>
      <c r="N154" s="636">
        <f>ROUND('Смета ЕР (общ) '!$I154*'Смета ЕР (общ) '!$L154,2)</f>
        <v>0</v>
      </c>
      <c r="O154" s="636">
        <f>ROUND('Смета ЕР (общ) '!$I154*'Смета ЕР (общ) '!$M154,2)</f>
        <v>0</v>
      </c>
      <c r="R154" s="1376"/>
    </row>
    <row r="155" spans="1:18" ht="24">
      <c r="A155" s="632" t="s">
        <v>11</v>
      </c>
      <c r="B155" s="632">
        <v>3</v>
      </c>
      <c r="C155" s="632"/>
      <c r="D155" s="632">
        <v>12</v>
      </c>
      <c r="E155" s="632" t="str">
        <f>CONCATENATE('Смета ЕР (общ) '!$A155,".",'Смета ЕР (общ) '!$B155,".",'Смета ЕР (общ) '!$D155)</f>
        <v>Р2.3.12</v>
      </c>
      <c r="F155" s="632">
        <f t="shared" si="13"/>
        <v>1</v>
      </c>
      <c r="G155" s="633" t="s">
        <v>453</v>
      </c>
      <c r="H155" s="634" t="s">
        <v>15</v>
      </c>
      <c r="I155" s="635"/>
      <c r="J155" s="636">
        <v>433.73</v>
      </c>
      <c r="K155" s="636">
        <v>0</v>
      </c>
      <c r="L155" s="636">
        <f t="shared" si="18"/>
        <v>433.73</v>
      </c>
      <c r="M155" s="636">
        <f t="shared" si="19"/>
        <v>0</v>
      </c>
      <c r="N155" s="636">
        <f>ROUND('Смета ЕР (общ) '!$I155*'Смета ЕР (общ) '!$L155,2)</f>
        <v>0</v>
      </c>
      <c r="O155" s="636">
        <f>ROUND('Смета ЕР (общ) '!$I155*'Смета ЕР (общ) '!$M155,2)</f>
        <v>0</v>
      </c>
      <c r="R155" s="1376"/>
    </row>
    <row r="156" spans="1:18" ht="24">
      <c r="A156" s="632" t="s">
        <v>11</v>
      </c>
      <c r="B156" s="632">
        <v>3</v>
      </c>
      <c r="C156" s="632"/>
      <c r="D156" s="632">
        <v>13</v>
      </c>
      <c r="E156" s="632" t="str">
        <f>CONCATENATE('Смета ЕР (общ) '!$A156,".",'Смета ЕР (общ) '!$B156,".",'Смета ЕР (общ) '!$D156)</f>
        <v>Р2.3.13</v>
      </c>
      <c r="F156" s="632">
        <f t="shared" si="13"/>
        <v>1</v>
      </c>
      <c r="G156" s="633" t="s">
        <v>396</v>
      </c>
      <c r="H156" s="634" t="s">
        <v>15</v>
      </c>
      <c r="I156" s="635"/>
      <c r="J156" s="636">
        <v>453.45</v>
      </c>
      <c r="K156" s="636">
        <v>0</v>
      </c>
      <c r="L156" s="636">
        <f t="shared" si="18"/>
        <v>453.45</v>
      </c>
      <c r="M156" s="636">
        <f t="shared" si="19"/>
        <v>0</v>
      </c>
      <c r="N156" s="636">
        <f>ROUND('Смета ЕР (общ) '!$I156*'Смета ЕР (общ) '!$L156,2)</f>
        <v>0</v>
      </c>
      <c r="O156" s="636">
        <f>ROUND('Смета ЕР (общ) '!$I156*'Смета ЕР (общ) '!$M156,2)</f>
        <v>0</v>
      </c>
      <c r="R156" s="1376"/>
    </row>
    <row r="157" spans="1:18" ht="24">
      <c r="A157" s="632" t="s">
        <v>11</v>
      </c>
      <c r="B157" s="632">
        <v>3</v>
      </c>
      <c r="C157" s="632"/>
      <c r="D157" s="632">
        <v>14</v>
      </c>
      <c r="E157" s="632" t="str">
        <f>CONCATENATE('Смета ЕР (общ) '!$A157,".",'Смета ЕР (общ) '!$B157,".",'Смета ЕР (общ) '!$D157)</f>
        <v>Р2.3.14</v>
      </c>
      <c r="F157" s="632">
        <f t="shared" si="13"/>
        <v>1</v>
      </c>
      <c r="G157" s="633" t="s">
        <v>454</v>
      </c>
      <c r="H157" s="634" t="s">
        <v>15</v>
      </c>
      <c r="I157" s="635"/>
      <c r="J157" s="636">
        <v>337.56</v>
      </c>
      <c r="K157" s="636">
        <v>0</v>
      </c>
      <c r="L157" s="636">
        <f t="shared" si="18"/>
        <v>337.56</v>
      </c>
      <c r="M157" s="636">
        <f t="shared" si="19"/>
        <v>0</v>
      </c>
      <c r="N157" s="636">
        <f>ROUND('Смета ЕР (общ) '!$I157*'Смета ЕР (общ) '!$L157,2)</f>
        <v>0</v>
      </c>
      <c r="O157" s="636">
        <f>ROUND('Смета ЕР (общ) '!$I157*'Смета ЕР (общ) '!$M157,2)</f>
        <v>0</v>
      </c>
      <c r="R157" s="1376"/>
    </row>
    <row r="158" spans="1:18" ht="24">
      <c r="A158" s="632" t="s">
        <v>11</v>
      </c>
      <c r="B158" s="632">
        <v>3</v>
      </c>
      <c r="C158" s="632"/>
      <c r="D158" s="632">
        <v>15</v>
      </c>
      <c r="E158" s="632" t="str">
        <f>CONCATENATE('Смета ЕР (общ) '!$A158,".",'Смета ЕР (общ) '!$B158,".",'Смета ЕР (общ) '!$D158)</f>
        <v>Р2.3.15</v>
      </c>
      <c r="F158" s="632">
        <f t="shared" si="13"/>
        <v>1</v>
      </c>
      <c r="G158" s="633" t="s">
        <v>455</v>
      </c>
      <c r="H158" s="634" t="s">
        <v>15</v>
      </c>
      <c r="I158" s="635"/>
      <c r="J158" s="636">
        <v>125.28</v>
      </c>
      <c r="K158" s="636">
        <v>0</v>
      </c>
      <c r="L158" s="636">
        <f t="shared" si="18"/>
        <v>125.28</v>
      </c>
      <c r="M158" s="636">
        <f t="shared" si="19"/>
        <v>0</v>
      </c>
      <c r="N158" s="636">
        <f>ROUND('Смета ЕР (общ) '!$I158*'Смета ЕР (общ) '!$L158,2)</f>
        <v>0</v>
      </c>
      <c r="O158" s="636">
        <f>ROUND('Смета ЕР (общ) '!$I158*'Смета ЕР (общ) '!$M158,2)</f>
        <v>0</v>
      </c>
      <c r="R158" s="1376"/>
    </row>
    <row r="159" spans="1:18" ht="24">
      <c r="A159" s="632" t="s">
        <v>11</v>
      </c>
      <c r="B159" s="632">
        <v>3</v>
      </c>
      <c r="C159" s="632"/>
      <c r="D159" s="632">
        <v>16</v>
      </c>
      <c r="E159" s="632" t="str">
        <f>CONCATENATE('Смета ЕР (общ) '!$A159,".",'Смета ЕР (общ) '!$B159,".",'Смета ЕР (общ) '!$D159)</f>
        <v>Р2.3.16</v>
      </c>
      <c r="F159" s="632">
        <f t="shared" si="13"/>
        <v>1</v>
      </c>
      <c r="G159" s="633" t="s">
        <v>370</v>
      </c>
      <c r="H159" s="634" t="s">
        <v>15</v>
      </c>
      <c r="I159" s="635"/>
      <c r="J159" s="636">
        <v>501.12</v>
      </c>
      <c r="K159" s="636">
        <v>0</v>
      </c>
      <c r="L159" s="636">
        <f t="shared" si="18"/>
        <v>501.12</v>
      </c>
      <c r="M159" s="636">
        <f t="shared" si="19"/>
        <v>0</v>
      </c>
      <c r="N159" s="636">
        <f>ROUND('Смета ЕР (общ) '!$I159*'Смета ЕР (общ) '!$L159,2)</f>
        <v>0</v>
      </c>
      <c r="O159" s="636">
        <f>ROUND('Смета ЕР (общ) '!$I159*'Смета ЕР (общ) '!$M159,2)</f>
        <v>0</v>
      </c>
      <c r="R159" s="1376"/>
    </row>
    <row r="160" spans="1:18" ht="24">
      <c r="A160" s="632" t="s">
        <v>11</v>
      </c>
      <c r="B160" s="632">
        <v>3</v>
      </c>
      <c r="C160" s="632"/>
      <c r="D160" s="632">
        <v>17</v>
      </c>
      <c r="E160" s="632" t="str">
        <f>CONCATENATE('Смета ЕР (общ) '!$A160,".",'Смета ЕР (общ) '!$B160,".",'Смета ЕР (общ) '!$D160)</f>
        <v>Р2.3.17</v>
      </c>
      <c r="F160" s="632">
        <f t="shared" si="13"/>
        <v>1</v>
      </c>
      <c r="G160" s="633" t="s">
        <v>212</v>
      </c>
      <c r="H160" s="634" t="s">
        <v>15</v>
      </c>
      <c r="I160" s="635"/>
      <c r="J160" s="636">
        <v>627</v>
      </c>
      <c r="K160" s="636">
        <v>0</v>
      </c>
      <c r="L160" s="636">
        <f t="shared" si="18"/>
        <v>627</v>
      </c>
      <c r="M160" s="636">
        <f t="shared" si="19"/>
        <v>0</v>
      </c>
      <c r="N160" s="636">
        <f>ROUND('Смета ЕР (общ) '!$I160*'Смета ЕР (общ) '!$L160,2)</f>
        <v>0</v>
      </c>
      <c r="O160" s="636">
        <f>ROUND('Смета ЕР (общ) '!$I160*'Смета ЕР (общ) '!$M160,2)</f>
        <v>0</v>
      </c>
      <c r="R160" s="1376"/>
    </row>
    <row r="161" spans="1:18" ht="24">
      <c r="A161" s="632" t="s">
        <v>11</v>
      </c>
      <c r="B161" s="632">
        <v>3</v>
      </c>
      <c r="C161" s="632"/>
      <c r="D161" s="632">
        <v>18</v>
      </c>
      <c r="E161" s="632" t="str">
        <f>CONCATENATE('Смета ЕР (общ) '!$A161,".",'Смета ЕР (общ) '!$B161,".",'Смета ЕР (общ) '!$D161)</f>
        <v>Р2.3.18</v>
      </c>
      <c r="F161" s="632">
        <f t="shared" si="13"/>
        <v>1</v>
      </c>
      <c r="G161" s="633" t="s">
        <v>456</v>
      </c>
      <c r="H161" s="634" t="s">
        <v>15</v>
      </c>
      <c r="I161" s="635"/>
      <c r="J161" s="636">
        <v>1252.8</v>
      </c>
      <c r="K161" s="636">
        <v>0</v>
      </c>
      <c r="L161" s="636">
        <f t="shared" si="18"/>
        <v>1252.8</v>
      </c>
      <c r="M161" s="636">
        <f t="shared" si="19"/>
        <v>0</v>
      </c>
      <c r="N161" s="636">
        <f>ROUND('Смета ЕР (общ) '!$I161*'Смета ЕР (общ) '!$L161,2)</f>
        <v>0</v>
      </c>
      <c r="O161" s="636">
        <f>ROUND('Смета ЕР (общ) '!$I161*'Смета ЕР (общ) '!$M161,2)</f>
        <v>0</v>
      </c>
      <c r="R161" s="1376"/>
    </row>
    <row r="162" spans="1:18" ht="24">
      <c r="A162" s="632" t="s">
        <v>11</v>
      </c>
      <c r="B162" s="632">
        <v>3</v>
      </c>
      <c r="C162" s="632"/>
      <c r="D162" s="632">
        <v>19</v>
      </c>
      <c r="E162" s="632" t="str">
        <f>CONCATENATE('Смета ЕР (общ) '!$A162,".",'Смета ЕР (общ) '!$B162,".",'Смета ЕР (общ) '!$D162)</f>
        <v>Р2.3.19</v>
      </c>
      <c r="F162" s="632">
        <f t="shared" si="13"/>
        <v>1</v>
      </c>
      <c r="G162" s="633" t="s">
        <v>457</v>
      </c>
      <c r="H162" s="634" t="s">
        <v>15</v>
      </c>
      <c r="I162" s="635"/>
      <c r="J162" s="636">
        <v>313.2</v>
      </c>
      <c r="K162" s="636">
        <v>0</v>
      </c>
      <c r="L162" s="636">
        <f t="shared" si="18"/>
        <v>313.2</v>
      </c>
      <c r="M162" s="636">
        <f t="shared" si="19"/>
        <v>0</v>
      </c>
      <c r="N162" s="636">
        <f>ROUND('Смета ЕР (общ) '!$I162*'Смета ЕР (общ) '!$L162,2)</f>
        <v>0</v>
      </c>
      <c r="O162" s="636">
        <f>ROUND('Смета ЕР (общ) '!$I162*'Смета ЕР (общ) '!$M162,2)</f>
        <v>0</v>
      </c>
      <c r="R162" s="1376"/>
    </row>
    <row r="163" spans="1:18" ht="24">
      <c r="A163" s="632" t="s">
        <v>11</v>
      </c>
      <c r="B163" s="632">
        <v>3</v>
      </c>
      <c r="C163" s="632"/>
      <c r="D163" s="632">
        <v>20</v>
      </c>
      <c r="E163" s="632" t="str">
        <f>CONCATENATE('Смета ЕР (общ) '!$A163,".",'Смета ЕР (общ) '!$B163,".",'Смета ЕР (общ) '!$D163)</f>
        <v>Р2.3.20</v>
      </c>
      <c r="F163" s="632">
        <f t="shared" si="13"/>
        <v>1</v>
      </c>
      <c r="G163" s="633" t="s">
        <v>213</v>
      </c>
      <c r="H163" s="634" t="s">
        <v>15</v>
      </c>
      <c r="I163" s="635"/>
      <c r="J163" s="636">
        <v>402.77</v>
      </c>
      <c r="K163" s="636">
        <v>0</v>
      </c>
      <c r="L163" s="636">
        <f t="shared" si="18"/>
        <v>402.77</v>
      </c>
      <c r="M163" s="636">
        <f t="shared" si="19"/>
        <v>0</v>
      </c>
      <c r="N163" s="636">
        <f>ROUND('Смета ЕР (общ) '!$I163*'Смета ЕР (общ) '!$L163,2)</f>
        <v>0</v>
      </c>
      <c r="O163" s="636">
        <f>ROUND('Смета ЕР (общ) '!$I163*'Смета ЕР (общ) '!$M163,2)</f>
        <v>0</v>
      </c>
      <c r="R163" s="1376"/>
    </row>
    <row r="164" spans="1:18" ht="24">
      <c r="A164" s="640" t="s">
        <v>11</v>
      </c>
      <c r="B164" s="640">
        <v>4</v>
      </c>
      <c r="C164" s="640"/>
      <c r="D164" s="640">
        <v>0</v>
      </c>
      <c r="E164" s="640" t="str">
        <f>CONCATENATE('Смета ЕР (общ) '!$A164,".",'Смета ЕР (общ) '!$B164,".",'Смета ЕР (общ) '!$D164)</f>
        <v>Р2.4.0</v>
      </c>
      <c r="F164" s="640">
        <f t="shared" si="13"/>
        <v>1</v>
      </c>
      <c r="G164" s="641" t="s">
        <v>646</v>
      </c>
      <c r="H164" s="626"/>
      <c r="I164" s="627">
        <f>SUM(I165:I173)</f>
        <v>0</v>
      </c>
      <c r="J164" s="639"/>
      <c r="K164" s="639"/>
      <c r="L164" s="629"/>
      <c r="M164" s="629"/>
      <c r="N164" s="629">
        <f>SUM(N165:N173)</f>
        <v>0</v>
      </c>
      <c r="O164" s="629">
        <f>SUM(O165:O173)</f>
        <v>0</v>
      </c>
      <c r="R164" s="1375"/>
    </row>
    <row r="165" spans="1:18" ht="24">
      <c r="A165" s="632" t="s">
        <v>11</v>
      </c>
      <c r="B165" s="632">
        <v>4</v>
      </c>
      <c r="C165" s="632"/>
      <c r="D165" s="632">
        <v>1</v>
      </c>
      <c r="E165" s="632" t="str">
        <f>CONCATENATE('Смета ЕР (общ) '!$A165,".",'Смета ЕР (общ) '!$B165,".",'Смета ЕР (общ) '!$D165)</f>
        <v>Р2.4.1</v>
      </c>
      <c r="F165" s="632">
        <f t="shared" si="13"/>
        <v>1</v>
      </c>
      <c r="G165" s="633" t="s">
        <v>214</v>
      </c>
      <c r="H165" s="634" t="s">
        <v>336</v>
      </c>
      <c r="I165" s="635"/>
      <c r="J165" s="636">
        <v>1045</v>
      </c>
      <c r="K165" s="636">
        <v>0</v>
      </c>
      <c r="L165" s="636">
        <f t="shared" ref="L165:L173" si="20">ROUND(J165-J165*$Q$3,2)</f>
        <v>1045</v>
      </c>
      <c r="M165" s="636">
        <f t="shared" ref="M165:M173" si="21">ROUND(K165-K165*$Q$3,2)</f>
        <v>0</v>
      </c>
      <c r="N165" s="636">
        <f>ROUND('Смета ЕР (общ) '!$I165*'Смета ЕР (общ) '!$L165,2)</f>
        <v>0</v>
      </c>
      <c r="O165" s="636">
        <f>ROUND('Смета ЕР (общ) '!$I165*'Смета ЕР (общ) '!$M165,2)</f>
        <v>0</v>
      </c>
      <c r="R165" s="1376"/>
    </row>
    <row r="166" spans="1:18" ht="24">
      <c r="A166" s="632" t="s">
        <v>11</v>
      </c>
      <c r="B166" s="632">
        <v>4</v>
      </c>
      <c r="C166" s="632"/>
      <c r="D166" s="632">
        <v>2</v>
      </c>
      <c r="E166" s="632" t="str">
        <f>CONCATENATE('Смета ЕР (общ) '!$A166,".",'Смета ЕР (общ) '!$B166,".",'Смета ЕР (общ) '!$D166)</f>
        <v>Р2.4.2</v>
      </c>
      <c r="F166" s="632">
        <f t="shared" si="13"/>
        <v>1</v>
      </c>
      <c r="G166" s="633" t="s">
        <v>344</v>
      </c>
      <c r="H166" s="634" t="s">
        <v>336</v>
      </c>
      <c r="I166" s="635"/>
      <c r="J166" s="636">
        <v>1252.8</v>
      </c>
      <c r="K166" s="636">
        <v>0</v>
      </c>
      <c r="L166" s="636">
        <f t="shared" si="20"/>
        <v>1252.8</v>
      </c>
      <c r="M166" s="636">
        <f t="shared" si="21"/>
        <v>0</v>
      </c>
      <c r="N166" s="636">
        <f>ROUND('Смета ЕР (общ) '!$I166*'Смета ЕР (общ) '!$L166,2)</f>
        <v>0</v>
      </c>
      <c r="O166" s="636">
        <f>ROUND('Смета ЕР (общ) '!$I166*'Смета ЕР (общ) '!$M166,2)</f>
        <v>0</v>
      </c>
      <c r="R166" s="1376"/>
    </row>
    <row r="167" spans="1:18" ht="24">
      <c r="A167" s="632" t="s">
        <v>11</v>
      </c>
      <c r="B167" s="632">
        <v>4</v>
      </c>
      <c r="C167" s="632"/>
      <c r="D167" s="632">
        <v>3</v>
      </c>
      <c r="E167" s="632" t="str">
        <f>CONCATENATE('Смета ЕР (общ) '!$A167,".",'Смета ЕР (общ) '!$B167,".",'Смета ЕР (общ) '!$D167)</f>
        <v>Р2.4.3</v>
      </c>
      <c r="F167" s="632">
        <f t="shared" si="13"/>
        <v>1</v>
      </c>
      <c r="G167" s="633" t="s">
        <v>215</v>
      </c>
      <c r="H167" s="634" t="s">
        <v>336</v>
      </c>
      <c r="I167" s="635"/>
      <c r="J167" s="636">
        <v>1980</v>
      </c>
      <c r="K167" s="636">
        <v>0</v>
      </c>
      <c r="L167" s="636">
        <f t="shared" si="20"/>
        <v>1980</v>
      </c>
      <c r="M167" s="636">
        <f t="shared" si="21"/>
        <v>0</v>
      </c>
      <c r="N167" s="636">
        <f>ROUND('Смета ЕР (общ) '!$I167*'Смета ЕР (общ) '!$L167,2)</f>
        <v>0</v>
      </c>
      <c r="O167" s="636">
        <f>ROUND('Смета ЕР (общ) '!$I167*'Смета ЕР (общ) '!$M167,2)</f>
        <v>0</v>
      </c>
      <c r="R167" s="1376"/>
    </row>
    <row r="168" spans="1:18" ht="24">
      <c r="A168" s="632" t="s">
        <v>11</v>
      </c>
      <c r="B168" s="632">
        <v>4</v>
      </c>
      <c r="C168" s="632"/>
      <c r="D168" s="632">
        <v>4</v>
      </c>
      <c r="E168" s="632" t="str">
        <f>CONCATENATE('Смета ЕР (общ) '!$A168,".",'Смета ЕР (общ) '!$B168,".",'Смета ЕР (общ) '!$D168)</f>
        <v>Р2.4.4</v>
      </c>
      <c r="F168" s="632">
        <f t="shared" si="13"/>
        <v>1</v>
      </c>
      <c r="G168" s="633" t="s">
        <v>691</v>
      </c>
      <c r="H168" s="634" t="s">
        <v>336</v>
      </c>
      <c r="I168" s="635"/>
      <c r="J168" s="636">
        <v>2750</v>
      </c>
      <c r="K168" s="636">
        <v>0</v>
      </c>
      <c r="L168" s="636">
        <f t="shared" si="20"/>
        <v>2750</v>
      </c>
      <c r="M168" s="636">
        <f t="shared" si="21"/>
        <v>0</v>
      </c>
      <c r="N168" s="636">
        <f>ROUND('Смета ЕР (общ) '!$I168*'Смета ЕР (общ) '!$L168,2)</f>
        <v>0</v>
      </c>
      <c r="O168" s="636">
        <f>ROUND('Смета ЕР (общ) '!$I168*'Смета ЕР (общ) '!$M168,2)</f>
        <v>0</v>
      </c>
      <c r="R168" s="1376"/>
    </row>
    <row r="169" spans="1:18" ht="24">
      <c r="A169" s="632" t="s">
        <v>11</v>
      </c>
      <c r="B169" s="632">
        <v>4</v>
      </c>
      <c r="C169" s="632"/>
      <c r="D169" s="632">
        <v>6</v>
      </c>
      <c r="E169" s="632" t="str">
        <f>CONCATENATE('Смета ЕР (общ) '!$A169,".",'Смета ЕР (общ) '!$B169,".",'Смета ЕР (общ) '!$D169)</f>
        <v>Р2.4.6</v>
      </c>
      <c r="F169" s="632">
        <f t="shared" si="13"/>
        <v>1</v>
      </c>
      <c r="G169" s="633" t="s">
        <v>692</v>
      </c>
      <c r="H169" s="634" t="s">
        <v>336</v>
      </c>
      <c r="I169" s="635"/>
      <c r="J169" s="636">
        <v>2612.5</v>
      </c>
      <c r="K169" s="636">
        <v>0</v>
      </c>
      <c r="L169" s="636">
        <f t="shared" si="20"/>
        <v>2612.5</v>
      </c>
      <c r="M169" s="636">
        <f t="shared" si="21"/>
        <v>0</v>
      </c>
      <c r="N169" s="636">
        <f>ROUND('Смета ЕР (общ) '!$I169*'Смета ЕР (общ) '!$L169,2)</f>
        <v>0</v>
      </c>
      <c r="O169" s="636">
        <f>ROUND('Смета ЕР (общ) '!$I169*'Смета ЕР (общ) '!$M169,2)</f>
        <v>0</v>
      </c>
      <c r="R169" s="1376"/>
    </row>
    <row r="170" spans="1:18" ht="24">
      <c r="A170" s="632" t="s">
        <v>11</v>
      </c>
      <c r="B170" s="632">
        <v>4</v>
      </c>
      <c r="C170" s="632"/>
      <c r="D170" s="632">
        <v>7</v>
      </c>
      <c r="E170" s="632" t="str">
        <f>CONCATENATE('Смета ЕР (общ) '!$A170,".",'Смета ЕР (общ) '!$B170,".",'Смета ЕР (общ) '!$D170)</f>
        <v>Р2.4.7</v>
      </c>
      <c r="F170" s="632">
        <f t="shared" si="13"/>
        <v>1</v>
      </c>
      <c r="G170" s="633" t="s">
        <v>216</v>
      </c>
      <c r="H170" s="634" t="s">
        <v>336</v>
      </c>
      <c r="I170" s="635"/>
      <c r="J170" s="636">
        <v>1412.92</v>
      </c>
      <c r="K170" s="636">
        <v>0</v>
      </c>
      <c r="L170" s="636">
        <f t="shared" si="20"/>
        <v>1412.92</v>
      </c>
      <c r="M170" s="636">
        <f t="shared" si="21"/>
        <v>0</v>
      </c>
      <c r="N170" s="636">
        <f>ROUND('Смета ЕР (общ) '!$I170*'Смета ЕР (общ) '!$L170,2)</f>
        <v>0</v>
      </c>
      <c r="O170" s="636">
        <f>ROUND('Смета ЕР (общ) '!$I170*'Смета ЕР (общ) '!$M170,2)</f>
        <v>0</v>
      </c>
      <c r="R170" s="1376"/>
    </row>
    <row r="171" spans="1:18" ht="24">
      <c r="A171" s="632" t="s">
        <v>11</v>
      </c>
      <c r="B171" s="632">
        <v>4</v>
      </c>
      <c r="C171" s="632"/>
      <c r="D171" s="632">
        <v>8</v>
      </c>
      <c r="E171" s="632" t="str">
        <f>CONCATENATE('Смета ЕР (общ) '!$A171,".",'Смета ЕР (общ) '!$B171,".",'Смета ЕР (общ) '!$D171)</f>
        <v>Р2.4.8</v>
      </c>
      <c r="F171" s="632">
        <f t="shared" si="13"/>
        <v>1</v>
      </c>
      <c r="G171" s="633" t="s">
        <v>458</v>
      </c>
      <c r="H171" s="634" t="s">
        <v>336</v>
      </c>
      <c r="I171" s="635"/>
      <c r="J171" s="636">
        <v>3052.5</v>
      </c>
      <c r="K171" s="636">
        <v>0</v>
      </c>
      <c r="L171" s="636">
        <f t="shared" si="20"/>
        <v>3052.5</v>
      </c>
      <c r="M171" s="636">
        <f t="shared" si="21"/>
        <v>0</v>
      </c>
      <c r="N171" s="636">
        <f>ROUND('Смета ЕР (общ) '!$I171*'Смета ЕР (общ) '!$L171,2)</f>
        <v>0</v>
      </c>
      <c r="O171" s="636">
        <f>ROUND('Смета ЕР (общ) '!$I171*'Смета ЕР (общ) '!$M171,2)</f>
        <v>0</v>
      </c>
      <c r="R171" s="1376"/>
    </row>
    <row r="172" spans="1:18" ht="24">
      <c r="A172" s="632" t="s">
        <v>11</v>
      </c>
      <c r="B172" s="632">
        <v>4</v>
      </c>
      <c r="C172" s="632"/>
      <c r="D172" s="632">
        <v>9</v>
      </c>
      <c r="E172" s="632" t="str">
        <f>CONCATENATE('Смета ЕР (общ) '!$A172,".",'Смета ЕР (общ) '!$B172,".",'Смета ЕР (общ) '!$D172)</f>
        <v>Р2.4.9</v>
      </c>
      <c r="F172" s="632">
        <f t="shared" si="13"/>
        <v>1</v>
      </c>
      <c r="G172" s="633" t="s">
        <v>345</v>
      </c>
      <c r="H172" s="634" t="s">
        <v>336</v>
      </c>
      <c r="I172" s="635"/>
      <c r="J172" s="636">
        <v>3135</v>
      </c>
      <c r="K172" s="636">
        <v>0</v>
      </c>
      <c r="L172" s="636">
        <f t="shared" si="20"/>
        <v>3135</v>
      </c>
      <c r="M172" s="636">
        <f t="shared" si="21"/>
        <v>0</v>
      </c>
      <c r="N172" s="636">
        <f>ROUND('Смета ЕР (общ) '!$I172*'Смета ЕР (общ) '!$L172,2)</f>
        <v>0</v>
      </c>
      <c r="O172" s="636">
        <f>ROUND('Смета ЕР (общ) '!$I172*'Смета ЕР (общ) '!$M172,2)</f>
        <v>0</v>
      </c>
      <c r="R172" s="1376"/>
    </row>
    <row r="173" spans="1:18" ht="24">
      <c r="A173" s="632" t="s">
        <v>11</v>
      </c>
      <c r="B173" s="632">
        <v>4</v>
      </c>
      <c r="C173" s="632"/>
      <c r="D173" s="632">
        <v>10</v>
      </c>
      <c r="E173" s="632" t="str">
        <f>CONCATENATE('Смета ЕР (общ) '!$A173,".",'Смета ЕР (общ) '!$B173,".",'Смета ЕР (общ) '!$D173)</f>
        <v>Р2.4.10</v>
      </c>
      <c r="F173" s="632">
        <f t="shared" si="13"/>
        <v>1</v>
      </c>
      <c r="G173" s="633" t="s">
        <v>693</v>
      </c>
      <c r="H173" s="648" t="s">
        <v>15</v>
      </c>
      <c r="I173" s="635"/>
      <c r="J173" s="636">
        <v>2750</v>
      </c>
      <c r="K173" s="636">
        <v>0</v>
      </c>
      <c r="L173" s="636">
        <f t="shared" si="20"/>
        <v>2750</v>
      </c>
      <c r="M173" s="636">
        <f t="shared" si="21"/>
        <v>0</v>
      </c>
      <c r="N173" s="636">
        <f>ROUND('Смета ЕР (общ) '!$I173*'Смета ЕР (общ) '!$L173,2)</f>
        <v>0</v>
      </c>
      <c r="O173" s="636">
        <f>ROUND('Смета ЕР (общ) '!$I173*'Смета ЕР (общ) '!$M173,2)</f>
        <v>0</v>
      </c>
      <c r="R173" s="1376"/>
    </row>
    <row r="174" spans="1:18" ht="24">
      <c r="A174" s="640" t="s">
        <v>11</v>
      </c>
      <c r="B174" s="640">
        <v>5</v>
      </c>
      <c r="C174" s="640"/>
      <c r="D174" s="640">
        <v>0</v>
      </c>
      <c r="E174" s="640" t="str">
        <f>CONCATENATE('Смета ЕР (общ) '!$A174,".",'Смета ЕР (общ) '!$B174,".",'Смета ЕР (общ) '!$D174)</f>
        <v>Р2.5.0</v>
      </c>
      <c r="F174" s="640">
        <f t="shared" ref="F174:F237" si="22">IF(I174&gt;0,F173+1,F173)</f>
        <v>1</v>
      </c>
      <c r="G174" s="641" t="s">
        <v>647</v>
      </c>
      <c r="H174" s="626"/>
      <c r="I174" s="627">
        <f>SUM(I175:I183)</f>
        <v>0</v>
      </c>
      <c r="J174" s="639"/>
      <c r="K174" s="639"/>
      <c r="L174" s="629"/>
      <c r="M174" s="629"/>
      <c r="N174" s="629">
        <f>SUM(N175:N183)</f>
        <v>0</v>
      </c>
      <c r="O174" s="629">
        <f>SUM(O175:O183)</f>
        <v>0</v>
      </c>
      <c r="R174" s="1375"/>
    </row>
    <row r="175" spans="1:18" ht="24">
      <c r="A175" s="632" t="s">
        <v>11</v>
      </c>
      <c r="B175" s="632">
        <v>5</v>
      </c>
      <c r="C175" s="632"/>
      <c r="D175" s="632">
        <v>1</v>
      </c>
      <c r="E175" s="632" t="str">
        <f>CONCATENATE('Смета ЕР (общ) '!$A175,".",'Смета ЕР (общ) '!$B175,".",'Смета ЕР (общ) '!$D175)</f>
        <v>Р2.5.1</v>
      </c>
      <c r="F175" s="632">
        <f t="shared" si="22"/>
        <v>1</v>
      </c>
      <c r="G175" s="645" t="s">
        <v>459</v>
      </c>
      <c r="H175" s="648" t="s">
        <v>15</v>
      </c>
      <c r="I175" s="635"/>
      <c r="J175" s="636">
        <v>736.03</v>
      </c>
      <c r="K175" s="636">
        <v>0</v>
      </c>
      <c r="L175" s="636">
        <f t="shared" ref="L175:L183" si="23">ROUND(J175-J175*$Q$3,2)</f>
        <v>736.03</v>
      </c>
      <c r="M175" s="636">
        <f t="shared" ref="M175:M183" si="24">ROUND(K175-K175*$Q$3,2)</f>
        <v>0</v>
      </c>
      <c r="N175" s="636">
        <f>ROUND('Смета ЕР (общ) '!$I175*'Смета ЕР (общ) '!$L175,2)</f>
        <v>0</v>
      </c>
      <c r="O175" s="636">
        <f>ROUND('Смета ЕР (общ) '!$I175*'Смета ЕР (общ) '!$M175,2)</f>
        <v>0</v>
      </c>
      <c r="R175" s="1376"/>
    </row>
    <row r="176" spans="1:18" ht="24">
      <c r="A176" s="632" t="s">
        <v>11</v>
      </c>
      <c r="B176" s="632">
        <v>5</v>
      </c>
      <c r="C176" s="632"/>
      <c r="D176" s="632">
        <v>2</v>
      </c>
      <c r="E176" s="632" t="str">
        <f>CONCATENATE('Смета ЕР (общ) '!$A176,".",'Смета ЕР (общ) '!$B176,".",'Смета ЕР (общ) '!$D176)</f>
        <v>Р2.5.2</v>
      </c>
      <c r="F176" s="632">
        <f t="shared" si="22"/>
        <v>1</v>
      </c>
      <c r="G176" s="645" t="s">
        <v>460</v>
      </c>
      <c r="H176" s="648" t="s">
        <v>15</v>
      </c>
      <c r="I176" s="635"/>
      <c r="J176" s="636">
        <v>736.03</v>
      </c>
      <c r="K176" s="636">
        <v>0</v>
      </c>
      <c r="L176" s="636">
        <f t="shared" si="23"/>
        <v>736.03</v>
      </c>
      <c r="M176" s="636">
        <f t="shared" si="24"/>
        <v>0</v>
      </c>
      <c r="N176" s="636">
        <f>ROUND('Смета ЕР (общ) '!$I176*'Смета ЕР (общ) '!$L176,2)</f>
        <v>0</v>
      </c>
      <c r="O176" s="636">
        <f>ROUND('Смета ЕР (общ) '!$I176*'Смета ЕР (общ) '!$M176,2)</f>
        <v>0</v>
      </c>
      <c r="R176" s="1376"/>
    </row>
    <row r="177" spans="1:18" ht="24">
      <c r="A177" s="632" t="s">
        <v>11</v>
      </c>
      <c r="B177" s="632">
        <v>5</v>
      </c>
      <c r="C177" s="632"/>
      <c r="D177" s="632">
        <v>3</v>
      </c>
      <c r="E177" s="632" t="str">
        <f>CONCATENATE('Смета ЕР (общ) '!$A177,".",'Смета ЕР (общ) '!$B177,".",'Смета ЕР (общ) '!$D177)</f>
        <v>Р2.5.3</v>
      </c>
      <c r="F177" s="632">
        <f t="shared" si="22"/>
        <v>1</v>
      </c>
      <c r="G177" s="645" t="s">
        <v>156</v>
      </c>
      <c r="H177" s="634" t="s">
        <v>15</v>
      </c>
      <c r="I177" s="635"/>
      <c r="J177" s="636">
        <v>736.03</v>
      </c>
      <c r="K177" s="636">
        <v>0</v>
      </c>
      <c r="L177" s="636">
        <f t="shared" si="23"/>
        <v>736.03</v>
      </c>
      <c r="M177" s="636">
        <f t="shared" si="24"/>
        <v>0</v>
      </c>
      <c r="N177" s="636">
        <f>ROUND('Смета ЕР (общ) '!$I177*'Смета ЕР (общ) '!$L177,2)</f>
        <v>0</v>
      </c>
      <c r="O177" s="636">
        <f>ROUND('Смета ЕР (общ) '!$I177*'Смета ЕР (общ) '!$M177,2)</f>
        <v>0</v>
      </c>
      <c r="R177" s="1376"/>
    </row>
    <row r="178" spans="1:18" ht="24">
      <c r="A178" s="632" t="s">
        <v>11</v>
      </c>
      <c r="B178" s="632">
        <v>5</v>
      </c>
      <c r="C178" s="632"/>
      <c r="D178" s="632">
        <v>4</v>
      </c>
      <c r="E178" s="632" t="str">
        <f>CONCATENATE('Смета ЕР (общ) '!$A178,".",'Смета ЕР (общ) '!$B178,".",'Смета ЕР (общ) '!$D178)</f>
        <v>Р2.5.4</v>
      </c>
      <c r="F178" s="632">
        <f t="shared" si="22"/>
        <v>1</v>
      </c>
      <c r="G178" s="633" t="s">
        <v>415</v>
      </c>
      <c r="H178" s="634" t="s">
        <v>15</v>
      </c>
      <c r="I178" s="635"/>
      <c r="J178" s="636">
        <v>1612.66</v>
      </c>
      <c r="K178" s="636">
        <v>0</v>
      </c>
      <c r="L178" s="636">
        <f t="shared" si="23"/>
        <v>1612.66</v>
      </c>
      <c r="M178" s="636">
        <f t="shared" si="24"/>
        <v>0</v>
      </c>
      <c r="N178" s="636">
        <f>ROUND('Смета ЕР (общ) '!$I178*'Смета ЕР (общ) '!$L178,2)</f>
        <v>0</v>
      </c>
      <c r="O178" s="636">
        <f>ROUND('Смета ЕР (общ) '!$I178*'Смета ЕР (общ) '!$M178,2)</f>
        <v>0</v>
      </c>
      <c r="R178" s="1376"/>
    </row>
    <row r="179" spans="1:18" ht="24">
      <c r="A179" s="632" t="s">
        <v>11</v>
      </c>
      <c r="B179" s="632">
        <v>5</v>
      </c>
      <c r="C179" s="632"/>
      <c r="D179" s="632">
        <v>5</v>
      </c>
      <c r="E179" s="632" t="str">
        <f>CONCATENATE('Смета ЕР (общ) '!$A179,".",'Смета ЕР (общ) '!$B179,".",'Смета ЕР (общ) '!$D179)</f>
        <v>Р2.5.5</v>
      </c>
      <c r="F179" s="632">
        <f t="shared" si="22"/>
        <v>1</v>
      </c>
      <c r="G179" s="645" t="s">
        <v>461</v>
      </c>
      <c r="H179" s="634" t="s">
        <v>27</v>
      </c>
      <c r="I179" s="635"/>
      <c r="J179" s="636">
        <v>261</v>
      </c>
      <c r="K179" s="636">
        <v>0</v>
      </c>
      <c r="L179" s="636">
        <f t="shared" si="23"/>
        <v>261</v>
      </c>
      <c r="M179" s="636">
        <f t="shared" si="24"/>
        <v>0</v>
      </c>
      <c r="N179" s="636">
        <f>ROUND('Смета ЕР (общ) '!$I179*'Смета ЕР (общ) '!$L179,2)</f>
        <v>0</v>
      </c>
      <c r="O179" s="636">
        <f>ROUND('Смета ЕР (общ) '!$I179*'Смета ЕР (общ) '!$M179,2)</f>
        <v>0</v>
      </c>
      <c r="R179" s="1376"/>
    </row>
    <row r="180" spans="1:18" ht="24">
      <c r="A180" s="632" t="s">
        <v>11</v>
      </c>
      <c r="B180" s="632">
        <v>5</v>
      </c>
      <c r="C180" s="632"/>
      <c r="D180" s="632">
        <v>6</v>
      </c>
      <c r="E180" s="632" t="str">
        <f>CONCATENATE('Смета ЕР (общ) '!$A180,".",'Смета ЕР (общ) '!$B180,".",'Смета ЕР (общ) '!$D180)</f>
        <v>Р2.5.6</v>
      </c>
      <c r="F180" s="632">
        <f t="shared" si="22"/>
        <v>1</v>
      </c>
      <c r="G180" s="645" t="s">
        <v>217</v>
      </c>
      <c r="H180" s="634" t="s">
        <v>27</v>
      </c>
      <c r="I180" s="635"/>
      <c r="J180" s="636">
        <v>261</v>
      </c>
      <c r="K180" s="636">
        <v>0</v>
      </c>
      <c r="L180" s="636">
        <f t="shared" si="23"/>
        <v>261</v>
      </c>
      <c r="M180" s="636">
        <f t="shared" si="24"/>
        <v>0</v>
      </c>
      <c r="N180" s="636">
        <f>ROUND('Смета ЕР (общ) '!$I180*'Смета ЕР (общ) '!$L180,2)</f>
        <v>0</v>
      </c>
      <c r="O180" s="636">
        <f>ROUND('Смета ЕР (общ) '!$I180*'Смета ЕР (общ) '!$M180,2)</f>
        <v>0</v>
      </c>
      <c r="R180" s="1376"/>
    </row>
    <row r="181" spans="1:18" ht="24">
      <c r="A181" s="632" t="s">
        <v>11</v>
      </c>
      <c r="B181" s="632">
        <v>5</v>
      </c>
      <c r="C181" s="632"/>
      <c r="D181" s="632">
        <v>7</v>
      </c>
      <c r="E181" s="632" t="str">
        <f>CONCATENATE('Смета ЕР (общ) '!$A181,".",'Смета ЕР (общ) '!$B181,".",'Смета ЕР (общ) '!$D181)</f>
        <v>Р2.5.7</v>
      </c>
      <c r="F181" s="632">
        <f t="shared" si="22"/>
        <v>1</v>
      </c>
      <c r="G181" s="645" t="s">
        <v>462</v>
      </c>
      <c r="H181" s="634" t="s">
        <v>27</v>
      </c>
      <c r="I181" s="635"/>
      <c r="J181" s="636">
        <v>689.04</v>
      </c>
      <c r="K181" s="636">
        <v>0</v>
      </c>
      <c r="L181" s="636">
        <f t="shared" si="23"/>
        <v>689.04</v>
      </c>
      <c r="M181" s="636">
        <f t="shared" si="24"/>
        <v>0</v>
      </c>
      <c r="N181" s="636">
        <f>ROUND('Смета ЕР (общ) '!$I181*'Смета ЕР (общ) '!$L181,2)</f>
        <v>0</v>
      </c>
      <c r="O181" s="636">
        <f>ROUND('Смета ЕР (общ) '!$I181*'Смета ЕР (общ) '!$M181,2)</f>
        <v>0</v>
      </c>
      <c r="R181" s="1376"/>
    </row>
    <row r="182" spans="1:18" ht="24">
      <c r="A182" s="632" t="s">
        <v>11</v>
      </c>
      <c r="B182" s="632">
        <v>5</v>
      </c>
      <c r="C182" s="632"/>
      <c r="D182" s="632">
        <v>8</v>
      </c>
      <c r="E182" s="632" t="str">
        <f>CONCATENATE('Смета ЕР (общ) '!$A182,".",'Смета ЕР (общ) '!$B182,".",'Смета ЕР (общ) '!$D182)</f>
        <v>Р2.5.8</v>
      </c>
      <c r="F182" s="632">
        <f t="shared" si="22"/>
        <v>1</v>
      </c>
      <c r="G182" s="633" t="s">
        <v>157</v>
      </c>
      <c r="H182" s="634" t="s">
        <v>27</v>
      </c>
      <c r="I182" s="635"/>
      <c r="J182" s="636">
        <v>111.79</v>
      </c>
      <c r="K182" s="636">
        <v>0</v>
      </c>
      <c r="L182" s="636">
        <f t="shared" si="23"/>
        <v>111.79</v>
      </c>
      <c r="M182" s="636">
        <f t="shared" si="24"/>
        <v>0</v>
      </c>
      <c r="N182" s="636">
        <f>ROUND('Смета ЕР (общ) '!$I182*'Смета ЕР (общ) '!$L182,2)</f>
        <v>0</v>
      </c>
      <c r="O182" s="636">
        <f>ROUND('Смета ЕР (общ) '!$I182*'Смета ЕР (общ) '!$M182,2)</f>
        <v>0</v>
      </c>
      <c r="R182" s="1376"/>
    </row>
    <row r="183" spans="1:18" ht="24">
      <c r="A183" s="632" t="s">
        <v>11</v>
      </c>
      <c r="B183" s="632">
        <v>5</v>
      </c>
      <c r="C183" s="632"/>
      <c r="D183" s="632">
        <v>9</v>
      </c>
      <c r="E183" s="632" t="str">
        <f>CONCATENATE('Смета ЕР (общ) '!$A183,".",'Смета ЕР (общ) '!$B183,".",'Смета ЕР (общ) '!$D183)</f>
        <v>Р2.5.9</v>
      </c>
      <c r="F183" s="632">
        <f t="shared" si="22"/>
        <v>1</v>
      </c>
      <c r="G183" s="633" t="s">
        <v>218</v>
      </c>
      <c r="H183" s="634" t="s">
        <v>15</v>
      </c>
      <c r="I183" s="635"/>
      <c r="J183" s="636">
        <v>130.5</v>
      </c>
      <c r="K183" s="636">
        <v>0</v>
      </c>
      <c r="L183" s="636">
        <f t="shared" si="23"/>
        <v>130.5</v>
      </c>
      <c r="M183" s="636">
        <f t="shared" si="24"/>
        <v>0</v>
      </c>
      <c r="N183" s="636">
        <f>ROUND('Смета ЕР (общ) '!$I183*'Смета ЕР (общ) '!$L183,2)</f>
        <v>0</v>
      </c>
      <c r="O183" s="636">
        <f>ROUND('Смета ЕР (общ) '!$I183*'Смета ЕР (общ) '!$M183,2)</f>
        <v>0</v>
      </c>
      <c r="R183" s="1376"/>
    </row>
    <row r="184" spans="1:18" ht="24">
      <c r="A184" s="640" t="s">
        <v>11</v>
      </c>
      <c r="B184" s="640">
        <v>6</v>
      </c>
      <c r="C184" s="640"/>
      <c r="D184" s="640">
        <v>0</v>
      </c>
      <c r="E184" s="640" t="str">
        <f>CONCATENATE('Смета ЕР (общ) '!$A184,".",'Смета ЕР (общ) '!$B184,".",'Смета ЕР (общ) '!$D184)</f>
        <v>Р2.6.0</v>
      </c>
      <c r="F184" s="640">
        <f t="shared" si="22"/>
        <v>1</v>
      </c>
      <c r="G184" s="641" t="s">
        <v>648</v>
      </c>
      <c r="H184" s="626"/>
      <c r="I184" s="627">
        <f>SUM(I185:I189)</f>
        <v>0</v>
      </c>
      <c r="J184" s="639"/>
      <c r="K184" s="639"/>
      <c r="L184" s="629"/>
      <c r="M184" s="629"/>
      <c r="N184" s="629">
        <f>SUM(N185:N189)</f>
        <v>0</v>
      </c>
      <c r="O184" s="629">
        <f>SUM(O185:O189)</f>
        <v>0</v>
      </c>
      <c r="R184" s="1375"/>
    </row>
    <row r="185" spans="1:18" ht="24">
      <c r="A185" s="632" t="s">
        <v>11</v>
      </c>
      <c r="B185" s="632">
        <v>6</v>
      </c>
      <c r="C185" s="632"/>
      <c r="D185" s="632">
        <v>1</v>
      </c>
      <c r="E185" s="632" t="str">
        <f>CONCATENATE('Смета ЕР (общ) '!$A185,".",'Смета ЕР (общ) '!$B185,".",'Смета ЕР (общ) '!$D185)</f>
        <v>Р2.6.1</v>
      </c>
      <c r="F185" s="632">
        <f t="shared" si="22"/>
        <v>1</v>
      </c>
      <c r="G185" s="633" t="s">
        <v>219</v>
      </c>
      <c r="H185" s="634" t="s">
        <v>15</v>
      </c>
      <c r="I185" s="635"/>
      <c r="J185" s="665">
        <v>1460</v>
      </c>
      <c r="K185" s="636">
        <v>0</v>
      </c>
      <c r="L185" s="636">
        <f t="shared" ref="L185:M189" si="25">ROUND(J185-J185*$Q$3,2)</f>
        <v>1460</v>
      </c>
      <c r="M185" s="636">
        <f t="shared" si="25"/>
        <v>0</v>
      </c>
      <c r="N185" s="636">
        <f>ROUND('Смета ЕР (общ) '!$I185*'Смета ЕР (общ) '!$L185,2)</f>
        <v>0</v>
      </c>
      <c r="O185" s="636">
        <f>ROUND('Смета ЕР (общ) '!$I185*'Смета ЕР (общ) '!$M185,2)</f>
        <v>0</v>
      </c>
      <c r="R185" s="1376"/>
    </row>
    <row r="186" spans="1:18" ht="24">
      <c r="A186" s="632" t="s">
        <v>11</v>
      </c>
      <c r="B186" s="632">
        <v>6</v>
      </c>
      <c r="C186" s="632"/>
      <c r="D186" s="632">
        <v>2</v>
      </c>
      <c r="E186" s="632" t="str">
        <f>CONCATENATE('Смета ЕР (общ) '!$A186,".",'Смета ЕР (общ) '!$B186,".",'Смета ЕР (общ) '!$D186)</f>
        <v>Р2.6.2</v>
      </c>
      <c r="F186" s="632">
        <f t="shared" si="22"/>
        <v>1</v>
      </c>
      <c r="G186" s="633" t="s">
        <v>416</v>
      </c>
      <c r="H186" s="634" t="s">
        <v>15</v>
      </c>
      <c r="I186" s="635"/>
      <c r="J186" s="636">
        <v>422.78</v>
      </c>
      <c r="K186" s="636">
        <v>0</v>
      </c>
      <c r="L186" s="636">
        <f t="shared" si="25"/>
        <v>422.78</v>
      </c>
      <c r="M186" s="636">
        <f t="shared" si="25"/>
        <v>0</v>
      </c>
      <c r="N186" s="636">
        <f>ROUND('Смета ЕР (общ) '!$I186*'Смета ЕР (общ) '!$L186,2)</f>
        <v>0</v>
      </c>
      <c r="O186" s="636">
        <f>ROUND('Смета ЕР (общ) '!$I186*'Смета ЕР (общ) '!$M186,2)</f>
        <v>0</v>
      </c>
      <c r="R186" s="1376"/>
    </row>
    <row r="187" spans="1:18" ht="24">
      <c r="A187" s="632" t="s">
        <v>11</v>
      </c>
      <c r="B187" s="632">
        <v>6</v>
      </c>
      <c r="C187" s="632"/>
      <c r="D187" s="632">
        <v>3</v>
      </c>
      <c r="E187" s="632" t="str">
        <f>CONCATENATE('Смета ЕР (общ) '!$A187,".",'Смета ЕР (общ) '!$B187,".",'Смета ЕР (общ) '!$D187)</f>
        <v>Р2.6.3</v>
      </c>
      <c r="F187" s="632">
        <f t="shared" si="22"/>
        <v>1</v>
      </c>
      <c r="G187" s="633" t="s">
        <v>463</v>
      </c>
      <c r="H187" s="634" t="s">
        <v>15</v>
      </c>
      <c r="I187" s="635"/>
      <c r="J187" s="636">
        <v>1379.7</v>
      </c>
      <c r="K187" s="636">
        <v>0</v>
      </c>
      <c r="L187" s="636">
        <f t="shared" si="25"/>
        <v>1379.7</v>
      </c>
      <c r="M187" s="636">
        <f t="shared" si="25"/>
        <v>0</v>
      </c>
      <c r="N187" s="636">
        <f>ROUND('Смета ЕР (общ) '!$I187*'Смета ЕР (общ) '!$L187,2)</f>
        <v>0</v>
      </c>
      <c r="O187" s="636">
        <f>ROUND('Смета ЕР (общ) '!$I187*'Смета ЕР (общ) '!$M187,2)</f>
        <v>0</v>
      </c>
      <c r="R187" s="1376"/>
    </row>
    <row r="188" spans="1:18" ht="24">
      <c r="A188" s="632" t="s">
        <v>11</v>
      </c>
      <c r="B188" s="632">
        <v>6</v>
      </c>
      <c r="C188" s="632"/>
      <c r="D188" s="632">
        <v>4</v>
      </c>
      <c r="E188" s="632" t="str">
        <f>CONCATENATE('Смета ЕР (общ) '!$A188,".",'Смета ЕР (общ) '!$B188,".",'Смета ЕР (общ) '!$D188)</f>
        <v>Р2.6.4</v>
      </c>
      <c r="F188" s="632">
        <f t="shared" si="22"/>
        <v>1</v>
      </c>
      <c r="G188" s="633" t="s">
        <v>220</v>
      </c>
      <c r="H188" s="634" t="s">
        <v>18</v>
      </c>
      <c r="I188" s="635"/>
      <c r="J188" s="636">
        <v>1163.98</v>
      </c>
      <c r="K188" s="636">
        <v>0</v>
      </c>
      <c r="L188" s="636">
        <f t="shared" si="25"/>
        <v>1163.98</v>
      </c>
      <c r="M188" s="636">
        <f t="shared" si="25"/>
        <v>0</v>
      </c>
      <c r="N188" s="636">
        <f>ROUND('Смета ЕР (общ) '!$I188*'Смета ЕР (общ) '!$L188,2)</f>
        <v>0</v>
      </c>
      <c r="O188" s="636">
        <f>ROUND('Смета ЕР (общ) '!$I188*'Смета ЕР (общ) '!$M188,2)</f>
        <v>0</v>
      </c>
      <c r="R188" s="1376"/>
    </row>
    <row r="189" spans="1:18" ht="24">
      <c r="A189" s="632" t="s">
        <v>11</v>
      </c>
      <c r="B189" s="632">
        <v>6</v>
      </c>
      <c r="C189" s="632"/>
      <c r="D189" s="632">
        <v>5</v>
      </c>
      <c r="E189" s="632" t="str">
        <f>CONCATENATE('Смета ЕР (общ) '!$A189,".",'Смета ЕР (общ) '!$B189,".",'Смета ЕР (общ) '!$D189)</f>
        <v>Р2.6.5</v>
      </c>
      <c r="F189" s="632">
        <f t="shared" si="22"/>
        <v>1</v>
      </c>
      <c r="G189" s="633" t="s">
        <v>221</v>
      </c>
      <c r="H189" s="634" t="s">
        <v>27</v>
      </c>
      <c r="I189" s="635"/>
      <c r="J189" s="636">
        <v>209</v>
      </c>
      <c r="K189" s="636">
        <v>0</v>
      </c>
      <c r="L189" s="636">
        <f t="shared" si="25"/>
        <v>209</v>
      </c>
      <c r="M189" s="636">
        <f t="shared" si="25"/>
        <v>0</v>
      </c>
      <c r="N189" s="636">
        <f>ROUND('Смета ЕР (общ) '!$I189*'Смета ЕР (общ) '!$L189,2)</f>
        <v>0</v>
      </c>
      <c r="O189" s="636">
        <f>ROUND('Смета ЕР (общ) '!$I189*'Смета ЕР (общ) '!$M189,2)</f>
        <v>0</v>
      </c>
      <c r="R189" s="1376"/>
    </row>
    <row r="190" spans="1:18" ht="24">
      <c r="A190" s="640" t="s">
        <v>11</v>
      </c>
      <c r="B190" s="640">
        <v>7</v>
      </c>
      <c r="C190" s="640"/>
      <c r="D190" s="640">
        <v>0</v>
      </c>
      <c r="E190" s="640" t="str">
        <f>CONCATENATE('Смета ЕР (общ) '!$A190,".",'Смета ЕР (общ) '!$B190,".",'Смета ЕР (общ) '!$D190)</f>
        <v>Р2.7.0</v>
      </c>
      <c r="F190" s="640">
        <f t="shared" si="22"/>
        <v>1</v>
      </c>
      <c r="G190" s="641" t="s">
        <v>649</v>
      </c>
      <c r="H190" s="626"/>
      <c r="I190" s="627">
        <f>SUM(I191:I204)</f>
        <v>0</v>
      </c>
      <c r="J190" s="639"/>
      <c r="K190" s="639"/>
      <c r="L190" s="629"/>
      <c r="M190" s="629"/>
      <c r="N190" s="629">
        <f>SUM(N191:N204)</f>
        <v>0</v>
      </c>
      <c r="O190" s="629">
        <f>SUM(O191:O204)</f>
        <v>0</v>
      </c>
      <c r="R190" s="1375"/>
    </row>
    <row r="191" spans="1:18" ht="24">
      <c r="A191" s="632" t="s">
        <v>11</v>
      </c>
      <c r="B191" s="632">
        <v>7</v>
      </c>
      <c r="C191" s="632"/>
      <c r="D191" s="632">
        <v>1</v>
      </c>
      <c r="E191" s="632" t="str">
        <f>CONCATENATE('Смета ЕР (общ) '!$A191,".",'Смета ЕР (общ) '!$B191,".",'Смета ЕР (общ) '!$D191)</f>
        <v>Р2.7.1</v>
      </c>
      <c r="F191" s="632">
        <f t="shared" si="22"/>
        <v>1</v>
      </c>
      <c r="G191" s="633" t="s">
        <v>158</v>
      </c>
      <c r="H191" s="634" t="s">
        <v>15</v>
      </c>
      <c r="I191" s="635"/>
      <c r="J191" s="636">
        <v>339.3</v>
      </c>
      <c r="K191" s="636">
        <v>0</v>
      </c>
      <c r="L191" s="636">
        <f t="shared" ref="L191:L204" si="26">ROUND(J191-J191*$Q$3,2)</f>
        <v>339.3</v>
      </c>
      <c r="M191" s="636">
        <f t="shared" ref="M191:M204" si="27">ROUND(K191-K191*$Q$3,2)</f>
        <v>0</v>
      </c>
      <c r="N191" s="636">
        <f>ROUND('Смета ЕР (общ) '!$I191*'Смета ЕР (общ) '!$L191,2)</f>
        <v>0</v>
      </c>
      <c r="O191" s="636">
        <f>ROUND('Смета ЕР (общ) '!$I191*'Смета ЕР (общ) '!$M191,2)</f>
        <v>0</v>
      </c>
      <c r="R191" s="1376"/>
    </row>
    <row r="192" spans="1:18" ht="24">
      <c r="A192" s="632" t="s">
        <v>11</v>
      </c>
      <c r="B192" s="632">
        <v>7</v>
      </c>
      <c r="C192" s="632"/>
      <c r="D192" s="632">
        <v>2</v>
      </c>
      <c r="E192" s="632" t="str">
        <f>CONCATENATE('Смета ЕР (общ) '!$A192,".",'Смета ЕР (общ) '!$B192,".",'Смета ЕР (общ) '!$D192)</f>
        <v>Р2.7.2</v>
      </c>
      <c r="F192" s="632">
        <f t="shared" si="22"/>
        <v>1</v>
      </c>
      <c r="G192" s="633" t="s">
        <v>464</v>
      </c>
      <c r="H192" s="634" t="s">
        <v>15</v>
      </c>
      <c r="I192" s="635"/>
      <c r="J192" s="636">
        <v>882.18</v>
      </c>
      <c r="K192" s="636">
        <v>0</v>
      </c>
      <c r="L192" s="636">
        <f t="shared" si="26"/>
        <v>882.18</v>
      </c>
      <c r="M192" s="636">
        <f t="shared" si="27"/>
        <v>0</v>
      </c>
      <c r="N192" s="636">
        <f>ROUND('Смета ЕР (общ) '!$I192*'Смета ЕР (общ) '!$L192,2)</f>
        <v>0</v>
      </c>
      <c r="O192" s="636">
        <f>ROUND('Смета ЕР (общ) '!$I192*'Смета ЕР (общ) '!$M192,2)</f>
        <v>0</v>
      </c>
      <c r="R192" s="1376"/>
    </row>
    <row r="193" spans="1:18" ht="24">
      <c r="A193" s="632" t="s">
        <v>11</v>
      </c>
      <c r="B193" s="632">
        <v>7</v>
      </c>
      <c r="C193" s="632"/>
      <c r="D193" s="632">
        <v>3</v>
      </c>
      <c r="E193" s="632" t="str">
        <f>CONCATENATE('Смета ЕР (общ) '!$A193,".",'Смета ЕР (общ) '!$B193,".",'Смета ЕР (общ) '!$D193)</f>
        <v>Р2.7.3</v>
      </c>
      <c r="F193" s="632">
        <f t="shared" si="22"/>
        <v>1</v>
      </c>
      <c r="G193" s="633" t="s">
        <v>465</v>
      </c>
      <c r="H193" s="634" t="s">
        <v>15</v>
      </c>
      <c r="I193" s="635"/>
      <c r="J193" s="636">
        <v>7464.6</v>
      </c>
      <c r="K193" s="636">
        <v>0</v>
      </c>
      <c r="L193" s="636">
        <f t="shared" si="26"/>
        <v>7464.6</v>
      </c>
      <c r="M193" s="636">
        <f t="shared" si="27"/>
        <v>0</v>
      </c>
      <c r="N193" s="636">
        <f>ROUND('Смета ЕР (общ) '!$I193*'Смета ЕР (общ) '!$L193,2)</f>
        <v>0</v>
      </c>
      <c r="O193" s="636">
        <f>ROUND('Смета ЕР (общ) '!$I193*'Смета ЕР (общ) '!$M193,2)</f>
        <v>0</v>
      </c>
      <c r="R193" s="1376"/>
    </row>
    <row r="194" spans="1:18" ht="24">
      <c r="A194" s="632" t="s">
        <v>11</v>
      </c>
      <c r="B194" s="632">
        <v>7</v>
      </c>
      <c r="C194" s="632"/>
      <c r="D194" s="632">
        <v>4</v>
      </c>
      <c r="E194" s="632" t="str">
        <f>CONCATENATE('Смета ЕР (общ) '!$A194,".",'Смета ЕР (общ) '!$B194,".",'Смета ЕР (общ) '!$D194)</f>
        <v>Р2.7.4</v>
      </c>
      <c r="F194" s="632">
        <f t="shared" si="22"/>
        <v>1</v>
      </c>
      <c r="G194" s="633" t="s">
        <v>159</v>
      </c>
      <c r="H194" s="634" t="s">
        <v>18</v>
      </c>
      <c r="I194" s="635"/>
      <c r="J194" s="636">
        <v>3732.3</v>
      </c>
      <c r="K194" s="636">
        <v>0</v>
      </c>
      <c r="L194" s="636">
        <f t="shared" si="26"/>
        <v>3732.3</v>
      </c>
      <c r="M194" s="636">
        <f t="shared" si="27"/>
        <v>0</v>
      </c>
      <c r="N194" s="636">
        <f>ROUND('Смета ЕР (общ) '!$I194*'Смета ЕР (общ) '!$L194,2)</f>
        <v>0</v>
      </c>
      <c r="O194" s="636">
        <f>ROUND('Смета ЕР (общ) '!$I194*'Смета ЕР (общ) '!$M194,2)</f>
        <v>0</v>
      </c>
      <c r="R194" s="1376"/>
    </row>
    <row r="195" spans="1:18" ht="24">
      <c r="A195" s="632" t="s">
        <v>11</v>
      </c>
      <c r="B195" s="632">
        <v>7</v>
      </c>
      <c r="C195" s="632"/>
      <c r="D195" s="632">
        <v>5</v>
      </c>
      <c r="E195" s="632" t="str">
        <f>CONCATENATE('Смета ЕР (общ) '!$A195,".",'Смета ЕР (общ) '!$B195,".",'Смета ЕР (общ) '!$D195)</f>
        <v>Р2.7.5</v>
      </c>
      <c r="F195" s="632">
        <f t="shared" si="22"/>
        <v>1</v>
      </c>
      <c r="G195" s="633" t="s">
        <v>417</v>
      </c>
      <c r="H195" s="634" t="s">
        <v>27</v>
      </c>
      <c r="I195" s="635"/>
      <c r="J195" s="636">
        <v>916.11</v>
      </c>
      <c r="K195" s="636">
        <v>0</v>
      </c>
      <c r="L195" s="636">
        <f t="shared" si="26"/>
        <v>916.11</v>
      </c>
      <c r="M195" s="636">
        <f t="shared" si="27"/>
        <v>0</v>
      </c>
      <c r="N195" s="636">
        <f>ROUND('Смета ЕР (общ) '!$I195*'Смета ЕР (общ) '!$L195,2)</f>
        <v>0</v>
      </c>
      <c r="O195" s="636">
        <f>ROUND('Смета ЕР (общ) '!$I195*'Смета ЕР (общ) '!$M195,2)</f>
        <v>0</v>
      </c>
      <c r="R195" s="1376"/>
    </row>
    <row r="196" spans="1:18" ht="24">
      <c r="A196" s="632" t="s">
        <v>11</v>
      </c>
      <c r="B196" s="632">
        <v>7</v>
      </c>
      <c r="C196" s="632"/>
      <c r="D196" s="632">
        <v>6</v>
      </c>
      <c r="E196" s="632" t="str">
        <f>CONCATENATE('Смета ЕР (общ) '!$A196,".",'Смета ЕР (общ) '!$B196,".",'Смета ЕР (общ) '!$D196)</f>
        <v>Р2.7.6</v>
      </c>
      <c r="F196" s="632">
        <f t="shared" si="22"/>
        <v>1</v>
      </c>
      <c r="G196" s="633" t="s">
        <v>305</v>
      </c>
      <c r="H196" s="634" t="s">
        <v>27</v>
      </c>
      <c r="I196" s="635"/>
      <c r="J196" s="636">
        <v>610.74</v>
      </c>
      <c r="K196" s="636">
        <v>0</v>
      </c>
      <c r="L196" s="636">
        <f t="shared" si="26"/>
        <v>610.74</v>
      </c>
      <c r="M196" s="636">
        <f t="shared" si="27"/>
        <v>0</v>
      </c>
      <c r="N196" s="636">
        <f>ROUND('Смета ЕР (общ) '!$I196*'Смета ЕР (общ) '!$L196,2)</f>
        <v>0</v>
      </c>
      <c r="O196" s="636">
        <f>ROUND('Смета ЕР (общ) '!$I196*'Смета ЕР (общ) '!$M196,2)</f>
        <v>0</v>
      </c>
      <c r="R196" s="1376"/>
    </row>
    <row r="197" spans="1:18" ht="24">
      <c r="A197" s="632" t="s">
        <v>11</v>
      </c>
      <c r="B197" s="632">
        <v>7</v>
      </c>
      <c r="C197" s="632"/>
      <c r="D197" s="632">
        <v>7</v>
      </c>
      <c r="E197" s="632" t="str">
        <f>CONCATENATE('Смета ЕР (общ) '!$A197,".",'Смета ЕР (общ) '!$B197,".",'Смета ЕР (общ) '!$D197)</f>
        <v>Р2.7.7</v>
      </c>
      <c r="F197" s="632">
        <f t="shared" si="22"/>
        <v>1</v>
      </c>
      <c r="G197" s="633" t="s">
        <v>222</v>
      </c>
      <c r="H197" s="634" t="s">
        <v>15</v>
      </c>
      <c r="I197" s="635"/>
      <c r="J197" s="636">
        <v>780.39</v>
      </c>
      <c r="K197" s="636">
        <v>0</v>
      </c>
      <c r="L197" s="636">
        <f t="shared" si="26"/>
        <v>780.39</v>
      </c>
      <c r="M197" s="636">
        <f t="shared" si="27"/>
        <v>0</v>
      </c>
      <c r="N197" s="636">
        <f>ROUND('Смета ЕР (общ) '!$I197*'Смета ЕР (общ) '!$L197,2)</f>
        <v>0</v>
      </c>
      <c r="O197" s="636">
        <f>ROUND('Смета ЕР (общ) '!$I197*'Смета ЕР (общ) '!$M197,2)</f>
        <v>0</v>
      </c>
      <c r="R197" s="1376"/>
    </row>
    <row r="198" spans="1:18" ht="24">
      <c r="A198" s="632" t="s">
        <v>11</v>
      </c>
      <c r="B198" s="632">
        <v>7</v>
      </c>
      <c r="C198" s="632"/>
      <c r="D198" s="632">
        <v>8</v>
      </c>
      <c r="E198" s="632" t="str">
        <f>CONCATENATE('Смета ЕР (общ) '!$A198,".",'Смета ЕР (общ) '!$B198,".",'Смета ЕР (общ) '!$D198)</f>
        <v>Р2.7.8</v>
      </c>
      <c r="F198" s="632">
        <f t="shared" si="22"/>
        <v>1</v>
      </c>
      <c r="G198" s="633" t="s">
        <v>160</v>
      </c>
      <c r="H198" s="634" t="s">
        <v>15</v>
      </c>
      <c r="I198" s="635"/>
      <c r="J198" s="636">
        <v>433.22</v>
      </c>
      <c r="K198" s="636">
        <v>0</v>
      </c>
      <c r="L198" s="636">
        <f t="shared" si="26"/>
        <v>433.22</v>
      </c>
      <c r="M198" s="636">
        <f t="shared" si="27"/>
        <v>0</v>
      </c>
      <c r="N198" s="636">
        <f>ROUND('Смета ЕР (общ) '!$I198*'Смета ЕР (общ) '!$L198,2)</f>
        <v>0</v>
      </c>
      <c r="O198" s="636">
        <f>ROUND('Смета ЕР (общ) '!$I198*'Смета ЕР (общ) '!$M198,2)</f>
        <v>0</v>
      </c>
      <c r="R198" s="1376"/>
    </row>
    <row r="199" spans="1:18" ht="24">
      <c r="A199" s="632" t="s">
        <v>11</v>
      </c>
      <c r="B199" s="632">
        <v>7</v>
      </c>
      <c r="C199" s="632"/>
      <c r="D199" s="632">
        <v>9</v>
      </c>
      <c r="E199" s="632" t="str">
        <f>CONCATENATE('Смета ЕР (общ) '!$A199,".",'Смета ЕР (общ) '!$B199,".",'Смета ЕР (общ) '!$D199)</f>
        <v>Р2.7.9</v>
      </c>
      <c r="F199" s="632">
        <f t="shared" si="22"/>
        <v>1</v>
      </c>
      <c r="G199" s="633" t="s">
        <v>466</v>
      </c>
      <c r="H199" s="634" t="s">
        <v>15</v>
      </c>
      <c r="I199" s="635"/>
      <c r="J199" s="636">
        <v>470.25</v>
      </c>
      <c r="K199" s="636">
        <v>0</v>
      </c>
      <c r="L199" s="636">
        <f t="shared" si="26"/>
        <v>470.25</v>
      </c>
      <c r="M199" s="636">
        <f t="shared" si="27"/>
        <v>0</v>
      </c>
      <c r="N199" s="636">
        <f>ROUND('Смета ЕР (общ) '!$I199*'Смета ЕР (общ) '!$L199,2)</f>
        <v>0</v>
      </c>
      <c r="O199" s="636">
        <f>ROUND('Смета ЕР (общ) '!$I199*'Смета ЕР (общ) '!$M199,2)</f>
        <v>0</v>
      </c>
      <c r="R199" s="1376"/>
    </row>
    <row r="200" spans="1:18" ht="24">
      <c r="A200" s="632" t="s">
        <v>11</v>
      </c>
      <c r="B200" s="632">
        <v>7</v>
      </c>
      <c r="C200" s="632"/>
      <c r="D200" s="632">
        <v>10</v>
      </c>
      <c r="E200" s="632" t="str">
        <f>CONCATENATE('Смета ЕР (общ) '!$A200,".",'Смета ЕР (общ) '!$B200,".",'Смета ЕР (общ) '!$D200)</f>
        <v>Р2.7.10</v>
      </c>
      <c r="F200" s="632">
        <f t="shared" si="22"/>
        <v>1</v>
      </c>
      <c r="G200" s="633" t="s">
        <v>467</v>
      </c>
      <c r="H200" s="634" t="s">
        <v>27</v>
      </c>
      <c r="I200" s="635"/>
      <c r="J200" s="636">
        <v>434.96</v>
      </c>
      <c r="K200" s="636">
        <v>0</v>
      </c>
      <c r="L200" s="636">
        <f t="shared" si="26"/>
        <v>434.96</v>
      </c>
      <c r="M200" s="636">
        <f t="shared" si="27"/>
        <v>0</v>
      </c>
      <c r="N200" s="636">
        <f>ROUND('Смета ЕР (общ) '!$I200*'Смета ЕР (общ) '!$L200,2)</f>
        <v>0</v>
      </c>
      <c r="O200" s="636">
        <f>ROUND('Смета ЕР (общ) '!$I200*'Смета ЕР (общ) '!$M200,2)</f>
        <v>0</v>
      </c>
      <c r="R200" s="1376"/>
    </row>
    <row r="201" spans="1:18" ht="24">
      <c r="A201" s="632" t="s">
        <v>11</v>
      </c>
      <c r="B201" s="632">
        <v>7</v>
      </c>
      <c r="C201" s="632"/>
      <c r="D201" s="632">
        <v>11</v>
      </c>
      <c r="E201" s="632" t="str">
        <f>CONCATENATE('Смета ЕР (общ) '!$A201,".",'Смета ЕР (общ) '!$B201,".",'Смета ЕР (общ) '!$D201)</f>
        <v>Р2.7.11</v>
      </c>
      <c r="F201" s="632">
        <f t="shared" si="22"/>
        <v>1</v>
      </c>
      <c r="G201" s="645" t="s">
        <v>468</v>
      </c>
      <c r="H201" s="634" t="s">
        <v>15</v>
      </c>
      <c r="I201" s="635"/>
      <c r="J201" s="636">
        <v>627</v>
      </c>
      <c r="K201" s="636">
        <v>0</v>
      </c>
      <c r="L201" s="636">
        <f t="shared" si="26"/>
        <v>627</v>
      </c>
      <c r="M201" s="636">
        <f t="shared" si="27"/>
        <v>0</v>
      </c>
      <c r="N201" s="636">
        <f>ROUND('Смета ЕР (общ) '!$I201*'Смета ЕР (общ) '!$L201,2)</f>
        <v>0</v>
      </c>
      <c r="O201" s="636">
        <f>ROUND('Смета ЕР (общ) '!$I201*'Смета ЕР (общ) '!$M201,2)</f>
        <v>0</v>
      </c>
      <c r="R201" s="1376"/>
    </row>
    <row r="202" spans="1:18" ht="24">
      <c r="A202" s="632" t="s">
        <v>11</v>
      </c>
      <c r="B202" s="632">
        <v>7</v>
      </c>
      <c r="C202" s="632"/>
      <c r="D202" s="632">
        <v>12</v>
      </c>
      <c r="E202" s="632" t="str">
        <f>CONCATENATE('Смета ЕР (общ) '!$A202,".",'Смета ЕР (общ) '!$B202,".",'Смета ЕР (общ) '!$D202)</f>
        <v>Р2.7.12</v>
      </c>
      <c r="F202" s="632">
        <f t="shared" si="22"/>
        <v>1</v>
      </c>
      <c r="G202" s="633" t="s">
        <v>469</v>
      </c>
      <c r="H202" s="634" t="s">
        <v>15</v>
      </c>
      <c r="I202" s="635"/>
      <c r="J202" s="636">
        <v>475.02</v>
      </c>
      <c r="K202" s="636">
        <v>0</v>
      </c>
      <c r="L202" s="636">
        <f t="shared" si="26"/>
        <v>475.02</v>
      </c>
      <c r="M202" s="636">
        <f t="shared" si="27"/>
        <v>0</v>
      </c>
      <c r="N202" s="636">
        <f>ROUND('Смета ЕР (общ) '!$I202*'Смета ЕР (общ) '!$L202,2)</f>
        <v>0</v>
      </c>
      <c r="O202" s="636">
        <f>ROUND('Смета ЕР (общ) '!$I202*'Смета ЕР (общ) '!$M202,2)</f>
        <v>0</v>
      </c>
      <c r="R202" s="1376"/>
    </row>
    <row r="203" spans="1:18" ht="24">
      <c r="A203" s="632" t="s">
        <v>11</v>
      </c>
      <c r="B203" s="632">
        <v>7</v>
      </c>
      <c r="C203" s="632"/>
      <c r="D203" s="632">
        <v>13</v>
      </c>
      <c r="E203" s="632" t="str">
        <f>CONCATENATE('Смета ЕР (общ) '!$A203,".",'Смета ЕР (общ) '!$B203,".",'Смета ЕР (общ) '!$D203)</f>
        <v>Р2.7.13</v>
      </c>
      <c r="F203" s="632">
        <f t="shared" si="22"/>
        <v>1</v>
      </c>
      <c r="G203" s="633" t="s">
        <v>470</v>
      </c>
      <c r="H203" s="634" t="s">
        <v>15</v>
      </c>
      <c r="I203" s="635"/>
      <c r="J203" s="636">
        <v>373.23</v>
      </c>
      <c r="K203" s="636">
        <v>0</v>
      </c>
      <c r="L203" s="636">
        <f t="shared" si="26"/>
        <v>373.23</v>
      </c>
      <c r="M203" s="636">
        <f t="shared" si="27"/>
        <v>0</v>
      </c>
      <c r="N203" s="636">
        <f>ROUND('Смета ЕР (общ) '!$I203*'Смета ЕР (общ) '!$L203,2)</f>
        <v>0</v>
      </c>
      <c r="O203" s="636">
        <f>ROUND('Смета ЕР (общ) '!$I203*'Смета ЕР (общ) '!$M203,2)</f>
        <v>0</v>
      </c>
      <c r="R203" s="1376"/>
    </row>
    <row r="204" spans="1:18" ht="24">
      <c r="A204" s="632" t="s">
        <v>11</v>
      </c>
      <c r="B204" s="632">
        <v>7</v>
      </c>
      <c r="C204" s="632"/>
      <c r="D204" s="632">
        <v>14</v>
      </c>
      <c r="E204" s="632" t="str">
        <f>CONCATENATE('Смета ЕР (общ) '!$A204,".",'Смета ЕР (общ) '!$B204,".",'Смета ЕР (общ) '!$D204)</f>
        <v>Р2.7.14</v>
      </c>
      <c r="F204" s="632">
        <f t="shared" si="22"/>
        <v>1</v>
      </c>
      <c r="G204" s="633" t="s">
        <v>471</v>
      </c>
      <c r="H204" s="634" t="s">
        <v>6161</v>
      </c>
      <c r="I204" s="635"/>
      <c r="J204" s="636">
        <v>6786</v>
      </c>
      <c r="K204" s="636">
        <v>0</v>
      </c>
      <c r="L204" s="636">
        <f t="shared" si="26"/>
        <v>6786</v>
      </c>
      <c r="M204" s="636">
        <f t="shared" si="27"/>
        <v>0</v>
      </c>
      <c r="N204" s="636">
        <f>ROUND('Смета ЕР (общ) '!$I204*'Смета ЕР (общ) '!$L204,2)</f>
        <v>0</v>
      </c>
      <c r="O204" s="636">
        <f>ROUND('Смета ЕР (общ) '!$I204*'Смета ЕР (общ) '!$M204,2)</f>
        <v>0</v>
      </c>
      <c r="R204" s="1376"/>
    </row>
    <row r="205" spans="1:18" ht="24">
      <c r="A205" s="640" t="s">
        <v>11</v>
      </c>
      <c r="B205" s="640">
        <v>8</v>
      </c>
      <c r="C205" s="640"/>
      <c r="D205" s="640">
        <v>0</v>
      </c>
      <c r="E205" s="640" t="str">
        <f>CONCATENATE('Смета ЕР (общ) '!$A205,".",'Смета ЕР (общ) '!$B205,".",'Смета ЕР (общ) '!$D205)</f>
        <v>Р2.8.0</v>
      </c>
      <c r="F205" s="640">
        <f t="shared" si="22"/>
        <v>1</v>
      </c>
      <c r="G205" s="641" t="s">
        <v>650</v>
      </c>
      <c r="H205" s="626"/>
      <c r="I205" s="627">
        <f>SUM(I206:I214)</f>
        <v>0</v>
      </c>
      <c r="J205" s="639"/>
      <c r="K205" s="639"/>
      <c r="L205" s="629"/>
      <c r="M205" s="629"/>
      <c r="N205" s="629">
        <f>SUM(N206:N214)</f>
        <v>0</v>
      </c>
      <c r="O205" s="629">
        <f>SUM(O206:O214)</f>
        <v>0</v>
      </c>
      <c r="R205" s="1375"/>
    </row>
    <row r="206" spans="1:18" ht="48">
      <c r="A206" s="632" t="s">
        <v>11</v>
      </c>
      <c r="B206" s="632">
        <v>8</v>
      </c>
      <c r="C206" s="632"/>
      <c r="D206" s="632">
        <v>1</v>
      </c>
      <c r="E206" s="632" t="str">
        <f>CONCATENATE('Смета ЕР (общ) '!$A206,".",'Смета ЕР (общ) '!$B206,".",'Смета ЕР (общ) '!$D206)</f>
        <v>Р2.8.1</v>
      </c>
      <c r="F206" s="632">
        <f t="shared" si="22"/>
        <v>1</v>
      </c>
      <c r="G206" s="633" t="s">
        <v>223</v>
      </c>
      <c r="H206" s="634" t="s">
        <v>8</v>
      </c>
      <c r="I206" s="635"/>
      <c r="J206" s="636">
        <v>86.13</v>
      </c>
      <c r="K206" s="636">
        <v>0</v>
      </c>
      <c r="L206" s="636">
        <f t="shared" ref="L206:L214" si="28">ROUND(J206-J206*$Q$3,2)</f>
        <v>86.13</v>
      </c>
      <c r="M206" s="636">
        <f t="shared" ref="M206:M214" si="29">ROUND(K206-K206*$Q$3,2)</f>
        <v>0</v>
      </c>
      <c r="N206" s="636">
        <f>ROUND('Смета ЕР (общ) '!$I206*'Смета ЕР (общ) '!$L206,2)</f>
        <v>0</v>
      </c>
      <c r="O206" s="636">
        <f>ROUND('Смета ЕР (общ) '!$I206*'Смета ЕР (общ) '!$M206,2)</f>
        <v>0</v>
      </c>
      <c r="R206" s="1376"/>
    </row>
    <row r="207" spans="1:18" ht="36">
      <c r="A207" s="632" t="s">
        <v>11</v>
      </c>
      <c r="B207" s="632">
        <v>8</v>
      </c>
      <c r="C207" s="632"/>
      <c r="D207" s="632">
        <v>2</v>
      </c>
      <c r="E207" s="632" t="str">
        <f>CONCATENATE('Смета ЕР (общ) '!$A207,".",'Смета ЕР (общ) '!$B207,".",'Смета ЕР (общ) '!$D207)</f>
        <v>Р2.8.2</v>
      </c>
      <c r="F207" s="632">
        <f t="shared" si="22"/>
        <v>1</v>
      </c>
      <c r="G207" s="633" t="s">
        <v>224</v>
      </c>
      <c r="H207" s="634" t="s">
        <v>8</v>
      </c>
      <c r="I207" s="635"/>
      <c r="J207" s="636">
        <v>92.39</v>
      </c>
      <c r="K207" s="636">
        <v>0</v>
      </c>
      <c r="L207" s="636">
        <f t="shared" si="28"/>
        <v>92.39</v>
      </c>
      <c r="M207" s="636">
        <f t="shared" si="29"/>
        <v>0</v>
      </c>
      <c r="N207" s="636">
        <f>ROUND('Смета ЕР (общ) '!$I207*'Смета ЕР (общ) '!$L207,2)</f>
        <v>0</v>
      </c>
      <c r="O207" s="636">
        <f>ROUND('Смета ЕР (общ) '!$I207*'Смета ЕР (общ) '!$M207,2)</f>
        <v>0</v>
      </c>
      <c r="R207" s="1376"/>
    </row>
    <row r="208" spans="1:18" ht="24">
      <c r="A208" s="632" t="s">
        <v>11</v>
      </c>
      <c r="B208" s="632">
        <v>8</v>
      </c>
      <c r="C208" s="632"/>
      <c r="D208" s="632">
        <v>3</v>
      </c>
      <c r="E208" s="632" t="str">
        <f>CONCATENATE('Смета ЕР (общ) '!$A208,".",'Смета ЕР (общ) '!$B208,".",'Смета ЕР (общ) '!$D208)</f>
        <v>Р2.8.3</v>
      </c>
      <c r="F208" s="632">
        <f t="shared" si="22"/>
        <v>1</v>
      </c>
      <c r="G208" s="633" t="s">
        <v>225</v>
      </c>
      <c r="H208" s="634" t="s">
        <v>336</v>
      </c>
      <c r="I208" s="635"/>
      <c r="J208" s="636">
        <v>191.4</v>
      </c>
      <c r="K208" s="636">
        <v>0</v>
      </c>
      <c r="L208" s="636">
        <f t="shared" si="28"/>
        <v>191.4</v>
      </c>
      <c r="M208" s="636">
        <f t="shared" si="29"/>
        <v>0</v>
      </c>
      <c r="N208" s="636">
        <f>ROUND('Смета ЕР (общ) '!$I208*'Смета ЕР (общ) '!$L208,2)</f>
        <v>0</v>
      </c>
      <c r="O208" s="636">
        <f>ROUND('Смета ЕР (общ) '!$I208*'Смета ЕР (общ) '!$M208,2)</f>
        <v>0</v>
      </c>
      <c r="R208" s="1376"/>
    </row>
    <row r="209" spans="1:18" ht="24">
      <c r="A209" s="632" t="s">
        <v>11</v>
      </c>
      <c r="B209" s="632">
        <v>8</v>
      </c>
      <c r="C209" s="632"/>
      <c r="D209" s="632">
        <v>4</v>
      </c>
      <c r="E209" s="632" t="str">
        <f>CONCATENATE('Смета ЕР (общ) '!$A209,".",'Смета ЕР (общ) '!$B209,".",'Смета ЕР (общ) '!$D209)</f>
        <v>Р2.8.4</v>
      </c>
      <c r="F209" s="632">
        <f t="shared" si="22"/>
        <v>1</v>
      </c>
      <c r="G209" s="633" t="s">
        <v>226</v>
      </c>
      <c r="H209" s="634" t="s">
        <v>336</v>
      </c>
      <c r="I209" s="635"/>
      <c r="J209" s="636">
        <v>431.61</v>
      </c>
      <c r="K209" s="636">
        <v>0</v>
      </c>
      <c r="L209" s="636">
        <f t="shared" si="28"/>
        <v>431.61</v>
      </c>
      <c r="M209" s="636">
        <f t="shared" si="29"/>
        <v>0</v>
      </c>
      <c r="N209" s="636">
        <f>ROUND('Смета ЕР (общ) '!$I209*'Смета ЕР (общ) '!$L209,2)</f>
        <v>0</v>
      </c>
      <c r="O209" s="636">
        <f>ROUND('Смета ЕР (общ) '!$I209*'Смета ЕР (общ) '!$M209,2)</f>
        <v>0</v>
      </c>
      <c r="R209" s="1376"/>
    </row>
    <row r="210" spans="1:18" ht="24">
      <c r="A210" s="632" t="s">
        <v>11</v>
      </c>
      <c r="B210" s="632">
        <v>8</v>
      </c>
      <c r="C210" s="632"/>
      <c r="D210" s="632">
        <v>5</v>
      </c>
      <c r="E210" s="632" t="str">
        <f>CONCATENATE('Смета ЕР (общ) '!$A210,".",'Смета ЕР (общ) '!$B210,".",'Смета ЕР (общ) '!$D210)</f>
        <v>Р2.8.5</v>
      </c>
      <c r="F210" s="632">
        <f t="shared" si="22"/>
        <v>1</v>
      </c>
      <c r="G210" s="633" t="s">
        <v>227</v>
      </c>
      <c r="H210" s="634" t="s">
        <v>336</v>
      </c>
      <c r="I210" s="635"/>
      <c r="J210" s="636">
        <v>2200</v>
      </c>
      <c r="K210" s="636">
        <v>0</v>
      </c>
      <c r="L210" s="636">
        <f t="shared" si="28"/>
        <v>2200</v>
      </c>
      <c r="M210" s="636">
        <f t="shared" si="29"/>
        <v>0</v>
      </c>
      <c r="N210" s="636">
        <f>ROUND('Смета ЕР (общ) '!$I210*'Смета ЕР (общ) '!$L210,2)</f>
        <v>0</v>
      </c>
      <c r="O210" s="636">
        <f>ROUND('Смета ЕР (общ) '!$I210*'Смета ЕР (общ) '!$M210,2)</f>
        <v>0</v>
      </c>
      <c r="R210" s="1376"/>
    </row>
    <row r="211" spans="1:18" ht="24">
      <c r="A211" s="632" t="s">
        <v>11</v>
      </c>
      <c r="B211" s="632">
        <v>8</v>
      </c>
      <c r="C211" s="632"/>
      <c r="D211" s="632">
        <v>6</v>
      </c>
      <c r="E211" s="632" t="str">
        <f>CONCATENATE('Смета ЕР (общ) '!$A211,".",'Смета ЕР (общ) '!$B211,".",'Смета ЕР (общ) '!$D211)</f>
        <v>Р2.8.6</v>
      </c>
      <c r="F211" s="632">
        <f t="shared" si="22"/>
        <v>1</v>
      </c>
      <c r="G211" s="633" t="s">
        <v>388</v>
      </c>
      <c r="H211" s="634" t="s">
        <v>336</v>
      </c>
      <c r="I211" s="635"/>
      <c r="J211" s="636">
        <v>5225</v>
      </c>
      <c r="K211" s="636">
        <v>0</v>
      </c>
      <c r="L211" s="636">
        <f t="shared" si="28"/>
        <v>5225</v>
      </c>
      <c r="M211" s="636">
        <f t="shared" si="29"/>
        <v>0</v>
      </c>
      <c r="N211" s="636">
        <f>ROUND('Смета ЕР (общ) '!$I211*'Смета ЕР (общ) '!$L211,2)</f>
        <v>0</v>
      </c>
      <c r="O211" s="636">
        <f>ROUND('Смета ЕР (общ) '!$I211*'Смета ЕР (общ) '!$M211,2)</f>
        <v>0</v>
      </c>
      <c r="R211" s="1376"/>
    </row>
    <row r="212" spans="1:18" ht="24">
      <c r="A212" s="632" t="s">
        <v>11</v>
      </c>
      <c r="B212" s="632">
        <v>8</v>
      </c>
      <c r="C212" s="632"/>
      <c r="D212" s="632">
        <v>7</v>
      </c>
      <c r="E212" s="632" t="str">
        <f>CONCATENATE('Смета ЕР (общ) '!$A212,".",'Смета ЕР (общ) '!$B212,".",'Смета ЕР (общ) '!$D212)</f>
        <v>Р2.8.7</v>
      </c>
      <c r="F212" s="632">
        <f t="shared" si="22"/>
        <v>1</v>
      </c>
      <c r="G212" s="633" t="s">
        <v>228</v>
      </c>
      <c r="H212" s="634" t="s">
        <v>27</v>
      </c>
      <c r="I212" s="635"/>
      <c r="J212" s="636">
        <v>435.41</v>
      </c>
      <c r="K212" s="636">
        <v>0</v>
      </c>
      <c r="L212" s="636">
        <f t="shared" si="28"/>
        <v>435.41</v>
      </c>
      <c r="M212" s="636">
        <f t="shared" si="29"/>
        <v>0</v>
      </c>
      <c r="N212" s="636">
        <f>ROUND('Смета ЕР (общ) '!$I212*'Смета ЕР (общ) '!$L212,2)</f>
        <v>0</v>
      </c>
      <c r="O212" s="636">
        <f>ROUND('Смета ЕР (общ) '!$I212*'Смета ЕР (общ) '!$M212,2)</f>
        <v>0</v>
      </c>
      <c r="R212" s="1376"/>
    </row>
    <row r="213" spans="1:18" ht="24">
      <c r="A213" s="632" t="s">
        <v>11</v>
      </c>
      <c r="B213" s="632">
        <v>8</v>
      </c>
      <c r="C213" s="632"/>
      <c r="D213" s="632">
        <v>8</v>
      </c>
      <c r="E213" s="632" t="str">
        <f>CONCATENATE('Смета ЕР (общ) '!$A213,".",'Смета ЕР (общ) '!$B213,".",'Смета ЕР (общ) '!$D213)</f>
        <v>Р2.8.8</v>
      </c>
      <c r="F213" s="632">
        <f t="shared" si="22"/>
        <v>1</v>
      </c>
      <c r="G213" s="633" t="s">
        <v>472</v>
      </c>
      <c r="H213" s="634" t="s">
        <v>336</v>
      </c>
      <c r="I213" s="635"/>
      <c r="J213" s="636">
        <v>1045</v>
      </c>
      <c r="K213" s="636">
        <v>0</v>
      </c>
      <c r="L213" s="636">
        <f t="shared" si="28"/>
        <v>1045</v>
      </c>
      <c r="M213" s="636">
        <f t="shared" si="29"/>
        <v>0</v>
      </c>
      <c r="N213" s="636">
        <f>ROUND('Смета ЕР (общ) '!$I213*'Смета ЕР (общ) '!$L213,2)</f>
        <v>0</v>
      </c>
      <c r="O213" s="636">
        <f>ROUND('Смета ЕР (общ) '!$I213*'Смета ЕР (общ) '!$M213,2)</f>
        <v>0</v>
      </c>
      <c r="R213" s="1376"/>
    </row>
    <row r="214" spans="1:18" ht="24">
      <c r="A214" s="632" t="s">
        <v>11</v>
      </c>
      <c r="B214" s="632">
        <v>8</v>
      </c>
      <c r="C214" s="632"/>
      <c r="D214" s="632">
        <v>9</v>
      </c>
      <c r="E214" s="632" t="str">
        <f>CONCATENATE('Смета ЕР (общ) '!$A214,".",'Смета ЕР (общ) '!$B214,".",'Смета ЕР (общ) '!$D214)</f>
        <v>Р2.8.9</v>
      </c>
      <c r="F214" s="632">
        <f t="shared" si="22"/>
        <v>1</v>
      </c>
      <c r="G214" s="633" t="s">
        <v>229</v>
      </c>
      <c r="H214" s="634" t="s">
        <v>27</v>
      </c>
      <c r="I214" s="635"/>
      <c r="J214" s="636">
        <v>255.07</v>
      </c>
      <c r="K214" s="636">
        <v>0</v>
      </c>
      <c r="L214" s="636">
        <f t="shared" si="28"/>
        <v>255.07</v>
      </c>
      <c r="M214" s="636">
        <f t="shared" si="29"/>
        <v>0</v>
      </c>
      <c r="N214" s="636">
        <f>ROUND('Смета ЕР (общ) '!$I214*'Смета ЕР (общ) '!$L214,2)</f>
        <v>0</v>
      </c>
      <c r="O214" s="636">
        <f>ROUND('Смета ЕР (общ) '!$I214*'Смета ЕР (общ) '!$M214,2)</f>
        <v>0</v>
      </c>
      <c r="R214" s="1376"/>
    </row>
    <row r="215" spans="1:18" ht="24">
      <c r="A215" s="640" t="s">
        <v>11</v>
      </c>
      <c r="B215" s="640">
        <v>9</v>
      </c>
      <c r="C215" s="640"/>
      <c r="D215" s="640">
        <v>0</v>
      </c>
      <c r="E215" s="640" t="str">
        <f>CONCATENATE('Смета ЕР (общ) '!$A215,".",'Смета ЕР (общ) '!$B215,".",'Смета ЕР (общ) '!$D215)</f>
        <v>Р2.9.0</v>
      </c>
      <c r="F215" s="640">
        <f t="shared" si="22"/>
        <v>1</v>
      </c>
      <c r="G215" s="641" t="s">
        <v>651</v>
      </c>
      <c r="H215" s="626"/>
      <c r="I215" s="627">
        <f>SUM(I216:I220)</f>
        <v>0</v>
      </c>
      <c r="J215" s="639"/>
      <c r="K215" s="639"/>
      <c r="L215" s="629"/>
      <c r="M215" s="629"/>
      <c r="N215" s="629">
        <f>SUM(N216:N220)</f>
        <v>0</v>
      </c>
      <c r="O215" s="629">
        <f>SUM(O216:O220)</f>
        <v>0</v>
      </c>
      <c r="R215" s="1375"/>
    </row>
    <row r="216" spans="1:18" ht="24">
      <c r="A216" s="632" t="s">
        <v>11</v>
      </c>
      <c r="B216" s="632">
        <v>9</v>
      </c>
      <c r="C216" s="632"/>
      <c r="D216" s="632">
        <v>1</v>
      </c>
      <c r="E216" s="632" t="str">
        <f>CONCATENATE('Смета ЕР (общ) '!$A216,".",'Смета ЕР (общ) '!$B216,".",'Смета ЕР (общ) '!$D216)</f>
        <v>Р2.9.1</v>
      </c>
      <c r="F216" s="632">
        <f t="shared" si="22"/>
        <v>1</v>
      </c>
      <c r="G216" s="633" t="s">
        <v>230</v>
      </c>
      <c r="H216" s="634" t="s">
        <v>8</v>
      </c>
      <c r="I216" s="635"/>
      <c r="J216" s="636">
        <v>197.84</v>
      </c>
      <c r="K216" s="636">
        <v>0</v>
      </c>
      <c r="L216" s="636">
        <f t="shared" ref="L216:M220" si="30">ROUND(J216-J216*$Q$3,2)</f>
        <v>197.84</v>
      </c>
      <c r="M216" s="636">
        <f t="shared" si="30"/>
        <v>0</v>
      </c>
      <c r="N216" s="636">
        <f>ROUND('Смета ЕР (общ) '!$I216*'Смета ЕР (общ) '!$L216,2)</f>
        <v>0</v>
      </c>
      <c r="O216" s="636">
        <f>ROUND('Смета ЕР (общ) '!$I216*'Смета ЕР (общ) '!$M216,2)</f>
        <v>0</v>
      </c>
      <c r="R216" s="1376"/>
    </row>
    <row r="217" spans="1:18" ht="24">
      <c r="A217" s="632" t="s">
        <v>11</v>
      </c>
      <c r="B217" s="632">
        <v>9</v>
      </c>
      <c r="C217" s="632"/>
      <c r="D217" s="632">
        <v>2</v>
      </c>
      <c r="E217" s="632" t="str">
        <f>CONCATENATE('Смета ЕР (общ) '!$A217,".",'Смета ЕР (общ) '!$B217,".",'Смета ЕР (общ) '!$D217)</f>
        <v>Р2.9.2</v>
      </c>
      <c r="F217" s="632">
        <f t="shared" si="22"/>
        <v>1</v>
      </c>
      <c r="G217" s="633" t="s">
        <v>231</v>
      </c>
      <c r="H217" s="634" t="s">
        <v>336</v>
      </c>
      <c r="I217" s="635"/>
      <c r="J217" s="636">
        <v>2639.67</v>
      </c>
      <c r="K217" s="636">
        <v>0</v>
      </c>
      <c r="L217" s="636">
        <f t="shared" si="30"/>
        <v>2639.67</v>
      </c>
      <c r="M217" s="636">
        <f t="shared" si="30"/>
        <v>0</v>
      </c>
      <c r="N217" s="636">
        <f>ROUND('Смета ЕР (общ) '!$I217*'Смета ЕР (общ) '!$L217,2)</f>
        <v>0</v>
      </c>
      <c r="O217" s="636">
        <f>ROUND('Смета ЕР (общ) '!$I217*'Смета ЕР (общ) '!$M217,2)</f>
        <v>0</v>
      </c>
      <c r="R217" s="1376"/>
    </row>
    <row r="218" spans="1:18" ht="24">
      <c r="A218" s="632" t="s">
        <v>11</v>
      </c>
      <c r="B218" s="632">
        <v>9</v>
      </c>
      <c r="C218" s="632"/>
      <c r="D218" s="632">
        <v>3</v>
      </c>
      <c r="E218" s="632" t="str">
        <f>CONCATENATE('Смета ЕР (общ) '!$A218,".",'Смета ЕР (общ) '!$B218,".",'Смета ЕР (общ) '!$D218)</f>
        <v>Р2.9.3</v>
      </c>
      <c r="F218" s="632">
        <f t="shared" si="22"/>
        <v>1</v>
      </c>
      <c r="G218" s="633" t="s">
        <v>371</v>
      </c>
      <c r="H218" s="634" t="s">
        <v>336</v>
      </c>
      <c r="I218" s="635"/>
      <c r="J218" s="636">
        <v>7657.74</v>
      </c>
      <c r="K218" s="636">
        <v>0</v>
      </c>
      <c r="L218" s="636">
        <f t="shared" si="30"/>
        <v>7657.74</v>
      </c>
      <c r="M218" s="636">
        <f t="shared" si="30"/>
        <v>0</v>
      </c>
      <c r="N218" s="636">
        <f>ROUND('Смета ЕР (общ) '!$I218*'Смета ЕР (общ) '!$L218,2)</f>
        <v>0</v>
      </c>
      <c r="O218" s="636">
        <f>ROUND('Смета ЕР (общ) '!$I218*'Смета ЕР (общ) '!$M218,2)</f>
        <v>0</v>
      </c>
      <c r="R218" s="1376"/>
    </row>
    <row r="219" spans="1:18" ht="24">
      <c r="A219" s="632" t="s">
        <v>11</v>
      </c>
      <c r="B219" s="632">
        <v>9</v>
      </c>
      <c r="C219" s="632"/>
      <c r="D219" s="632">
        <v>4</v>
      </c>
      <c r="E219" s="632" t="str">
        <f>CONCATENATE('Смета ЕР (общ) '!$A219,".",'Смета ЕР (общ) '!$B219,".",'Смета ЕР (общ) '!$D219)</f>
        <v>Р2.9.4</v>
      </c>
      <c r="F219" s="632">
        <f t="shared" si="22"/>
        <v>1</v>
      </c>
      <c r="G219" s="633" t="s">
        <v>232</v>
      </c>
      <c r="H219" s="634" t="s">
        <v>336</v>
      </c>
      <c r="I219" s="635"/>
      <c r="J219" s="636">
        <v>27311.040000000001</v>
      </c>
      <c r="K219" s="636">
        <v>0</v>
      </c>
      <c r="L219" s="636">
        <f t="shared" si="30"/>
        <v>27311.040000000001</v>
      </c>
      <c r="M219" s="636">
        <f t="shared" si="30"/>
        <v>0</v>
      </c>
      <c r="N219" s="636">
        <f>ROUND('Смета ЕР (общ) '!$I219*'Смета ЕР (общ) '!$L219,2)</f>
        <v>0</v>
      </c>
      <c r="O219" s="636">
        <f>ROUND('Смета ЕР (общ) '!$I219*'Смета ЕР (общ) '!$M219,2)</f>
        <v>0</v>
      </c>
      <c r="R219" s="1376"/>
    </row>
    <row r="220" spans="1:18" ht="24">
      <c r="A220" s="632" t="s">
        <v>11</v>
      </c>
      <c r="B220" s="632">
        <v>9</v>
      </c>
      <c r="C220" s="632"/>
      <c r="D220" s="632">
        <v>5</v>
      </c>
      <c r="E220" s="632" t="str">
        <f>CONCATENATE('Смета ЕР (общ) '!$A220,".",'Смета ЕР (общ) '!$B220,".",'Смета ЕР (общ) '!$D220)</f>
        <v>Р2.9.5</v>
      </c>
      <c r="F220" s="632">
        <f t="shared" si="22"/>
        <v>1</v>
      </c>
      <c r="G220" s="633" t="s">
        <v>397</v>
      </c>
      <c r="H220" s="634" t="s">
        <v>336</v>
      </c>
      <c r="I220" s="635"/>
      <c r="J220" s="636">
        <v>39400.559999999998</v>
      </c>
      <c r="K220" s="636">
        <v>0</v>
      </c>
      <c r="L220" s="636">
        <f t="shared" si="30"/>
        <v>39400.559999999998</v>
      </c>
      <c r="M220" s="636">
        <f t="shared" si="30"/>
        <v>0</v>
      </c>
      <c r="N220" s="636">
        <f>ROUND('Смета ЕР (общ) '!$I220*'Смета ЕР (общ) '!$L220,2)</f>
        <v>0</v>
      </c>
      <c r="O220" s="636">
        <f>ROUND('Смета ЕР (общ) '!$I220*'Смета ЕР (общ) '!$M220,2)</f>
        <v>0</v>
      </c>
      <c r="R220" s="1376"/>
    </row>
    <row r="221" spans="1:18" ht="24">
      <c r="A221" s="640" t="s">
        <v>11</v>
      </c>
      <c r="B221" s="640">
        <v>10</v>
      </c>
      <c r="C221" s="640"/>
      <c r="D221" s="640">
        <v>0</v>
      </c>
      <c r="E221" s="640" t="str">
        <f>CONCATENATE('Смета ЕР (общ) '!$A221,".",'Смета ЕР (общ) '!$B221,".",'Смета ЕР (общ) '!$D221)</f>
        <v>Р2.10.0</v>
      </c>
      <c r="F221" s="640">
        <f t="shared" si="22"/>
        <v>1</v>
      </c>
      <c r="G221" s="641" t="s">
        <v>652</v>
      </c>
      <c r="H221" s="626"/>
      <c r="I221" s="627">
        <f>SUM(I222:I233)</f>
        <v>0</v>
      </c>
      <c r="J221" s="639"/>
      <c r="K221" s="639"/>
      <c r="L221" s="629"/>
      <c r="M221" s="629"/>
      <c r="N221" s="629">
        <f>SUM(N222:N234)</f>
        <v>0</v>
      </c>
      <c r="O221" s="629">
        <f>SUM(O222:O234)</f>
        <v>0</v>
      </c>
      <c r="R221" s="1375"/>
    </row>
    <row r="222" spans="1:18" ht="24">
      <c r="A222" s="632" t="s">
        <v>11</v>
      </c>
      <c r="B222" s="632">
        <v>10</v>
      </c>
      <c r="C222" s="632"/>
      <c r="D222" s="632">
        <v>1</v>
      </c>
      <c r="E222" s="632" t="str">
        <f>CONCATENATE('Смета ЕР (общ) '!$A222,".",'Смета ЕР (общ) '!$B222,".",'Смета ЕР (общ) '!$D222)</f>
        <v>Р2.10.1</v>
      </c>
      <c r="F222" s="632">
        <f t="shared" si="22"/>
        <v>1</v>
      </c>
      <c r="G222" s="633" t="s">
        <v>372</v>
      </c>
      <c r="H222" s="634" t="s">
        <v>336</v>
      </c>
      <c r="I222" s="635"/>
      <c r="J222" s="636">
        <v>783</v>
      </c>
      <c r="K222" s="636">
        <v>0</v>
      </c>
      <c r="L222" s="636">
        <f t="shared" ref="L222:L234" si="31">ROUND(J222-J222*$Q$3,2)</f>
        <v>783</v>
      </c>
      <c r="M222" s="636">
        <f t="shared" ref="M222:M234" si="32">ROUND(K222-K222*$Q$3,2)</f>
        <v>0</v>
      </c>
      <c r="N222" s="636">
        <f>ROUND('Смета ЕР (общ) '!$I222*'Смета ЕР (общ) '!$L222,2)</f>
        <v>0</v>
      </c>
      <c r="O222" s="636">
        <f>ROUND('Смета ЕР (общ) '!$I222*'Смета ЕР (общ) '!$M222,2)</f>
        <v>0</v>
      </c>
      <c r="R222" s="1376"/>
    </row>
    <row r="223" spans="1:18" ht="24">
      <c r="A223" s="632" t="s">
        <v>11</v>
      </c>
      <c r="B223" s="632">
        <v>10</v>
      </c>
      <c r="C223" s="632"/>
      <c r="D223" s="632">
        <v>2</v>
      </c>
      <c r="E223" s="632" t="str">
        <f>CONCATENATE('Смета ЕР (общ) '!$A223,".",'Смета ЕР (общ) '!$B223,".",'Смета ЕР (общ) '!$D223)</f>
        <v>Р2.10.2</v>
      </c>
      <c r="F223" s="632">
        <f t="shared" si="22"/>
        <v>1</v>
      </c>
      <c r="G223" s="645" t="s">
        <v>373</v>
      </c>
      <c r="H223" s="634" t="s">
        <v>336</v>
      </c>
      <c r="I223" s="635"/>
      <c r="J223" s="636">
        <v>689.04</v>
      </c>
      <c r="K223" s="636">
        <v>0</v>
      </c>
      <c r="L223" s="636">
        <f t="shared" si="31"/>
        <v>689.04</v>
      </c>
      <c r="M223" s="636">
        <f t="shared" si="32"/>
        <v>0</v>
      </c>
      <c r="N223" s="636">
        <f>ROUND('Смета ЕР (общ) '!$I223*'Смета ЕР (общ) '!$L223,2)</f>
        <v>0</v>
      </c>
      <c r="O223" s="636">
        <f>ROUND('Смета ЕР (общ) '!$I223*'Смета ЕР (общ) '!$M223,2)</f>
        <v>0</v>
      </c>
      <c r="R223" s="1376"/>
    </row>
    <row r="224" spans="1:18" ht="24">
      <c r="A224" s="632" t="s">
        <v>11</v>
      </c>
      <c r="B224" s="632">
        <v>10</v>
      </c>
      <c r="C224" s="632"/>
      <c r="D224" s="632">
        <v>3</v>
      </c>
      <c r="E224" s="632" t="str">
        <f>CONCATENATE('Смета ЕР (общ) '!$A224,".",'Смета ЕР (общ) '!$B224,".",'Смета ЕР (общ) '!$D224)</f>
        <v>Р2.10.3</v>
      </c>
      <c r="F224" s="632">
        <f t="shared" si="22"/>
        <v>1</v>
      </c>
      <c r="G224" s="633" t="s">
        <v>374</v>
      </c>
      <c r="H224" s="634" t="s">
        <v>1144</v>
      </c>
      <c r="I224" s="635"/>
      <c r="J224" s="636">
        <v>330</v>
      </c>
      <c r="K224" s="636">
        <v>0</v>
      </c>
      <c r="L224" s="636">
        <f t="shared" si="31"/>
        <v>330</v>
      </c>
      <c r="M224" s="636">
        <f t="shared" si="32"/>
        <v>0</v>
      </c>
      <c r="N224" s="636">
        <f>ROUND('Смета ЕР (общ) '!$I224*'Смета ЕР (общ) '!$L224,2)</f>
        <v>0</v>
      </c>
      <c r="O224" s="636">
        <f>ROUND('Смета ЕР (общ) '!$I224*'Смета ЕР (общ) '!$M224,2)</f>
        <v>0</v>
      </c>
      <c r="R224" s="1376"/>
    </row>
    <row r="225" spans="1:18" ht="24">
      <c r="A225" s="632" t="s">
        <v>11</v>
      </c>
      <c r="B225" s="632">
        <v>10</v>
      </c>
      <c r="C225" s="632"/>
      <c r="D225" s="632">
        <v>4</v>
      </c>
      <c r="E225" s="632" t="str">
        <f>CONCATENATE('Смета ЕР (общ) '!$A225,".",'Смета ЕР (общ) '!$B225,".",'Смета ЕР (общ) '!$D225)</f>
        <v>Р2.10.4</v>
      </c>
      <c r="F225" s="632">
        <f t="shared" si="22"/>
        <v>1</v>
      </c>
      <c r="G225" s="633" t="s">
        <v>473</v>
      </c>
      <c r="H225" s="634" t="s">
        <v>336</v>
      </c>
      <c r="I225" s="635"/>
      <c r="J225" s="636">
        <v>2612.5</v>
      </c>
      <c r="K225" s="636">
        <v>0</v>
      </c>
      <c r="L225" s="636">
        <f t="shared" si="31"/>
        <v>2612.5</v>
      </c>
      <c r="M225" s="636">
        <f t="shared" si="32"/>
        <v>0</v>
      </c>
      <c r="N225" s="636">
        <f>ROUND('Смета ЕР (общ) '!$I225*'Смета ЕР (общ) '!$L225,2)</f>
        <v>0</v>
      </c>
      <c r="O225" s="636">
        <f>ROUND('Смета ЕР (общ) '!$I225*'Смета ЕР (общ) '!$M225,2)</f>
        <v>0</v>
      </c>
      <c r="R225" s="1376"/>
    </row>
    <row r="226" spans="1:18" ht="24">
      <c r="A226" s="632" t="s">
        <v>11</v>
      </c>
      <c r="B226" s="632">
        <v>10</v>
      </c>
      <c r="C226" s="632"/>
      <c r="D226" s="632">
        <v>5</v>
      </c>
      <c r="E226" s="632" t="str">
        <f>CONCATENATE('Смета ЕР (общ) '!$A226,".",'Смета ЕР (общ) '!$B226,".",'Смета ЕР (общ) '!$D226)</f>
        <v>Р2.10.5</v>
      </c>
      <c r="F226" s="632">
        <f t="shared" si="22"/>
        <v>1</v>
      </c>
      <c r="G226" s="633" t="s">
        <v>161</v>
      </c>
      <c r="H226" s="634" t="s">
        <v>336</v>
      </c>
      <c r="I226" s="635"/>
      <c r="J226" s="636">
        <v>1212.71</v>
      </c>
      <c r="K226" s="636">
        <v>0</v>
      </c>
      <c r="L226" s="636">
        <f t="shared" si="31"/>
        <v>1212.71</v>
      </c>
      <c r="M226" s="636">
        <f t="shared" si="32"/>
        <v>0</v>
      </c>
      <c r="N226" s="636">
        <f>ROUND('Смета ЕР (общ) '!$I226*'Смета ЕР (общ) '!$L226,2)</f>
        <v>0</v>
      </c>
      <c r="O226" s="636">
        <f>ROUND('Смета ЕР (общ) '!$I226*'Смета ЕР (общ) '!$M226,2)</f>
        <v>0</v>
      </c>
      <c r="R226" s="1376"/>
    </row>
    <row r="227" spans="1:18" ht="24">
      <c r="A227" s="632" t="s">
        <v>11</v>
      </c>
      <c r="B227" s="632">
        <v>10</v>
      </c>
      <c r="C227" s="632"/>
      <c r="D227" s="632">
        <v>6</v>
      </c>
      <c r="E227" s="632" t="str">
        <f>CONCATENATE('Смета ЕР (общ) '!$A227,".",'Смета ЕР (общ) '!$B227,".",'Смета ЕР (общ) '!$D227)</f>
        <v>Р2.10.6</v>
      </c>
      <c r="F227" s="632">
        <f t="shared" si="22"/>
        <v>1</v>
      </c>
      <c r="G227" s="633" t="s">
        <v>162</v>
      </c>
      <c r="H227" s="634" t="s">
        <v>27</v>
      </c>
      <c r="I227" s="635"/>
      <c r="J227" s="636">
        <v>128.15</v>
      </c>
      <c r="K227" s="636">
        <v>0</v>
      </c>
      <c r="L227" s="636">
        <f t="shared" si="31"/>
        <v>128.15</v>
      </c>
      <c r="M227" s="636">
        <f t="shared" si="32"/>
        <v>0</v>
      </c>
      <c r="N227" s="636">
        <f>ROUND('Смета ЕР (общ) '!$I227*'Смета ЕР (общ) '!$L227,2)</f>
        <v>0</v>
      </c>
      <c r="O227" s="636">
        <f>ROUND('Смета ЕР (общ) '!$I227*'Смета ЕР (общ) '!$M227,2)</f>
        <v>0</v>
      </c>
      <c r="R227" s="1376"/>
    </row>
    <row r="228" spans="1:18" ht="24">
      <c r="A228" s="632" t="s">
        <v>11</v>
      </c>
      <c r="B228" s="632">
        <v>10</v>
      </c>
      <c r="C228" s="632"/>
      <c r="D228" s="632">
        <v>7</v>
      </c>
      <c r="E228" s="632" t="str">
        <f>CONCATENATE('Смета ЕР (общ) '!$A228,".",'Смета ЕР (общ) '!$B228,".",'Смета ЕР (общ) '!$D228)</f>
        <v>Р2.10.7</v>
      </c>
      <c r="F228" s="632">
        <f t="shared" si="22"/>
        <v>1</v>
      </c>
      <c r="G228" s="633" t="s">
        <v>375</v>
      </c>
      <c r="H228" s="634" t="s">
        <v>27</v>
      </c>
      <c r="I228" s="635"/>
      <c r="J228" s="636">
        <v>178.94</v>
      </c>
      <c r="K228" s="636">
        <v>0</v>
      </c>
      <c r="L228" s="636">
        <f t="shared" si="31"/>
        <v>178.94</v>
      </c>
      <c r="M228" s="636">
        <f t="shared" si="32"/>
        <v>0</v>
      </c>
      <c r="N228" s="636">
        <f>ROUND('Смета ЕР (общ) '!$I228*'Смета ЕР (общ) '!$L228,2)</f>
        <v>0</v>
      </c>
      <c r="O228" s="636">
        <f>ROUND('Смета ЕР (общ) '!$I228*'Смета ЕР (общ) '!$M228,2)</f>
        <v>0</v>
      </c>
      <c r="R228" s="1376"/>
    </row>
    <row r="229" spans="1:18" ht="24">
      <c r="A229" s="632" t="s">
        <v>11</v>
      </c>
      <c r="B229" s="632">
        <v>10</v>
      </c>
      <c r="C229" s="632"/>
      <c r="D229" s="632">
        <v>8</v>
      </c>
      <c r="E229" s="632" t="str">
        <f>CONCATENATE('Смета ЕР (общ) '!$A229,".",'Смета ЕР (общ) '!$B229,".",'Смета ЕР (общ) '!$D229)</f>
        <v>Р2.10.8</v>
      </c>
      <c r="F229" s="632">
        <f t="shared" si="22"/>
        <v>1</v>
      </c>
      <c r="G229" s="633" t="s">
        <v>689</v>
      </c>
      <c r="H229" s="634" t="s">
        <v>27</v>
      </c>
      <c r="I229" s="635"/>
      <c r="J229" s="636">
        <v>183.45</v>
      </c>
      <c r="K229" s="636">
        <v>0</v>
      </c>
      <c r="L229" s="636">
        <f t="shared" si="31"/>
        <v>183.45</v>
      </c>
      <c r="M229" s="636">
        <f t="shared" si="32"/>
        <v>0</v>
      </c>
      <c r="N229" s="636">
        <f>ROUND('Смета ЕР (общ) '!$I229*'Смета ЕР (общ) '!$L229,2)</f>
        <v>0</v>
      </c>
      <c r="O229" s="636">
        <f>ROUND('Смета ЕР (общ) '!$I229*'Смета ЕР (общ) '!$M229,2)</f>
        <v>0</v>
      </c>
      <c r="R229" s="1376"/>
    </row>
    <row r="230" spans="1:18" ht="24">
      <c r="A230" s="632" t="s">
        <v>11</v>
      </c>
      <c r="B230" s="632">
        <v>10</v>
      </c>
      <c r="C230" s="632"/>
      <c r="D230" s="632">
        <v>10</v>
      </c>
      <c r="E230" s="632" t="str">
        <f>CONCATENATE('Смета ЕР (общ) '!$A230,".",'Смета ЕР (общ) '!$B230,".",'Смета ЕР (общ) '!$D230)</f>
        <v>Р2.10.10</v>
      </c>
      <c r="F230" s="632">
        <f t="shared" si="22"/>
        <v>1</v>
      </c>
      <c r="G230" s="633" t="s">
        <v>690</v>
      </c>
      <c r="H230" s="634" t="s">
        <v>336</v>
      </c>
      <c r="I230" s="635"/>
      <c r="J230" s="636">
        <v>720.26</v>
      </c>
      <c r="K230" s="636">
        <v>0</v>
      </c>
      <c r="L230" s="636">
        <f t="shared" si="31"/>
        <v>720.26</v>
      </c>
      <c r="M230" s="636">
        <f t="shared" si="32"/>
        <v>0</v>
      </c>
      <c r="N230" s="636">
        <f>ROUND('Смета ЕР (общ) '!$I230*'Смета ЕР (общ) '!$L230,2)</f>
        <v>0</v>
      </c>
      <c r="O230" s="636">
        <f>ROUND('Смета ЕР (общ) '!$I230*'Смета ЕР (общ) '!$M230,2)</f>
        <v>0</v>
      </c>
      <c r="R230" s="1376"/>
    </row>
    <row r="231" spans="1:18" ht="24">
      <c r="A231" s="632" t="s">
        <v>11</v>
      </c>
      <c r="B231" s="632">
        <v>10</v>
      </c>
      <c r="C231" s="632"/>
      <c r="D231" s="632">
        <v>9</v>
      </c>
      <c r="E231" s="632" t="str">
        <f>CONCATENATE('Смета ЕР (общ) '!$A231,".",'Смета ЕР (общ) '!$B231,".",'Смета ЕР (общ) '!$D231)</f>
        <v>Р2.10.9</v>
      </c>
      <c r="F231" s="632">
        <f t="shared" si="22"/>
        <v>1</v>
      </c>
      <c r="G231" s="633" t="s">
        <v>477</v>
      </c>
      <c r="H231" s="634" t="s">
        <v>336</v>
      </c>
      <c r="I231" s="635"/>
      <c r="J231" s="636">
        <v>313.5</v>
      </c>
      <c r="K231" s="636">
        <v>0</v>
      </c>
      <c r="L231" s="636">
        <f t="shared" si="31"/>
        <v>313.5</v>
      </c>
      <c r="M231" s="636">
        <f t="shared" si="32"/>
        <v>0</v>
      </c>
      <c r="N231" s="636">
        <f>ROUND('Смета ЕР (общ) '!$I231*'Смета ЕР (общ) '!$L231,2)</f>
        <v>0</v>
      </c>
      <c r="O231" s="636">
        <f>ROUND('Смета ЕР (общ) '!$I231*'Смета ЕР (общ) '!$M231,2)</f>
        <v>0</v>
      </c>
      <c r="R231" s="1376"/>
    </row>
    <row r="232" spans="1:18" ht="24">
      <c r="A232" s="632" t="s">
        <v>11</v>
      </c>
      <c r="B232" s="632">
        <v>10</v>
      </c>
      <c r="C232" s="632"/>
      <c r="D232" s="632">
        <v>11</v>
      </c>
      <c r="E232" s="632" t="str">
        <f>CONCATENATE('Смета ЕР (общ) '!$A232,".",'Смета ЕР (общ) '!$B232,".",'Смета ЕР (общ) '!$D232)</f>
        <v>Р2.10.11</v>
      </c>
      <c r="F232" s="632">
        <f t="shared" si="22"/>
        <v>1</v>
      </c>
      <c r="G232" s="633" t="s">
        <v>479</v>
      </c>
      <c r="H232" s="634" t="s">
        <v>336</v>
      </c>
      <c r="I232" s="635"/>
      <c r="J232" s="636">
        <v>1492.92</v>
      </c>
      <c r="K232" s="636">
        <v>0</v>
      </c>
      <c r="L232" s="636">
        <f t="shared" si="31"/>
        <v>1492.92</v>
      </c>
      <c r="M232" s="636">
        <f t="shared" si="32"/>
        <v>0</v>
      </c>
      <c r="N232" s="636">
        <f>ROUND('Смета ЕР (общ) '!$I232*'Смета ЕР (общ) '!$L232,2)</f>
        <v>0</v>
      </c>
      <c r="O232" s="636">
        <f>ROUND('Смета ЕР (общ) '!$I232*'Смета ЕР (общ) '!$M232,2)</f>
        <v>0</v>
      </c>
      <c r="R232" s="1376"/>
    </row>
    <row r="233" spans="1:18" ht="24">
      <c r="A233" s="632" t="s">
        <v>11</v>
      </c>
      <c r="B233" s="632">
        <v>10</v>
      </c>
      <c r="C233" s="632"/>
      <c r="D233" s="632">
        <v>12</v>
      </c>
      <c r="E233" s="632" t="str">
        <f>CONCATENATE('Смета ЕР (общ) '!$A233,".",'Смета ЕР (общ) '!$B233,".",'Смета ЕР (общ) '!$D233)</f>
        <v>Р2.10.12</v>
      </c>
      <c r="F233" s="632">
        <f t="shared" si="22"/>
        <v>1</v>
      </c>
      <c r="G233" s="633" t="s">
        <v>474</v>
      </c>
      <c r="H233" s="634" t="s">
        <v>336</v>
      </c>
      <c r="I233" s="635"/>
      <c r="J233" s="636">
        <v>463.67</v>
      </c>
      <c r="K233" s="636">
        <v>0</v>
      </c>
      <c r="L233" s="636">
        <f t="shared" si="31"/>
        <v>463.67</v>
      </c>
      <c r="M233" s="636">
        <f t="shared" si="32"/>
        <v>0</v>
      </c>
      <c r="N233" s="636">
        <f>ROUND('Смета ЕР (общ) '!$I233*'Смета ЕР (общ) '!$L233,2)</f>
        <v>0</v>
      </c>
      <c r="O233" s="636">
        <f>ROUND('Смета ЕР (общ) '!$I233*'Смета ЕР (общ) '!$M233,2)</f>
        <v>0</v>
      </c>
      <c r="R233" s="1376"/>
    </row>
    <row r="234" spans="1:18" ht="24">
      <c r="A234" s="632" t="s">
        <v>11</v>
      </c>
      <c r="B234" s="632">
        <v>10</v>
      </c>
      <c r="C234" s="632"/>
      <c r="D234" s="632">
        <v>13</v>
      </c>
      <c r="E234" s="632" t="str">
        <f>CONCATENATE('Смета ЕР (общ) '!$A234,".",'Смета ЕР (общ) '!$B234,".",'Смета ЕР (общ) '!$D234)</f>
        <v>Р2.10.13</v>
      </c>
      <c r="F234" s="632">
        <f t="shared" si="22"/>
        <v>1</v>
      </c>
      <c r="G234" s="633" t="s">
        <v>2039</v>
      </c>
      <c r="H234" s="634" t="s">
        <v>336</v>
      </c>
      <c r="I234" s="635"/>
      <c r="J234" s="636">
        <v>2592.6</v>
      </c>
      <c r="K234" s="636">
        <v>0</v>
      </c>
      <c r="L234" s="636">
        <f t="shared" si="31"/>
        <v>2592.6</v>
      </c>
      <c r="M234" s="636">
        <f t="shared" si="32"/>
        <v>0</v>
      </c>
      <c r="N234" s="636">
        <f>ROUND('Смета ЕР (общ) '!$I234*'Смета ЕР (общ) '!$L234,2)</f>
        <v>0</v>
      </c>
      <c r="O234" s="636">
        <f>ROUND('Смета ЕР (общ) '!$I234*'Смета ЕР (общ) '!$M234,2)</f>
        <v>0</v>
      </c>
      <c r="R234" s="1376"/>
    </row>
    <row r="235" spans="1:18" ht="30.75" customHeight="1">
      <c r="A235" s="640" t="s">
        <v>11</v>
      </c>
      <c r="B235" s="640">
        <v>11</v>
      </c>
      <c r="C235" s="640"/>
      <c r="D235" s="640">
        <v>0</v>
      </c>
      <c r="E235" s="640" t="str">
        <f>CONCATENATE('Смета ЕР (общ) '!$A235,".",'Смета ЕР (общ) '!$B235,".",'Смета ЕР (общ) '!$D235)</f>
        <v>Р2.11.0</v>
      </c>
      <c r="F235" s="640">
        <f t="shared" si="22"/>
        <v>1</v>
      </c>
      <c r="G235" s="641" t="s">
        <v>653</v>
      </c>
      <c r="H235" s="626"/>
      <c r="I235" s="627">
        <f>SUM(I236:I243)</f>
        <v>0</v>
      </c>
      <c r="J235" s="639"/>
      <c r="K235" s="639"/>
      <c r="L235" s="629"/>
      <c r="M235" s="629"/>
      <c r="N235" s="629">
        <f>SUM(N236:N243)</f>
        <v>0</v>
      </c>
      <c r="O235" s="629">
        <f>SUM(O236:O243)</f>
        <v>0</v>
      </c>
      <c r="R235" s="1375"/>
    </row>
    <row r="236" spans="1:18" ht="24">
      <c r="A236" s="632" t="s">
        <v>11</v>
      </c>
      <c r="B236" s="632">
        <v>11</v>
      </c>
      <c r="C236" s="632"/>
      <c r="D236" s="632">
        <v>1</v>
      </c>
      <c r="E236" s="632" t="str">
        <f>CONCATENATE('Смета ЕР (общ) '!$A236,".",'Смета ЕР (общ) '!$B236,".",'Смета ЕР (общ) '!$D236)</f>
        <v>Р2.11.1</v>
      </c>
      <c r="F236" s="632">
        <f t="shared" si="22"/>
        <v>1</v>
      </c>
      <c r="G236" s="633" t="s">
        <v>12</v>
      </c>
      <c r="H236" s="634" t="s">
        <v>336</v>
      </c>
      <c r="I236" s="635"/>
      <c r="J236" s="636">
        <v>13200</v>
      </c>
      <c r="K236" s="636">
        <v>0</v>
      </c>
      <c r="L236" s="636">
        <f t="shared" ref="L236:M243" si="33">ROUND(J236-J236*$Q$3,2)</f>
        <v>13200</v>
      </c>
      <c r="M236" s="636">
        <f t="shared" si="33"/>
        <v>0</v>
      </c>
      <c r="N236" s="636">
        <f>ROUND('Смета ЕР (общ) '!$I236*'Смета ЕР (общ) '!$L236,2)</f>
        <v>0</v>
      </c>
      <c r="O236" s="636">
        <f>ROUND('Смета ЕР (общ) '!$I236*'Смета ЕР (общ) '!$M236,2)</f>
        <v>0</v>
      </c>
      <c r="R236" s="1376"/>
    </row>
    <row r="237" spans="1:18" ht="24">
      <c r="A237" s="632" t="s">
        <v>11</v>
      </c>
      <c r="B237" s="632">
        <v>11</v>
      </c>
      <c r="C237" s="632"/>
      <c r="D237" s="632">
        <v>13</v>
      </c>
      <c r="E237" s="632" t="str">
        <f>CONCATENATE('Смета ЕР (общ) '!$A237,".",'Смета ЕР (общ) '!$B237,".",'Смета ЕР (общ) '!$D237)</f>
        <v>Р2.11.13</v>
      </c>
      <c r="F237" s="632">
        <f t="shared" si="22"/>
        <v>1</v>
      </c>
      <c r="G237" s="633" t="s">
        <v>1176</v>
      </c>
      <c r="H237" s="634" t="s">
        <v>336</v>
      </c>
      <c r="I237" s="635"/>
      <c r="J237" s="636">
        <v>32447.25</v>
      </c>
      <c r="K237" s="636">
        <v>0</v>
      </c>
      <c r="L237" s="636">
        <f t="shared" si="33"/>
        <v>32447.25</v>
      </c>
      <c r="M237" s="636">
        <f t="shared" si="33"/>
        <v>0</v>
      </c>
      <c r="N237" s="636">
        <f>ROUND('Смета ЕР (общ) '!$I237*'Смета ЕР (общ) '!$L237,2)</f>
        <v>0</v>
      </c>
      <c r="O237" s="636">
        <f>ROUND('Смета ЕР (общ) '!$I237*'Смета ЕР (общ) '!$M237,2)</f>
        <v>0</v>
      </c>
      <c r="R237" s="1376"/>
    </row>
    <row r="238" spans="1:18" ht="24">
      <c r="A238" s="632" t="s">
        <v>11</v>
      </c>
      <c r="B238" s="632">
        <v>11</v>
      </c>
      <c r="C238" s="632"/>
      <c r="D238" s="632">
        <v>10</v>
      </c>
      <c r="E238" s="632" t="str">
        <f>CONCATENATE('Смета ЕР (общ) '!$A238,".",'Смета ЕР (общ) '!$B238,".",'Смета ЕР (общ) '!$D238)</f>
        <v>Р2.11.10</v>
      </c>
      <c r="F238" s="632">
        <f t="shared" ref="F238:F303" si="34">IF(I238&gt;0,F237+1,F237)</f>
        <v>1</v>
      </c>
      <c r="G238" s="633" t="s">
        <v>1177</v>
      </c>
      <c r="H238" s="634" t="s">
        <v>336</v>
      </c>
      <c r="I238" s="635"/>
      <c r="J238" s="636">
        <v>28842</v>
      </c>
      <c r="K238" s="636">
        <v>0</v>
      </c>
      <c r="L238" s="636">
        <f t="shared" si="33"/>
        <v>28842</v>
      </c>
      <c r="M238" s="636">
        <f t="shared" si="33"/>
        <v>0</v>
      </c>
      <c r="N238" s="636">
        <f>ROUND('Смета ЕР (общ) '!$I238*'Смета ЕР (общ) '!$L238,2)</f>
        <v>0</v>
      </c>
      <c r="O238" s="636">
        <f>ROUND('Смета ЕР (общ) '!$I238*'Смета ЕР (общ) '!$M238,2)</f>
        <v>0</v>
      </c>
      <c r="R238" s="1376"/>
    </row>
    <row r="239" spans="1:18" ht="24">
      <c r="A239" s="632" t="s">
        <v>11</v>
      </c>
      <c r="B239" s="632">
        <v>11</v>
      </c>
      <c r="C239" s="632"/>
      <c r="D239" s="632">
        <v>8</v>
      </c>
      <c r="E239" s="632" t="str">
        <f>CONCATENATE('Смета ЕР (общ) '!$A239,".",'Смета ЕР (общ) '!$B239,".",'Смета ЕР (общ) '!$D239)</f>
        <v>Р2.11.8</v>
      </c>
      <c r="F239" s="632">
        <f t="shared" si="34"/>
        <v>1</v>
      </c>
      <c r="G239" s="633" t="s">
        <v>1120</v>
      </c>
      <c r="H239" s="634" t="s">
        <v>336</v>
      </c>
      <c r="I239" s="635"/>
      <c r="J239" s="636">
        <v>24795</v>
      </c>
      <c r="K239" s="636">
        <v>0</v>
      </c>
      <c r="L239" s="636">
        <f t="shared" si="33"/>
        <v>24795</v>
      </c>
      <c r="M239" s="636">
        <f t="shared" si="33"/>
        <v>0</v>
      </c>
      <c r="N239" s="636">
        <f>ROUND('Смета ЕР (общ) '!$I239*'Смета ЕР (общ) '!$L239,2)</f>
        <v>0</v>
      </c>
      <c r="O239" s="636">
        <f>ROUND('Смета ЕР (общ) '!$I239*'Смета ЕР (общ) '!$M239,2)</f>
        <v>0</v>
      </c>
      <c r="R239" s="1376"/>
    </row>
    <row r="240" spans="1:18" ht="28.5" customHeight="1">
      <c r="A240" s="632" t="s">
        <v>11</v>
      </c>
      <c r="B240" s="632">
        <v>11</v>
      </c>
      <c r="C240" s="632"/>
      <c r="D240" s="632">
        <v>4</v>
      </c>
      <c r="E240" s="632" t="str">
        <f>CONCATENATE('Смета ЕР (общ) '!$A240,".",'Смета ЕР (общ) '!$B240,".",'Смета ЕР (общ) '!$D240)</f>
        <v>Р2.11.4</v>
      </c>
      <c r="F240" s="632">
        <f t="shared" si="34"/>
        <v>1</v>
      </c>
      <c r="G240" s="633" t="s">
        <v>475</v>
      </c>
      <c r="H240" s="634" t="s">
        <v>6161</v>
      </c>
      <c r="I240" s="635"/>
      <c r="J240" s="636">
        <v>1268.6300000000001</v>
      </c>
      <c r="K240" s="636">
        <v>0</v>
      </c>
      <c r="L240" s="636">
        <f t="shared" si="33"/>
        <v>1268.6300000000001</v>
      </c>
      <c r="M240" s="636">
        <f t="shared" si="33"/>
        <v>0</v>
      </c>
      <c r="N240" s="636">
        <f>ROUND('Смета ЕР (общ) '!$I240*'Смета ЕР (общ) '!$L240,2)</f>
        <v>0</v>
      </c>
      <c r="O240" s="636">
        <f>ROUND('Смета ЕР (общ) '!$I240*'Смета ЕР (общ) '!$M240,2)</f>
        <v>0</v>
      </c>
      <c r="P240" s="646" t="s">
        <v>957</v>
      </c>
      <c r="R240" s="1376"/>
    </row>
    <row r="241" spans="1:18" ht="24">
      <c r="A241" s="632" t="s">
        <v>11</v>
      </c>
      <c r="B241" s="632">
        <v>11</v>
      </c>
      <c r="C241" s="632"/>
      <c r="D241" s="632">
        <v>5</v>
      </c>
      <c r="E241" s="632" t="str">
        <f>CONCATENATE('Смета ЕР (общ) '!$A241,".",'Смета ЕР (общ) '!$B241,".",'Смета ЕР (общ) '!$D241)</f>
        <v>Р2.11.5</v>
      </c>
      <c r="F241" s="632">
        <f t="shared" si="34"/>
        <v>1</v>
      </c>
      <c r="G241" s="633" t="s">
        <v>14</v>
      </c>
      <c r="H241" s="634" t="s">
        <v>15</v>
      </c>
      <c r="I241" s="635"/>
      <c r="J241" s="636">
        <v>94.05</v>
      </c>
      <c r="K241" s="636">
        <v>0</v>
      </c>
      <c r="L241" s="636">
        <f t="shared" si="33"/>
        <v>94.05</v>
      </c>
      <c r="M241" s="636">
        <f t="shared" si="33"/>
        <v>0</v>
      </c>
      <c r="N241" s="636">
        <f>ROUND('Смета ЕР (общ) '!$I241*'Смета ЕР (общ) '!$L241,2)</f>
        <v>0</v>
      </c>
      <c r="O241" s="636">
        <f>ROUND('Смета ЕР (общ) '!$I241*'Смета ЕР (общ) '!$M241,2)</f>
        <v>0</v>
      </c>
      <c r="R241" s="1376"/>
    </row>
    <row r="242" spans="1:18" ht="24">
      <c r="A242" s="632" t="s">
        <v>11</v>
      </c>
      <c r="B242" s="632">
        <v>11</v>
      </c>
      <c r="C242" s="632"/>
      <c r="D242" s="632">
        <v>7</v>
      </c>
      <c r="E242" s="632" t="str">
        <f>CONCATENATE('Смета ЕР (общ) '!$A242,".",'Смета ЕР (общ) '!$B242,".",'Смета ЕР (общ) '!$D242)</f>
        <v>Р2.11.7</v>
      </c>
      <c r="F242" s="632">
        <f t="shared" si="34"/>
        <v>1</v>
      </c>
      <c r="G242" s="633" t="s">
        <v>726</v>
      </c>
      <c r="H242" s="634" t="s">
        <v>15</v>
      </c>
      <c r="I242" s="635"/>
      <c r="J242" s="636">
        <v>110.69</v>
      </c>
      <c r="K242" s="636">
        <v>0</v>
      </c>
      <c r="L242" s="636">
        <f t="shared" si="33"/>
        <v>110.69</v>
      </c>
      <c r="M242" s="636">
        <f t="shared" si="33"/>
        <v>0</v>
      </c>
      <c r="N242" s="636">
        <f>ROUND('Смета ЕР (общ) '!$I242*'Смета ЕР (общ) '!$L242,2)</f>
        <v>0</v>
      </c>
      <c r="O242" s="636">
        <f>ROUND('Смета ЕР (общ) '!$I242*'Смета ЕР (общ) '!$M242,2)</f>
        <v>0</v>
      </c>
      <c r="R242" s="1376"/>
    </row>
    <row r="243" spans="1:18" ht="24">
      <c r="A243" s="632" t="s">
        <v>11</v>
      </c>
      <c r="B243" s="632">
        <v>11</v>
      </c>
      <c r="C243" s="632"/>
      <c r="D243" s="632">
        <v>6</v>
      </c>
      <c r="E243" s="632" t="str">
        <f>CONCATENATE('Смета ЕР (общ) '!$A243,".",'Смета ЕР (общ) '!$B243,".",'Смета ЕР (общ) '!$D243)</f>
        <v>Р2.11.6</v>
      </c>
      <c r="F243" s="632">
        <f t="shared" si="34"/>
        <v>1</v>
      </c>
      <c r="G243" s="633" t="s">
        <v>727</v>
      </c>
      <c r="H243" s="634" t="s">
        <v>15</v>
      </c>
      <c r="I243" s="635"/>
      <c r="J243" s="665">
        <v>519</v>
      </c>
      <c r="K243" s="636">
        <v>0</v>
      </c>
      <c r="L243" s="636">
        <f t="shared" si="33"/>
        <v>519</v>
      </c>
      <c r="M243" s="636">
        <f t="shared" si="33"/>
        <v>0</v>
      </c>
      <c r="N243" s="636">
        <f>ROUND('Смета ЕР (общ) '!$I243*'Смета ЕР (общ) '!$L243,2)</f>
        <v>0</v>
      </c>
      <c r="O243" s="636">
        <f>ROUND('Смета ЕР (общ) '!$I243*'Смета ЕР (общ) '!$M243,2)</f>
        <v>0</v>
      </c>
      <c r="R243" s="1376"/>
    </row>
    <row r="244" spans="1:18" ht="24">
      <c r="A244" s="640" t="s">
        <v>11</v>
      </c>
      <c r="B244" s="640">
        <v>12</v>
      </c>
      <c r="C244" s="640"/>
      <c r="D244" s="640">
        <v>0</v>
      </c>
      <c r="E244" s="640" t="str">
        <f>CONCATENATE('Смета ЕР (общ) '!$A244,".",'Смета ЕР (общ) '!$B244,".",'Смета ЕР (общ) '!$D244)</f>
        <v>Р2.12.0</v>
      </c>
      <c r="F244" s="640">
        <f t="shared" si="34"/>
        <v>1</v>
      </c>
      <c r="G244" s="641" t="s">
        <v>654</v>
      </c>
      <c r="H244" s="626"/>
      <c r="I244" s="627">
        <f>SUM(I245:I251)</f>
        <v>0</v>
      </c>
      <c r="J244" s="639"/>
      <c r="K244" s="639"/>
      <c r="L244" s="629"/>
      <c r="M244" s="629"/>
      <c r="N244" s="629">
        <f>SUM(N245:N252)</f>
        <v>0</v>
      </c>
      <c r="O244" s="629">
        <f>SUM(O245:O252)</f>
        <v>0</v>
      </c>
      <c r="R244" s="1375"/>
    </row>
    <row r="245" spans="1:18" ht="24">
      <c r="A245" s="632" t="s">
        <v>11</v>
      </c>
      <c r="B245" s="632">
        <v>12</v>
      </c>
      <c r="C245" s="632"/>
      <c r="D245" s="632">
        <v>1</v>
      </c>
      <c r="E245" s="632" t="str">
        <f>CONCATENATE('Смета ЕР (общ) '!$A245,".",'Смета ЕР (общ) '!$B245,".",'Смета ЕР (общ) '!$D245)</f>
        <v>Р2.12.1</v>
      </c>
      <c r="F245" s="632">
        <f t="shared" si="34"/>
        <v>1</v>
      </c>
      <c r="G245" s="633" t="s">
        <v>233</v>
      </c>
      <c r="H245" s="634" t="s">
        <v>336</v>
      </c>
      <c r="I245" s="635"/>
      <c r="J245" s="636">
        <v>522.5</v>
      </c>
      <c r="K245" s="636">
        <v>0</v>
      </c>
      <c r="L245" s="636">
        <f t="shared" ref="L245:M252" si="35">ROUND(J245-J245*$Q$3,2)</f>
        <v>522.5</v>
      </c>
      <c r="M245" s="636">
        <f t="shared" si="35"/>
        <v>0</v>
      </c>
      <c r="N245" s="636">
        <f>ROUND('Смета ЕР (общ) '!$I245*'Смета ЕР (общ) '!$L245,2)</f>
        <v>0</v>
      </c>
      <c r="O245" s="636">
        <f>ROUND('Смета ЕР (общ) '!$I245*'Смета ЕР (общ) '!$M245,2)</f>
        <v>0</v>
      </c>
      <c r="R245" s="1376"/>
    </row>
    <row r="246" spans="1:18" ht="24">
      <c r="A246" s="632" t="s">
        <v>11</v>
      </c>
      <c r="B246" s="632">
        <v>12</v>
      </c>
      <c r="C246" s="632"/>
      <c r="D246" s="632">
        <v>2</v>
      </c>
      <c r="E246" s="632" t="str">
        <f>CONCATENATE('Смета ЕР (общ) '!$A246,".",'Смета ЕР (общ) '!$B246,".",'Смета ЕР (общ) '!$D246)</f>
        <v>Р2.12.2</v>
      </c>
      <c r="F246" s="632">
        <f t="shared" si="34"/>
        <v>1</v>
      </c>
      <c r="G246" s="633" t="s">
        <v>476</v>
      </c>
      <c r="H246" s="634" t="s">
        <v>336</v>
      </c>
      <c r="I246" s="635"/>
      <c r="J246" s="636">
        <v>3027.6</v>
      </c>
      <c r="K246" s="636">
        <v>0</v>
      </c>
      <c r="L246" s="636">
        <f t="shared" si="35"/>
        <v>3027.6</v>
      </c>
      <c r="M246" s="636">
        <f t="shared" si="35"/>
        <v>0</v>
      </c>
      <c r="N246" s="636">
        <f>ROUND('Смета ЕР (общ) '!$I246*'Смета ЕР (общ) '!$L246,2)</f>
        <v>0</v>
      </c>
      <c r="O246" s="636">
        <f>ROUND('Смета ЕР (общ) '!$I246*'Смета ЕР (общ) '!$M246,2)</f>
        <v>0</v>
      </c>
      <c r="R246" s="1376"/>
    </row>
    <row r="247" spans="1:18" ht="24">
      <c r="A247" s="632" t="s">
        <v>11</v>
      </c>
      <c r="B247" s="632">
        <v>12</v>
      </c>
      <c r="C247" s="632"/>
      <c r="D247" s="632">
        <v>5</v>
      </c>
      <c r="E247" s="632" t="str">
        <f>CONCATENATE('Смета ЕР (общ) '!$A247,".",'Смета ЕР (общ) '!$B247,".",'Смета ЕР (общ) '!$D247)</f>
        <v>Р2.12.5</v>
      </c>
      <c r="F247" s="632">
        <f t="shared" si="34"/>
        <v>1</v>
      </c>
      <c r="G247" s="633" t="s">
        <v>1590</v>
      </c>
      <c r="H247" s="634" t="s">
        <v>15</v>
      </c>
      <c r="I247" s="635"/>
      <c r="J247" s="636">
        <v>626.4</v>
      </c>
      <c r="K247" s="636">
        <v>0</v>
      </c>
      <c r="L247" s="636">
        <f t="shared" si="35"/>
        <v>626.4</v>
      </c>
      <c r="M247" s="636">
        <f t="shared" si="35"/>
        <v>0</v>
      </c>
      <c r="N247" s="636">
        <f>ROUND('Смета ЕР (общ) '!$I247*'Смета ЕР (общ) '!$L247,2)</f>
        <v>0</v>
      </c>
      <c r="O247" s="636">
        <f>ROUND('Смета ЕР (общ) '!$I247*'Смета ЕР (общ) '!$M247,2)</f>
        <v>0</v>
      </c>
      <c r="R247" s="1376"/>
    </row>
    <row r="248" spans="1:18" ht="24">
      <c r="A248" s="632" t="s">
        <v>11</v>
      </c>
      <c r="B248" s="632">
        <v>12</v>
      </c>
      <c r="C248" s="632"/>
      <c r="D248" s="632">
        <v>3</v>
      </c>
      <c r="E248" s="632" t="str">
        <f>CONCATENATE('Смета ЕР (общ) '!$A248,".",'Смета ЕР (общ) '!$B248,".",'Смета ЕР (общ) '!$D248)</f>
        <v>Р2.12.3</v>
      </c>
      <c r="F248" s="632">
        <f t="shared" si="34"/>
        <v>1</v>
      </c>
      <c r="G248" s="633" t="s">
        <v>234</v>
      </c>
      <c r="H248" s="634" t="s">
        <v>15</v>
      </c>
      <c r="I248" s="635"/>
      <c r="J248" s="636">
        <v>174</v>
      </c>
      <c r="K248" s="636">
        <v>0</v>
      </c>
      <c r="L248" s="636">
        <f t="shared" si="35"/>
        <v>174</v>
      </c>
      <c r="M248" s="636">
        <f t="shared" si="35"/>
        <v>0</v>
      </c>
      <c r="N248" s="636">
        <f>ROUND('Смета ЕР (общ) '!$I248*'Смета ЕР (общ) '!$L248,2)</f>
        <v>0</v>
      </c>
      <c r="O248" s="636">
        <f>ROUND('Смета ЕР (общ) '!$I248*'Смета ЕР (общ) '!$M248,2)</f>
        <v>0</v>
      </c>
      <c r="R248" s="1376"/>
    </row>
    <row r="249" spans="1:18" ht="24">
      <c r="A249" s="632" t="s">
        <v>11</v>
      </c>
      <c r="B249" s="632">
        <v>12</v>
      </c>
      <c r="C249" s="632"/>
      <c r="D249" s="632">
        <v>4</v>
      </c>
      <c r="E249" s="632" t="str">
        <f>CONCATENATE('Смета ЕР (общ) '!$A249,".",'Смета ЕР (общ) '!$B249,".",'Смета ЕР (общ) '!$D249)</f>
        <v>Р2.12.4</v>
      </c>
      <c r="F249" s="632">
        <f t="shared" si="34"/>
        <v>1</v>
      </c>
      <c r="G249" s="633" t="s">
        <v>1174</v>
      </c>
      <c r="H249" s="634" t="s">
        <v>6161</v>
      </c>
      <c r="I249" s="635"/>
      <c r="J249" s="636">
        <v>5225</v>
      </c>
      <c r="K249" s="636">
        <v>0</v>
      </c>
      <c r="L249" s="636">
        <f t="shared" si="35"/>
        <v>5225</v>
      </c>
      <c r="M249" s="636">
        <f t="shared" si="35"/>
        <v>0</v>
      </c>
      <c r="N249" s="636">
        <f>ROUND('Смета ЕР (общ) '!$I249*'Смета ЕР (общ) '!$L249,2)</f>
        <v>0</v>
      </c>
      <c r="O249" s="636">
        <f>ROUND('Смета ЕР (общ) '!$I249*'Смета ЕР (общ) '!$M249,2)</f>
        <v>0</v>
      </c>
      <c r="R249" s="1376"/>
    </row>
    <row r="250" spans="1:18" ht="24">
      <c r="A250" s="632" t="s">
        <v>11</v>
      </c>
      <c r="B250" s="632">
        <v>12</v>
      </c>
      <c r="C250" s="632"/>
      <c r="D250" s="632">
        <v>6</v>
      </c>
      <c r="E250" s="632" t="str">
        <f>CONCATENATE('Смета ЕР (общ) '!$A250,".",'Смета ЕР (общ) '!$B250,".",'Смета ЕР (общ) '!$D250)</f>
        <v>Р2.12.6</v>
      </c>
      <c r="F250" s="632">
        <f t="shared" si="34"/>
        <v>1</v>
      </c>
      <c r="G250" s="633" t="s">
        <v>235</v>
      </c>
      <c r="H250" s="634" t="s">
        <v>336</v>
      </c>
      <c r="I250" s="635"/>
      <c r="J250" s="636">
        <v>8143.2</v>
      </c>
      <c r="K250" s="636">
        <v>0</v>
      </c>
      <c r="L250" s="636">
        <f t="shared" si="35"/>
        <v>8143.2</v>
      </c>
      <c r="M250" s="636">
        <f t="shared" si="35"/>
        <v>0</v>
      </c>
      <c r="N250" s="636">
        <f>ROUND('Смета ЕР (общ) '!$I250*'Смета ЕР (общ) '!$L250,2)</f>
        <v>0</v>
      </c>
      <c r="O250" s="636">
        <f>ROUND('Смета ЕР (общ) '!$I250*'Смета ЕР (общ) '!$M250,2)</f>
        <v>0</v>
      </c>
      <c r="R250" s="1376"/>
    </row>
    <row r="251" spans="1:18" ht="24">
      <c r="A251" s="632" t="s">
        <v>11</v>
      </c>
      <c r="B251" s="632">
        <v>12</v>
      </c>
      <c r="C251" s="632"/>
      <c r="D251" s="632">
        <v>10</v>
      </c>
      <c r="E251" s="632" t="str">
        <f>CONCATENATE('Смета ЕР (общ) '!$A251,".",'Смета ЕР (общ) '!$B251,".",'Смета ЕР (общ) '!$D251)</f>
        <v>Р2.12.10</v>
      </c>
      <c r="F251" s="632">
        <f>IF(I251&gt;0,F250+1,F250)</f>
        <v>1</v>
      </c>
      <c r="G251" s="633" t="s">
        <v>478</v>
      </c>
      <c r="H251" s="634" t="s">
        <v>336</v>
      </c>
      <c r="I251" s="635"/>
      <c r="J251" s="636">
        <v>305370</v>
      </c>
      <c r="K251" s="636">
        <v>0</v>
      </c>
      <c r="L251" s="636">
        <f t="shared" si="35"/>
        <v>305370</v>
      </c>
      <c r="M251" s="636">
        <f t="shared" si="35"/>
        <v>0</v>
      </c>
      <c r="N251" s="636">
        <f>ROUND('Смета ЕР (общ) '!$I251*'Смета ЕР (общ) '!$L251,2)</f>
        <v>0</v>
      </c>
      <c r="O251" s="636">
        <f>ROUND('Смета ЕР (общ) '!$I251*'Смета ЕР (общ) '!$M251,2)</f>
        <v>0</v>
      </c>
      <c r="R251" s="1376"/>
    </row>
    <row r="252" spans="1:18" ht="60">
      <c r="A252" s="632" t="s">
        <v>11</v>
      </c>
      <c r="B252" s="632">
        <v>12</v>
      </c>
      <c r="C252" s="659"/>
      <c r="D252" s="659">
        <v>11</v>
      </c>
      <c r="E252" s="632" t="str">
        <f>CONCATENATE('Смета ЕР (общ) '!$A252,".",'Смета ЕР (общ) '!$B252,".",'Смета ЕР (общ) '!$D252)</f>
        <v>Р2.12.11</v>
      </c>
      <c r="F252" s="632">
        <f>IF(I252&gt;0,F251+1,F251)</f>
        <v>1</v>
      </c>
      <c r="G252" s="689" t="s">
        <v>3612</v>
      </c>
      <c r="H252" s="634" t="s">
        <v>15</v>
      </c>
      <c r="I252" s="661"/>
      <c r="J252" s="662">
        <v>820</v>
      </c>
      <c r="K252" s="662">
        <v>890</v>
      </c>
      <c r="L252" s="662">
        <f t="shared" si="35"/>
        <v>820</v>
      </c>
      <c r="M252" s="662">
        <f t="shared" si="35"/>
        <v>890</v>
      </c>
      <c r="N252" s="636">
        <f>ROUND('Смета ЕР (общ) '!$I252*'Смета ЕР (общ) '!$L252,2)</f>
        <v>0</v>
      </c>
      <c r="O252" s="636">
        <f>ROUND('Смета ЕР (общ) '!$I252*'Смета ЕР (общ) '!$M252,2)</f>
        <v>0</v>
      </c>
      <c r="R252" s="1376"/>
    </row>
    <row r="253" spans="1:18" ht="24">
      <c r="A253" s="624" t="s">
        <v>16</v>
      </c>
      <c r="B253" s="624">
        <v>0</v>
      </c>
      <c r="C253" s="624"/>
      <c r="D253" s="624">
        <v>0</v>
      </c>
      <c r="E253" s="624" t="str">
        <f>CONCATENATE('Смета ЕР (общ) '!$A253,".",'Смета ЕР (общ) '!$B253,".",'Смета ЕР (общ) '!$D253)</f>
        <v>Р3.0.0</v>
      </c>
      <c r="F253" s="640">
        <f t="shared" si="34"/>
        <v>1</v>
      </c>
      <c r="G253" s="625" t="s">
        <v>655</v>
      </c>
      <c r="H253" s="626"/>
      <c r="I253" s="627">
        <f>I254+I295+I311+I347+I348+I353+I358+I362+I368+I379+I392+I412+I446+I447+I460+I520+I540</f>
        <v>0</v>
      </c>
      <c r="J253" s="639"/>
      <c r="K253" s="639"/>
      <c r="L253" s="629"/>
      <c r="M253" s="629"/>
      <c r="N253" s="629">
        <f>ROUND(N254+N295+N311+N347+N412+N446+N520+N540,2)</f>
        <v>0</v>
      </c>
      <c r="O253" s="629">
        <f>ROUND(O254+O295+O311+O348+O353+O358+O362+O368+O379+O392+O412+O447+O460+O520+O540,2)</f>
        <v>0</v>
      </c>
      <c r="R253" s="1375"/>
    </row>
    <row r="254" spans="1:18" ht="24">
      <c r="A254" s="640" t="s">
        <v>16</v>
      </c>
      <c r="B254" s="640">
        <v>1</v>
      </c>
      <c r="C254" s="640"/>
      <c r="D254" s="640">
        <v>0</v>
      </c>
      <c r="E254" s="640" t="str">
        <f>CONCATENATE('Смета ЕР (общ) '!$A254,".",'Смета ЕР (общ) '!$B254,".",'Смета ЕР (общ) '!$D254)</f>
        <v>Р3.1.0</v>
      </c>
      <c r="F254" s="640">
        <f t="shared" si="34"/>
        <v>1</v>
      </c>
      <c r="G254" s="641" t="s">
        <v>656</v>
      </c>
      <c r="H254" s="626"/>
      <c r="I254" s="627">
        <f>N254</f>
        <v>0</v>
      </c>
      <c r="J254" s="639"/>
      <c r="K254" s="639"/>
      <c r="L254" s="629"/>
      <c r="M254" s="629"/>
      <c r="N254" s="629">
        <f>SUM(N255:N294)</f>
        <v>0</v>
      </c>
      <c r="O254" s="629">
        <f>SUM(O255:O294)</f>
        <v>0</v>
      </c>
      <c r="R254" s="1375"/>
    </row>
    <row r="255" spans="1:18" ht="24">
      <c r="A255" s="632" t="s">
        <v>16</v>
      </c>
      <c r="B255" s="632">
        <v>1</v>
      </c>
      <c r="C255" s="632"/>
      <c r="D255" s="632">
        <v>1</v>
      </c>
      <c r="E255" s="632" t="str">
        <f>CONCATENATE('Смета ЕР (общ) '!$A255,".",'Смета ЕР (общ) '!$B255,".",'Смета ЕР (общ) '!$D255)</f>
        <v>Р3.1.1</v>
      </c>
      <c r="F255" s="632">
        <f t="shared" si="34"/>
        <v>1</v>
      </c>
      <c r="G255" s="633" t="s">
        <v>724</v>
      </c>
      <c r="H255" s="634" t="s">
        <v>15</v>
      </c>
      <c r="I255" s="635"/>
      <c r="J255" s="636">
        <v>2392.5</v>
      </c>
      <c r="K255" s="636">
        <v>1771.46</v>
      </c>
      <c r="L255" s="636">
        <f t="shared" ref="L255:L294" si="36">ROUND(J255-J255*$Q$3,2)</f>
        <v>2392.5</v>
      </c>
      <c r="M255" s="636">
        <f t="shared" ref="M255:M294" si="37">ROUND(K255-K255*$Q$3,2)</f>
        <v>1771.46</v>
      </c>
      <c r="N255" s="636">
        <f>ROUND('Смета ЕР (общ) '!$I255*'Смета ЕР (общ) '!$L255,2)</f>
        <v>0</v>
      </c>
      <c r="O255" s="636">
        <f>ROUND('Смета ЕР (общ) '!$I255*'Смета ЕР (общ) '!$M255,2)</f>
        <v>0</v>
      </c>
      <c r="R255" s="1376"/>
    </row>
    <row r="256" spans="1:18" ht="24">
      <c r="A256" s="632" t="s">
        <v>16</v>
      </c>
      <c r="B256" s="632">
        <v>1</v>
      </c>
      <c r="C256" s="632"/>
      <c r="D256" s="632">
        <v>2</v>
      </c>
      <c r="E256" s="632" t="str">
        <f>CONCATENATE('Смета ЕР (общ) '!$A256,".",'Смета ЕР (общ) '!$B256,".",'Смета ЕР (общ) '!$D256)</f>
        <v>Р3.1.2</v>
      </c>
      <c r="F256" s="632">
        <f t="shared" si="34"/>
        <v>1</v>
      </c>
      <c r="G256" s="645" t="s">
        <v>480</v>
      </c>
      <c r="H256" s="648" t="s">
        <v>15</v>
      </c>
      <c r="I256" s="635"/>
      <c r="J256" s="636">
        <v>2704.48</v>
      </c>
      <c r="K256" s="636">
        <v>3557.89</v>
      </c>
      <c r="L256" s="636">
        <f t="shared" si="36"/>
        <v>2704.48</v>
      </c>
      <c r="M256" s="636">
        <f t="shared" si="37"/>
        <v>3557.89</v>
      </c>
      <c r="N256" s="636">
        <f>ROUND('Смета ЕР (общ) '!$I256*'Смета ЕР (общ) '!$L256,2)</f>
        <v>0</v>
      </c>
      <c r="O256" s="636">
        <f>ROUND('Смета ЕР (общ) '!$I256*'Смета ЕР (общ) '!$M256,2)</f>
        <v>0</v>
      </c>
      <c r="R256" s="1376"/>
    </row>
    <row r="257" spans="1:18" ht="24">
      <c r="A257" s="632" t="s">
        <v>16</v>
      </c>
      <c r="B257" s="632">
        <v>1</v>
      </c>
      <c r="C257" s="632"/>
      <c r="D257" s="632">
        <v>3</v>
      </c>
      <c r="E257" s="632" t="str">
        <f>CONCATENATE('Смета ЕР (общ) '!$A257,".",'Смета ЕР (общ) '!$B257,".",'Смета ЕР (общ) '!$D257)</f>
        <v>Р3.1.3</v>
      </c>
      <c r="F257" s="632">
        <f t="shared" si="34"/>
        <v>1</v>
      </c>
      <c r="G257" s="633" t="s">
        <v>481</v>
      </c>
      <c r="H257" s="648" t="s">
        <v>15</v>
      </c>
      <c r="I257" s="635"/>
      <c r="J257" s="636">
        <v>2035.8</v>
      </c>
      <c r="K257" s="636">
        <v>3824.36</v>
      </c>
      <c r="L257" s="636">
        <f t="shared" si="36"/>
        <v>2035.8</v>
      </c>
      <c r="M257" s="636">
        <f t="shared" si="37"/>
        <v>3824.36</v>
      </c>
      <c r="N257" s="636">
        <f>ROUND('Смета ЕР (общ) '!$I257*'Смета ЕР (общ) '!$L257,2)</f>
        <v>0</v>
      </c>
      <c r="O257" s="636">
        <f>ROUND('Смета ЕР (общ) '!$I257*'Смета ЕР (общ) '!$M257,2)</f>
        <v>0</v>
      </c>
      <c r="R257" s="1376"/>
    </row>
    <row r="258" spans="1:18" ht="24">
      <c r="A258" s="632" t="s">
        <v>16</v>
      </c>
      <c r="B258" s="632">
        <v>1</v>
      </c>
      <c r="C258" s="632"/>
      <c r="D258" s="632">
        <v>4</v>
      </c>
      <c r="E258" s="632" t="str">
        <f>CONCATENATE('Смета ЕР (общ) '!$A258,".",'Смета ЕР (общ) '!$B258,".",'Смета ЕР (общ) '!$D258)</f>
        <v>Р3.1.4</v>
      </c>
      <c r="F258" s="632">
        <f t="shared" si="34"/>
        <v>1</v>
      </c>
      <c r="G258" s="633" t="s">
        <v>17</v>
      </c>
      <c r="H258" s="648" t="s">
        <v>18</v>
      </c>
      <c r="I258" s="635"/>
      <c r="J258" s="665">
        <v>9787.5</v>
      </c>
      <c r="K258" s="636">
        <v>14433.36</v>
      </c>
      <c r="L258" s="636">
        <f t="shared" si="36"/>
        <v>9787.5</v>
      </c>
      <c r="M258" s="636">
        <f t="shared" si="37"/>
        <v>14433.36</v>
      </c>
      <c r="N258" s="636">
        <f>ROUND('Смета ЕР (общ) '!$I258*'Смета ЕР (общ) '!$L258,2)</f>
        <v>0</v>
      </c>
      <c r="O258" s="636">
        <f>ROUND('Смета ЕР (общ) '!$I258*'Смета ЕР (общ) '!$M258,2)</f>
        <v>0</v>
      </c>
      <c r="R258" s="1376"/>
    </row>
    <row r="259" spans="1:18" ht="24">
      <c r="A259" s="632" t="s">
        <v>16</v>
      </c>
      <c r="B259" s="632">
        <v>1</v>
      </c>
      <c r="C259" s="632"/>
      <c r="D259" s="632">
        <v>5</v>
      </c>
      <c r="E259" s="632" t="str">
        <f>CONCATENATE('Смета ЕР (общ) '!$A259,".",'Смета ЕР (общ) '!$B259,".",'Смета ЕР (общ) '!$D259)</f>
        <v>Р3.1.5</v>
      </c>
      <c r="F259" s="632">
        <f t="shared" si="34"/>
        <v>1</v>
      </c>
      <c r="G259" s="633" t="s">
        <v>163</v>
      </c>
      <c r="H259" s="634" t="s">
        <v>27</v>
      </c>
      <c r="I259" s="635"/>
      <c r="J259" s="665">
        <v>1045</v>
      </c>
      <c r="K259" s="636">
        <v>898.67</v>
      </c>
      <c r="L259" s="636">
        <f t="shared" si="36"/>
        <v>1045</v>
      </c>
      <c r="M259" s="636">
        <f t="shared" si="37"/>
        <v>898.67</v>
      </c>
      <c r="N259" s="636">
        <f>ROUND('Смета ЕР (общ) '!$I259*'Смета ЕР (общ) '!$L259,2)</f>
        <v>0</v>
      </c>
      <c r="O259" s="636">
        <f>ROUND('Смета ЕР (общ) '!$I259*'Смета ЕР (общ) '!$M259,2)</f>
        <v>0</v>
      </c>
      <c r="R259" s="1376"/>
    </row>
    <row r="260" spans="1:18" ht="24">
      <c r="A260" s="649" t="s">
        <v>16</v>
      </c>
      <c r="B260" s="649">
        <v>1</v>
      </c>
      <c r="C260" s="649"/>
      <c r="D260" s="649">
        <v>15</v>
      </c>
      <c r="E260" s="649" t="str">
        <f>CONCATENATE('Смета ЕР (общ) '!$A260,".",'Смета ЕР (общ) '!$B260,".",'Смета ЕР (общ) '!$D260)</f>
        <v>Р3.1.15</v>
      </c>
      <c r="F260" s="649">
        <f t="shared" si="34"/>
        <v>1</v>
      </c>
      <c r="G260" s="650" t="s">
        <v>1555</v>
      </c>
      <c r="H260" s="651" t="s">
        <v>27</v>
      </c>
      <c r="I260" s="652"/>
      <c r="J260" s="665">
        <v>1045</v>
      </c>
      <c r="K260" s="636">
        <v>1149.76</v>
      </c>
      <c r="L260" s="653">
        <f t="shared" si="36"/>
        <v>1045</v>
      </c>
      <c r="M260" s="653">
        <f t="shared" si="37"/>
        <v>1149.76</v>
      </c>
      <c r="N260" s="653">
        <f>ROUND('Смета ЕР (общ) '!$I260*'Смета ЕР (общ) '!$L260,2)</f>
        <v>0</v>
      </c>
      <c r="O260" s="653">
        <f>ROUND('Смета ЕР (общ) '!$I260*'Смета ЕР (общ) '!$M260,2)</f>
        <v>0</v>
      </c>
      <c r="R260" s="1378"/>
    </row>
    <row r="261" spans="1:18" ht="24">
      <c r="A261" s="632" t="s">
        <v>16</v>
      </c>
      <c r="B261" s="632">
        <v>1</v>
      </c>
      <c r="C261" s="632"/>
      <c r="D261" s="632">
        <v>6</v>
      </c>
      <c r="E261" s="632" t="str">
        <f>CONCATENATE('Смета ЕР (общ) '!$A261,".",'Смета ЕР (общ) '!$B261,".",'Смета ЕР (общ) '!$D261)</f>
        <v>Р3.1.6</v>
      </c>
      <c r="F261" s="632">
        <f t="shared" si="34"/>
        <v>1</v>
      </c>
      <c r="G261" s="633" t="s">
        <v>164</v>
      </c>
      <c r="H261" s="634" t="s">
        <v>27</v>
      </c>
      <c r="I261" s="635"/>
      <c r="J261" s="665">
        <v>2090</v>
      </c>
      <c r="K261" s="636">
        <v>1746.37</v>
      </c>
      <c r="L261" s="636">
        <f t="shared" si="36"/>
        <v>2090</v>
      </c>
      <c r="M261" s="636">
        <f t="shared" si="37"/>
        <v>1746.37</v>
      </c>
      <c r="N261" s="636">
        <f>ROUND('Смета ЕР (общ) '!$I261*'Смета ЕР (общ) '!$L261,2)</f>
        <v>0</v>
      </c>
      <c r="O261" s="636">
        <f>ROUND('Смета ЕР (общ) '!$I261*'Смета ЕР (общ) '!$M261,2)</f>
        <v>0</v>
      </c>
      <c r="R261" s="1376"/>
    </row>
    <row r="262" spans="1:18" ht="36">
      <c r="A262" s="632" t="s">
        <v>16</v>
      </c>
      <c r="B262" s="632">
        <v>1</v>
      </c>
      <c r="C262" s="632"/>
      <c r="D262" s="632">
        <v>9</v>
      </c>
      <c r="E262" s="632" t="str">
        <f>CONCATENATE('Смета ЕР (общ) '!$A262,".",'Смета ЕР (общ) '!$B262,".",'Смета ЕР (общ) '!$D262)</f>
        <v>Р3.1.9</v>
      </c>
      <c r="F262" s="632">
        <f t="shared" si="34"/>
        <v>1</v>
      </c>
      <c r="G262" s="633" t="s">
        <v>2475</v>
      </c>
      <c r="H262" s="648" t="s">
        <v>15</v>
      </c>
      <c r="I262" s="652"/>
      <c r="J262" s="665">
        <v>1722.6</v>
      </c>
      <c r="K262" s="636">
        <v>1130.31</v>
      </c>
      <c r="L262" s="636">
        <f t="shared" si="36"/>
        <v>1722.6</v>
      </c>
      <c r="M262" s="636">
        <f t="shared" si="37"/>
        <v>1130.31</v>
      </c>
      <c r="N262" s="636">
        <f>ROUND('Смета ЕР (общ) '!$I262*'Смета ЕР (общ) '!$L262,2)</f>
        <v>0</v>
      </c>
      <c r="O262" s="636">
        <f>ROUND('Смета ЕР (общ) '!$I262*'Смета ЕР (общ) '!$M262,2)</f>
        <v>0</v>
      </c>
      <c r="R262" s="1376"/>
    </row>
    <row r="263" spans="1:18" ht="36">
      <c r="A263" s="632" t="s">
        <v>16</v>
      </c>
      <c r="B263" s="632">
        <v>1</v>
      </c>
      <c r="C263" s="632"/>
      <c r="D263" s="632">
        <v>7</v>
      </c>
      <c r="E263" s="632" t="str">
        <f>CONCATENATE('Смета ЕР (общ) '!$A263,".",'Смета ЕР (общ) '!$B263,".",'Смета ЕР (общ) '!$D263)</f>
        <v>Р3.1.7</v>
      </c>
      <c r="F263" s="632">
        <f t="shared" si="34"/>
        <v>1</v>
      </c>
      <c r="G263" s="633" t="s">
        <v>2476</v>
      </c>
      <c r="H263" s="648" t="s">
        <v>15</v>
      </c>
      <c r="I263" s="635"/>
      <c r="J263" s="665">
        <v>1894.86</v>
      </c>
      <c r="K263" s="636">
        <v>1416.65</v>
      </c>
      <c r="L263" s="636">
        <f t="shared" si="36"/>
        <v>1894.86</v>
      </c>
      <c r="M263" s="636">
        <f t="shared" si="37"/>
        <v>1416.65</v>
      </c>
      <c r="N263" s="636">
        <f>ROUND('Смета ЕР (общ) '!$I263*'Смета ЕР (общ) '!$L263,2)</f>
        <v>0</v>
      </c>
      <c r="O263" s="636">
        <f>ROUND('Смета ЕР (общ) '!$I263*'Смета ЕР (общ) '!$M263,2)</f>
        <v>0</v>
      </c>
      <c r="P263" s="646" t="s">
        <v>958</v>
      </c>
      <c r="R263" s="1376"/>
    </row>
    <row r="264" spans="1:18" ht="55.5" customHeight="1">
      <c r="A264" s="632" t="s">
        <v>16</v>
      </c>
      <c r="B264" s="632">
        <v>1</v>
      </c>
      <c r="C264" s="632"/>
      <c r="D264" s="632">
        <v>8</v>
      </c>
      <c r="E264" s="632" t="str">
        <f>CONCATENATE('Смета ЕР (общ) '!$A264,".",'Смета ЕР (общ) '!$B264,".",'Смета ЕР (общ) '!$D264)</f>
        <v>Р3.1.8</v>
      </c>
      <c r="F264" s="632">
        <f t="shared" si="34"/>
        <v>1</v>
      </c>
      <c r="G264" s="633" t="s">
        <v>2474</v>
      </c>
      <c r="H264" s="648" t="s">
        <v>15</v>
      </c>
      <c r="I264" s="635"/>
      <c r="J264" s="665">
        <v>1305.22</v>
      </c>
      <c r="K264" s="636">
        <v>612.99</v>
      </c>
      <c r="L264" s="636">
        <f t="shared" si="36"/>
        <v>1305.22</v>
      </c>
      <c r="M264" s="636">
        <f t="shared" si="37"/>
        <v>612.99</v>
      </c>
      <c r="N264" s="636">
        <f>ROUND('Смета ЕР (общ) '!$I264*'Смета ЕР (общ) '!$L264,2)</f>
        <v>0</v>
      </c>
      <c r="O264" s="636">
        <f>ROUND('Смета ЕР (общ) '!$I264*'Смета ЕР (общ) '!$M264,2)</f>
        <v>0</v>
      </c>
      <c r="P264" s="646" t="s">
        <v>959</v>
      </c>
      <c r="R264" s="1376"/>
    </row>
    <row r="265" spans="1:18" ht="36">
      <c r="A265" s="632" t="s">
        <v>16</v>
      </c>
      <c r="B265" s="632">
        <v>1</v>
      </c>
      <c r="C265" s="632"/>
      <c r="D265" s="632">
        <v>27</v>
      </c>
      <c r="E265" s="632" t="str">
        <f>CONCATENATE('Смета ЕР (общ) '!$A265,".",'Смета ЕР (общ) '!$B265,".",'Смета ЕР (общ) '!$D265)</f>
        <v>Р3.1.27</v>
      </c>
      <c r="F265" s="632">
        <f t="shared" si="34"/>
        <v>1</v>
      </c>
      <c r="G265" s="633" t="s">
        <v>2469</v>
      </c>
      <c r="H265" s="648" t="s">
        <v>15</v>
      </c>
      <c r="I265" s="661"/>
      <c r="J265" s="665">
        <v>1515.98</v>
      </c>
      <c r="K265" s="662">
        <v>660</v>
      </c>
      <c r="L265" s="636">
        <f t="shared" si="36"/>
        <v>1515.98</v>
      </c>
      <c r="M265" s="636">
        <f t="shared" si="37"/>
        <v>660</v>
      </c>
      <c r="N265" s="636">
        <f>ROUND('Смета ЕР (общ) '!$I265*'Смета ЕР (общ) '!$L265,2)</f>
        <v>0</v>
      </c>
      <c r="O265" s="636">
        <f>ROUND('Смета ЕР (общ) '!$I265*'Смета ЕР (общ) '!$M265,2)</f>
        <v>0</v>
      </c>
      <c r="P265" s="646"/>
      <c r="R265" s="1376"/>
    </row>
    <row r="266" spans="1:18" ht="36">
      <c r="A266" s="632" t="s">
        <v>16</v>
      </c>
      <c r="B266" s="632">
        <v>1</v>
      </c>
      <c r="C266" s="632"/>
      <c r="D266" s="632">
        <v>33</v>
      </c>
      <c r="E266" s="632" t="str">
        <f>CONCATENATE('Смета ЕР (общ) '!$A266,".",'Смета ЕР (общ) '!$B266,".",'Смета ЕР (общ) '!$D266)</f>
        <v>Р3.1.33</v>
      </c>
      <c r="F266" s="632">
        <f t="shared" si="34"/>
        <v>1</v>
      </c>
      <c r="G266" s="633" t="s">
        <v>2470</v>
      </c>
      <c r="H266" s="648" t="s">
        <v>15</v>
      </c>
      <c r="I266" s="635"/>
      <c r="J266" s="665">
        <v>1305.22</v>
      </c>
      <c r="K266" s="636">
        <v>1366.98</v>
      </c>
      <c r="L266" s="636">
        <f t="shared" si="36"/>
        <v>1305.22</v>
      </c>
      <c r="M266" s="636">
        <f t="shared" si="37"/>
        <v>1366.98</v>
      </c>
      <c r="N266" s="636">
        <f>ROUND('Смета ЕР (общ) '!$I266*'Смета ЕР (общ) '!$L266,2)</f>
        <v>0</v>
      </c>
      <c r="O266" s="636">
        <f>ROUND('Смета ЕР (общ) '!$I266*'Смета ЕР (общ) '!$M266,2)</f>
        <v>0</v>
      </c>
      <c r="P266" s="646"/>
      <c r="R266" s="1376"/>
    </row>
    <row r="267" spans="1:18" ht="36">
      <c r="A267" s="632" t="s">
        <v>16</v>
      </c>
      <c r="B267" s="632">
        <v>1</v>
      </c>
      <c r="C267" s="632"/>
      <c r="D267" s="632">
        <v>34</v>
      </c>
      <c r="E267" s="632" t="str">
        <f>CONCATENATE('Смета ЕР (общ) '!$A267,".",'Смета ЕР (общ) '!$B267,".",'Смета ЕР (общ) '!$D267)</f>
        <v>Р3.1.34</v>
      </c>
      <c r="F267" s="632">
        <f t="shared" si="34"/>
        <v>1</v>
      </c>
      <c r="G267" s="633" t="s">
        <v>2471</v>
      </c>
      <c r="H267" s="648" t="s">
        <v>15</v>
      </c>
      <c r="I267" s="635"/>
      <c r="J267" s="665">
        <v>1515.98</v>
      </c>
      <c r="K267" s="636">
        <v>1535.22</v>
      </c>
      <c r="L267" s="653">
        <f t="shared" si="36"/>
        <v>1515.98</v>
      </c>
      <c r="M267" s="653">
        <f t="shared" si="37"/>
        <v>1535.22</v>
      </c>
      <c r="N267" s="653">
        <f>ROUND('Смета ЕР (общ) '!$I267*'Смета ЕР (общ) '!$L267,2)</f>
        <v>0</v>
      </c>
      <c r="O267" s="653">
        <f>ROUND('Смета ЕР (общ) '!$I267*'Смета ЕР (общ) '!$M267,2)</f>
        <v>0</v>
      </c>
      <c r="P267" s="646"/>
      <c r="R267" s="1378"/>
    </row>
    <row r="268" spans="1:18" ht="36">
      <c r="A268" s="632" t="s">
        <v>16</v>
      </c>
      <c r="B268" s="632">
        <v>1</v>
      </c>
      <c r="C268" s="632"/>
      <c r="D268" s="632">
        <v>10</v>
      </c>
      <c r="E268" s="632" t="str">
        <f>CONCATENATE('Смета ЕР (общ) '!$A268,".",'Смета ЕР (общ) '!$B268,".",'Смета ЕР (общ) '!$D268)</f>
        <v>Р3.1.10</v>
      </c>
      <c r="F268" s="632">
        <f t="shared" si="34"/>
        <v>1</v>
      </c>
      <c r="G268" s="633" t="s">
        <v>2472</v>
      </c>
      <c r="H268" s="648" t="s">
        <v>15</v>
      </c>
      <c r="I268" s="635"/>
      <c r="J268" s="665">
        <v>1305.22</v>
      </c>
      <c r="K268" s="636">
        <v>805.24</v>
      </c>
      <c r="L268" s="636">
        <f t="shared" si="36"/>
        <v>1305.22</v>
      </c>
      <c r="M268" s="636">
        <f t="shared" si="37"/>
        <v>805.24</v>
      </c>
      <c r="N268" s="636">
        <f>ROUND('Смета ЕР (общ) '!$I268*'Смета ЕР (общ) '!$L268,2)</f>
        <v>0</v>
      </c>
      <c r="O268" s="636">
        <f>ROUND('Смета ЕР (общ) '!$I268*'Смета ЕР (общ) '!$M268,2)</f>
        <v>0</v>
      </c>
      <c r="R268" s="1376"/>
    </row>
    <row r="269" spans="1:18" ht="24">
      <c r="A269" s="632" t="s">
        <v>16</v>
      </c>
      <c r="B269" s="632">
        <v>1</v>
      </c>
      <c r="C269" s="632"/>
      <c r="D269" s="632">
        <v>11</v>
      </c>
      <c r="E269" s="632" t="str">
        <f>CONCATENATE('Смета ЕР (общ) '!$A269,".",'Смета ЕР (общ) '!$B269,".",'Смета ЕР (общ) '!$D269)</f>
        <v>Р3.1.11</v>
      </c>
      <c r="F269" s="632">
        <f t="shared" si="34"/>
        <v>1</v>
      </c>
      <c r="G269" s="633" t="s">
        <v>2473</v>
      </c>
      <c r="H269" s="648" t="s">
        <v>15</v>
      </c>
      <c r="I269" s="635"/>
      <c r="J269" s="665">
        <v>1357.2</v>
      </c>
      <c r="K269" s="636">
        <v>350.02</v>
      </c>
      <c r="L269" s="636">
        <f t="shared" si="36"/>
        <v>1357.2</v>
      </c>
      <c r="M269" s="636">
        <f t="shared" si="37"/>
        <v>350.02</v>
      </c>
      <c r="N269" s="636">
        <f>ROUND('Смета ЕР (общ) '!$I269*'Смета ЕР (общ) '!$L269,2)</f>
        <v>0</v>
      </c>
      <c r="O269" s="636">
        <f>ROUND('Смета ЕР (общ) '!$I269*'Смета ЕР (общ) '!$M269,2)</f>
        <v>0</v>
      </c>
      <c r="R269" s="1376"/>
    </row>
    <row r="270" spans="1:18" ht="24">
      <c r="A270" s="632" t="s">
        <v>16</v>
      </c>
      <c r="B270" s="632">
        <v>1</v>
      </c>
      <c r="C270" s="632"/>
      <c r="D270" s="632">
        <v>12</v>
      </c>
      <c r="E270" s="632" t="str">
        <f>CONCATENATE('Смета ЕР (общ) '!$A270,".",'Смета ЕР (общ) '!$B270,".",'Смета ЕР (общ) '!$D270)</f>
        <v>Р3.1.12</v>
      </c>
      <c r="F270" s="632">
        <f t="shared" si="34"/>
        <v>1</v>
      </c>
      <c r="G270" s="633" t="s">
        <v>236</v>
      </c>
      <c r="H270" s="634" t="s">
        <v>15</v>
      </c>
      <c r="I270" s="635"/>
      <c r="J270" s="665">
        <v>1305</v>
      </c>
      <c r="K270" s="636">
        <v>1270.72</v>
      </c>
      <c r="L270" s="636">
        <f t="shared" si="36"/>
        <v>1305</v>
      </c>
      <c r="M270" s="636">
        <f t="shared" si="37"/>
        <v>1270.72</v>
      </c>
      <c r="N270" s="636">
        <f>ROUND('Смета ЕР (общ) '!$I270*'Смета ЕР (общ) '!$L270,2)</f>
        <v>0</v>
      </c>
      <c r="O270" s="636">
        <f>ROUND('Смета ЕР (общ) '!$I270*'Смета ЕР (общ) '!$M270,2)</f>
        <v>0</v>
      </c>
      <c r="R270" s="1376"/>
    </row>
    <row r="271" spans="1:18" ht="24">
      <c r="A271" s="632" t="s">
        <v>16</v>
      </c>
      <c r="B271" s="632">
        <v>1</v>
      </c>
      <c r="C271" s="632"/>
      <c r="D271" s="632">
        <v>13</v>
      </c>
      <c r="E271" s="632" t="str">
        <f>CONCATENATE('Смета ЕР (общ) '!$A271,".",'Смета ЕР (общ) '!$B271,".",'Смета ЕР (общ) '!$D271)</f>
        <v>Р3.1.13</v>
      </c>
      <c r="F271" s="632">
        <f t="shared" si="34"/>
        <v>1</v>
      </c>
      <c r="G271" s="633" t="s">
        <v>19</v>
      </c>
      <c r="H271" s="648" t="s">
        <v>15</v>
      </c>
      <c r="I271" s="652"/>
      <c r="J271" s="665">
        <v>106.14</v>
      </c>
      <c r="K271" s="636">
        <v>314.04000000000002</v>
      </c>
      <c r="L271" s="636">
        <f t="shared" si="36"/>
        <v>106.14</v>
      </c>
      <c r="M271" s="636">
        <f t="shared" si="37"/>
        <v>314.04000000000002</v>
      </c>
      <c r="N271" s="636">
        <f>ROUND('Смета ЕР (общ) '!$I271*'Смета ЕР (общ) '!$L271,2)</f>
        <v>0</v>
      </c>
      <c r="O271" s="636">
        <f>ROUND('Смета ЕР (общ) '!$I271*'Смета ЕР (общ) '!$M271,2)</f>
        <v>0</v>
      </c>
      <c r="R271" s="1376"/>
    </row>
    <row r="272" spans="1:18" ht="24">
      <c r="A272" s="632" t="s">
        <v>16</v>
      </c>
      <c r="B272" s="632">
        <v>1</v>
      </c>
      <c r="C272" s="632"/>
      <c r="D272" s="632">
        <v>14</v>
      </c>
      <c r="E272" s="632" t="str">
        <f>CONCATENATE('Смета ЕР (общ) '!$A272,".",'Смета ЕР (общ) '!$B272,".",'Смета ЕР (общ) '!$D272)</f>
        <v>Р3.1.14</v>
      </c>
      <c r="F272" s="632">
        <f t="shared" si="34"/>
        <v>1</v>
      </c>
      <c r="G272" s="633" t="s">
        <v>20</v>
      </c>
      <c r="H272" s="634" t="s">
        <v>15</v>
      </c>
      <c r="I272" s="635"/>
      <c r="J272" s="665">
        <v>977.08</v>
      </c>
      <c r="K272" s="636">
        <v>432.43</v>
      </c>
      <c r="L272" s="636">
        <f t="shared" si="36"/>
        <v>977.08</v>
      </c>
      <c r="M272" s="636">
        <f t="shared" si="37"/>
        <v>432.43</v>
      </c>
      <c r="N272" s="636">
        <f>ROUND('Смета ЕР (общ) '!$I272*'Смета ЕР (общ) '!$L272,2)</f>
        <v>0</v>
      </c>
      <c r="O272" s="636">
        <f>ROUND('Смета ЕР (общ) '!$I272*'Смета ЕР (общ) '!$M272,2)</f>
        <v>0</v>
      </c>
      <c r="R272" s="1376"/>
    </row>
    <row r="273" spans="1:18" ht="24">
      <c r="A273" s="632" t="s">
        <v>16</v>
      </c>
      <c r="B273" s="632">
        <v>1</v>
      </c>
      <c r="C273" s="632"/>
      <c r="D273" s="632">
        <v>19</v>
      </c>
      <c r="E273" s="632" t="str">
        <f>CONCATENATE('Смета ЕР (общ) '!$A273,".",'Смета ЕР (общ) '!$B273,".",'Смета ЕР (общ) '!$D273)</f>
        <v>Р3.1.19</v>
      </c>
      <c r="F273" s="632">
        <f t="shared" si="34"/>
        <v>1</v>
      </c>
      <c r="G273" s="633" t="s">
        <v>237</v>
      </c>
      <c r="H273" s="634" t="s">
        <v>27</v>
      </c>
      <c r="I273" s="635"/>
      <c r="J273" s="665">
        <v>2090</v>
      </c>
      <c r="K273" s="636">
        <v>1637.13</v>
      </c>
      <c r="L273" s="636">
        <f t="shared" si="36"/>
        <v>2090</v>
      </c>
      <c r="M273" s="636">
        <f t="shared" si="37"/>
        <v>1637.13</v>
      </c>
      <c r="N273" s="636">
        <f>ROUND('Смета ЕР (общ) '!$I273*'Смета ЕР (общ) '!$L273,2)</f>
        <v>0</v>
      </c>
      <c r="O273" s="636">
        <f>ROUND('Смета ЕР (общ) '!$I273*'Смета ЕР (общ) '!$M273,2)</f>
        <v>0</v>
      </c>
      <c r="R273" s="1376"/>
    </row>
    <row r="274" spans="1:18" ht="24">
      <c r="A274" s="632" t="s">
        <v>16</v>
      </c>
      <c r="B274" s="632">
        <v>1</v>
      </c>
      <c r="C274" s="632"/>
      <c r="D274" s="632">
        <v>20</v>
      </c>
      <c r="E274" s="632" t="str">
        <f>CONCATENATE('Смета ЕР (общ) '!$A274,".",'Смета ЕР (общ) '!$B274,".",'Смета ЕР (общ) '!$D274)</f>
        <v>Р3.1.20</v>
      </c>
      <c r="F274" s="632">
        <f t="shared" si="34"/>
        <v>1</v>
      </c>
      <c r="G274" s="633" t="s">
        <v>238</v>
      </c>
      <c r="H274" s="634" t="s">
        <v>27</v>
      </c>
      <c r="I274" s="635"/>
      <c r="J274" s="636">
        <v>616.1</v>
      </c>
      <c r="K274" s="636">
        <v>0</v>
      </c>
      <c r="L274" s="636">
        <f t="shared" si="36"/>
        <v>616.1</v>
      </c>
      <c r="M274" s="636">
        <f t="shared" si="37"/>
        <v>0</v>
      </c>
      <c r="N274" s="636">
        <f>ROUND('Смета ЕР (общ) '!$I274*'Смета ЕР (общ) '!$L274,2)</f>
        <v>0</v>
      </c>
      <c r="O274" s="636">
        <f>ROUND('Смета ЕР (общ) '!$I274*'Смета ЕР (общ) '!$M274,2)</f>
        <v>0</v>
      </c>
      <c r="R274" s="1376"/>
    </row>
    <row r="275" spans="1:18" ht="24">
      <c r="A275" s="632" t="s">
        <v>16</v>
      </c>
      <c r="B275" s="632">
        <v>1</v>
      </c>
      <c r="C275" s="632"/>
      <c r="D275" s="632">
        <v>21</v>
      </c>
      <c r="E275" s="632" t="str">
        <f>CONCATENATE('Смета ЕР (общ) '!$A275,".",'Смета ЕР (общ) '!$B275,".",'Смета ЕР (общ) '!$D275)</f>
        <v>Р3.1.21</v>
      </c>
      <c r="F275" s="632">
        <f t="shared" si="34"/>
        <v>1</v>
      </c>
      <c r="G275" s="633" t="s">
        <v>165</v>
      </c>
      <c r="H275" s="634" t="s">
        <v>27</v>
      </c>
      <c r="I275" s="635"/>
      <c r="J275" s="636">
        <v>585.20000000000005</v>
      </c>
      <c r="K275" s="636">
        <v>0</v>
      </c>
      <c r="L275" s="636">
        <f t="shared" si="36"/>
        <v>585.20000000000005</v>
      </c>
      <c r="M275" s="636">
        <f t="shared" si="37"/>
        <v>0</v>
      </c>
      <c r="N275" s="636">
        <f>ROUND('Смета ЕР (общ) '!$I275*'Смета ЕР (общ) '!$L275,2)</f>
        <v>0</v>
      </c>
      <c r="O275" s="636">
        <f>ROUND('Смета ЕР (общ) '!$I275*'Смета ЕР (общ) '!$M275,2)</f>
        <v>0</v>
      </c>
      <c r="R275" s="1376"/>
    </row>
    <row r="276" spans="1:18" ht="24">
      <c r="A276" s="654" t="s">
        <v>16</v>
      </c>
      <c r="B276" s="654">
        <v>1</v>
      </c>
      <c r="C276" s="654"/>
      <c r="D276" s="654">
        <v>22</v>
      </c>
      <c r="E276" s="654" t="str">
        <f>CONCATENATE('Смета ЕР (общ) '!$A276,".",'Смета ЕР (общ) '!$B276,".",'Смета ЕР (общ) '!$D276)</f>
        <v>Р3.1.22</v>
      </c>
      <c r="F276" s="654">
        <f t="shared" si="34"/>
        <v>1</v>
      </c>
      <c r="G276" s="655" t="s">
        <v>28</v>
      </c>
      <c r="H276" s="656" t="s">
        <v>18</v>
      </c>
      <c r="I276" s="635"/>
      <c r="J276" s="636">
        <v>25414.48</v>
      </c>
      <c r="K276" s="636">
        <v>0</v>
      </c>
      <c r="L276" s="636">
        <f t="shared" si="36"/>
        <v>25414.48</v>
      </c>
      <c r="M276" s="636">
        <f t="shared" si="37"/>
        <v>0</v>
      </c>
      <c r="N276" s="636">
        <f>ROUND('Смета ЕР (общ) '!$I276*'Смета ЕР (общ) '!$L276,2)</f>
        <v>0</v>
      </c>
      <c r="O276" s="636">
        <f>ROUND('Смета ЕР (общ) '!$I276*'Смета ЕР (общ) '!$M276,2)</f>
        <v>0</v>
      </c>
      <c r="R276" s="1376"/>
    </row>
    <row r="277" spans="1:18" ht="24">
      <c r="A277" s="654" t="s">
        <v>16</v>
      </c>
      <c r="B277" s="654">
        <v>1</v>
      </c>
      <c r="C277" s="654"/>
      <c r="D277" s="654">
        <v>23</v>
      </c>
      <c r="E277" s="654" t="str">
        <f>CONCATENATE('Смета ЕР (общ) '!$A277,".",'Смета ЕР (общ) '!$B277,".",'Смета ЕР (общ) '!$D277)</f>
        <v>Р3.1.23</v>
      </c>
      <c r="F277" s="654">
        <f t="shared" si="34"/>
        <v>1</v>
      </c>
      <c r="G277" s="655" t="s">
        <v>403</v>
      </c>
      <c r="H277" s="656" t="s">
        <v>18</v>
      </c>
      <c r="I277" s="635"/>
      <c r="J277" s="636">
        <v>31115.45</v>
      </c>
      <c r="K277" s="636">
        <v>0</v>
      </c>
      <c r="L277" s="636">
        <f t="shared" si="36"/>
        <v>31115.45</v>
      </c>
      <c r="M277" s="636">
        <f t="shared" si="37"/>
        <v>0</v>
      </c>
      <c r="N277" s="636">
        <f>ROUND('Смета ЕР (общ) '!$I277*'Смета ЕР (общ) '!$L277,2)</f>
        <v>0</v>
      </c>
      <c r="O277" s="636">
        <f>ROUND('Смета ЕР (общ) '!$I277*'Смета ЕР (общ) '!$M277,2)</f>
        <v>0</v>
      </c>
      <c r="R277" s="1376"/>
    </row>
    <row r="278" spans="1:18" ht="24">
      <c r="A278" s="654" t="s">
        <v>16</v>
      </c>
      <c r="B278" s="654">
        <v>1</v>
      </c>
      <c r="C278" s="654"/>
      <c r="D278" s="654">
        <v>18</v>
      </c>
      <c r="E278" s="654" t="str">
        <f>CONCATENATE('Смета ЕР (общ) '!$A278,".",'Смета ЕР (общ) '!$B278,".",'Смета ЕР (общ) '!$D278)</f>
        <v>Р3.1.18</v>
      </c>
      <c r="F278" s="654">
        <f t="shared" si="34"/>
        <v>1</v>
      </c>
      <c r="G278" s="655" t="s">
        <v>166</v>
      </c>
      <c r="H278" s="656" t="s">
        <v>15</v>
      </c>
      <c r="I278" s="635"/>
      <c r="J278" s="636">
        <v>500.21</v>
      </c>
      <c r="K278" s="636">
        <v>104.4</v>
      </c>
      <c r="L278" s="636">
        <f t="shared" si="36"/>
        <v>500.21</v>
      </c>
      <c r="M278" s="636">
        <f t="shared" si="37"/>
        <v>104.4</v>
      </c>
      <c r="N278" s="636">
        <f>ROUND('Смета ЕР (общ) '!$I278*'Смета ЕР (общ) '!$L278,2)</f>
        <v>0</v>
      </c>
      <c r="O278" s="636">
        <f>ROUND('Смета ЕР (общ) '!$I278*'Смета ЕР (общ) '!$M278,2)</f>
        <v>0</v>
      </c>
      <c r="R278" s="1376"/>
    </row>
    <row r="279" spans="1:18" ht="24">
      <c r="A279" s="632" t="s">
        <v>16</v>
      </c>
      <c r="B279" s="632">
        <v>1</v>
      </c>
      <c r="C279" s="632"/>
      <c r="D279" s="632">
        <v>30</v>
      </c>
      <c r="E279" s="632" t="str">
        <f>CONCATENATE('Смета ЕР (общ) '!$A279,".",'Смета ЕР (общ) '!$B279,".",'Смета ЕР (общ) '!$D279)</f>
        <v>Р3.1.30</v>
      </c>
      <c r="F279" s="632">
        <f t="shared" si="34"/>
        <v>1</v>
      </c>
      <c r="G279" s="633" t="s">
        <v>449</v>
      </c>
      <c r="H279" s="634" t="s">
        <v>18</v>
      </c>
      <c r="I279" s="635"/>
      <c r="J279" s="636">
        <v>12214.8</v>
      </c>
      <c r="K279" s="636">
        <v>0</v>
      </c>
      <c r="L279" s="636">
        <f t="shared" si="36"/>
        <v>12214.8</v>
      </c>
      <c r="M279" s="636">
        <f t="shared" si="37"/>
        <v>0</v>
      </c>
      <c r="N279" s="636">
        <f>ROUND('Смета ЕР (общ) '!$I279*'Смета ЕР (общ) '!$L279,2)</f>
        <v>0</v>
      </c>
      <c r="O279" s="636">
        <f>ROUND('Смета ЕР (общ) '!$I279*'Смета ЕР (общ) '!$M279,2)</f>
        <v>0</v>
      </c>
      <c r="R279" s="1376"/>
    </row>
    <row r="280" spans="1:18" ht="24">
      <c r="A280" s="632" t="s">
        <v>16</v>
      </c>
      <c r="B280" s="632">
        <v>1</v>
      </c>
      <c r="C280" s="632"/>
      <c r="D280" s="632">
        <v>29</v>
      </c>
      <c r="E280" s="632" t="str">
        <f>CONCATENATE('Смета ЕР (общ) '!$A280,".",'Смета ЕР (общ) '!$B280,".",'Смета ЕР (общ) '!$D280)</f>
        <v>Р3.1.29</v>
      </c>
      <c r="F280" s="632">
        <f t="shared" si="34"/>
        <v>1</v>
      </c>
      <c r="G280" s="633" t="s">
        <v>209</v>
      </c>
      <c r="H280" s="634" t="s">
        <v>18</v>
      </c>
      <c r="I280" s="635"/>
      <c r="J280" s="636">
        <v>10521.32</v>
      </c>
      <c r="K280" s="636">
        <v>0</v>
      </c>
      <c r="L280" s="636">
        <f t="shared" si="36"/>
        <v>10521.32</v>
      </c>
      <c r="M280" s="636">
        <f t="shared" si="37"/>
        <v>0</v>
      </c>
      <c r="N280" s="636">
        <f>ROUND('Смета ЕР (общ) '!$I280*'Смета ЕР (общ) '!$L280,2)</f>
        <v>0</v>
      </c>
      <c r="O280" s="636">
        <f>ROUND('Смета ЕР (общ) '!$I280*'Смета ЕР (общ) '!$M280,2)</f>
        <v>0</v>
      </c>
      <c r="R280" s="1376"/>
    </row>
    <row r="281" spans="1:18" ht="24">
      <c r="A281" s="632" t="s">
        <v>16</v>
      </c>
      <c r="B281" s="632">
        <v>1</v>
      </c>
      <c r="C281" s="632"/>
      <c r="D281" s="632">
        <v>31</v>
      </c>
      <c r="E281" s="632" t="str">
        <f>CONCATENATE('Смета ЕР (общ) '!$A281,".",'Смета ЕР (общ) '!$B281,".",'Смета ЕР (общ) '!$D281)</f>
        <v>Р3.1.31</v>
      </c>
      <c r="F281" s="632">
        <f t="shared" si="34"/>
        <v>1</v>
      </c>
      <c r="G281" s="633" t="s">
        <v>1159</v>
      </c>
      <c r="H281" s="634" t="s">
        <v>6160</v>
      </c>
      <c r="I281" s="635"/>
      <c r="J281" s="636">
        <v>76.37</v>
      </c>
      <c r="K281" s="636">
        <v>0</v>
      </c>
      <c r="L281" s="636">
        <f t="shared" si="36"/>
        <v>76.37</v>
      </c>
      <c r="M281" s="636">
        <f t="shared" si="37"/>
        <v>0</v>
      </c>
      <c r="N281" s="636">
        <f>ROUND('Смета ЕР (общ) '!$I281*'Смета ЕР (общ) '!$L281,2)</f>
        <v>0</v>
      </c>
      <c r="O281" s="636">
        <f>ROUND('Смета ЕР (общ) '!$I281*'Смета ЕР (общ) '!$M281,2)</f>
        <v>0</v>
      </c>
      <c r="R281" s="1376"/>
    </row>
    <row r="282" spans="1:18" ht="24">
      <c r="A282" s="632" t="s">
        <v>16</v>
      </c>
      <c r="B282" s="632">
        <v>1</v>
      </c>
      <c r="C282" s="632"/>
      <c r="D282" s="632">
        <v>25</v>
      </c>
      <c r="E282" s="632" t="str">
        <f>CONCATENATE('Смета ЕР (общ) '!$A282,".",'Смета ЕР (общ) '!$B282,".",'Смета ЕР (общ) '!$D282)</f>
        <v>Р3.1.25</v>
      </c>
      <c r="F282" s="632">
        <f t="shared" si="34"/>
        <v>1</v>
      </c>
      <c r="G282" s="633" t="s">
        <v>1160</v>
      </c>
      <c r="H282" s="634" t="s">
        <v>6160</v>
      </c>
      <c r="I282" s="635"/>
      <c r="J282" s="636">
        <v>78.959999999999994</v>
      </c>
      <c r="K282" s="636">
        <v>0</v>
      </c>
      <c r="L282" s="636">
        <f t="shared" si="36"/>
        <v>78.959999999999994</v>
      </c>
      <c r="M282" s="636">
        <f t="shared" si="37"/>
        <v>0</v>
      </c>
      <c r="N282" s="636">
        <f>ROUND('Смета ЕР (общ) '!$I282*'Смета ЕР (общ) '!$L282,2)</f>
        <v>0</v>
      </c>
      <c r="O282" s="636">
        <f>ROUND('Смета ЕР (общ) '!$I282*'Смета ЕР (общ) '!$M282,2)</f>
        <v>0</v>
      </c>
      <c r="R282" s="1376"/>
    </row>
    <row r="283" spans="1:18" ht="24">
      <c r="A283" s="632" t="s">
        <v>16</v>
      </c>
      <c r="B283" s="632">
        <v>1</v>
      </c>
      <c r="C283" s="632"/>
      <c r="D283" s="632">
        <v>26</v>
      </c>
      <c r="E283" s="632" t="str">
        <f>CONCATENATE('Смета ЕР (общ) '!$A283,".",'Смета ЕР (общ) '!$B283,".",'Смета ЕР (общ) '!$D283)</f>
        <v>Р3.1.26</v>
      </c>
      <c r="F283" s="632">
        <f t="shared" si="34"/>
        <v>1</v>
      </c>
      <c r="G283" s="633" t="s">
        <v>1161</v>
      </c>
      <c r="H283" s="634" t="s">
        <v>6160</v>
      </c>
      <c r="I283" s="635"/>
      <c r="J283" s="665">
        <v>134.85</v>
      </c>
      <c r="K283" s="665">
        <v>0</v>
      </c>
      <c r="L283" s="636">
        <f t="shared" si="36"/>
        <v>134.85</v>
      </c>
      <c r="M283" s="636">
        <f t="shared" si="37"/>
        <v>0</v>
      </c>
      <c r="N283" s="636">
        <f>ROUND('Смета ЕР (общ) '!$I283*'Смета ЕР (общ) '!$L283,2)</f>
        <v>0</v>
      </c>
      <c r="O283" s="636">
        <f>ROUND('Смета ЕР (общ) '!$I283*'Смета ЕР (общ) '!$M283,2)</f>
        <v>0</v>
      </c>
      <c r="R283" s="1376"/>
    </row>
    <row r="284" spans="1:18" ht="24">
      <c r="A284" s="632" t="s">
        <v>16</v>
      </c>
      <c r="B284" s="632">
        <v>1</v>
      </c>
      <c r="C284" s="632"/>
      <c r="D284" s="632">
        <v>32</v>
      </c>
      <c r="E284" s="632" t="str">
        <f>CONCATENATE('Смета ЕР (общ) '!$A284,".",'Смета ЕР (общ) '!$B284,".",'Смета ЕР (общ) '!$D284)</f>
        <v>Р3.1.32</v>
      </c>
      <c r="F284" s="632">
        <f t="shared" si="34"/>
        <v>1</v>
      </c>
      <c r="G284" s="633" t="s">
        <v>1162</v>
      </c>
      <c r="H284" s="634" t="s">
        <v>6160</v>
      </c>
      <c r="I284" s="635"/>
      <c r="J284" s="665">
        <v>174</v>
      </c>
      <c r="K284" s="665">
        <v>0</v>
      </c>
      <c r="L284" s="636">
        <f t="shared" si="36"/>
        <v>174</v>
      </c>
      <c r="M284" s="636">
        <f t="shared" si="37"/>
        <v>0</v>
      </c>
      <c r="N284" s="636">
        <f>ROUND('Смета ЕР (общ) '!$I284*'Смета ЕР (общ) '!$L284,2)</f>
        <v>0</v>
      </c>
      <c r="O284" s="636">
        <f>ROUND('Смета ЕР (общ) '!$I284*'Смета ЕР (общ) '!$M284,2)</f>
        <v>0</v>
      </c>
      <c r="R284" s="1376"/>
    </row>
    <row r="285" spans="1:18" ht="24">
      <c r="A285" s="632" t="s">
        <v>16</v>
      </c>
      <c r="B285" s="632">
        <v>1</v>
      </c>
      <c r="C285" s="632"/>
      <c r="D285" s="632">
        <v>17</v>
      </c>
      <c r="E285" s="632" t="str">
        <f>CONCATENATE('Смета ЕР (общ) '!$A285,".",'Смета ЕР (общ) '!$B285,".",'Смета ЕР (общ) '!$D285)</f>
        <v>Р3.1.17</v>
      </c>
      <c r="F285" s="632">
        <f t="shared" si="34"/>
        <v>1</v>
      </c>
      <c r="G285" s="645" t="s">
        <v>6157</v>
      </c>
      <c r="H285" s="648" t="s">
        <v>15</v>
      </c>
      <c r="I285" s="635"/>
      <c r="J285" s="665">
        <v>560</v>
      </c>
      <c r="K285" s="665">
        <v>832.4</v>
      </c>
      <c r="L285" s="636">
        <f t="shared" si="36"/>
        <v>560</v>
      </c>
      <c r="M285" s="636">
        <f t="shared" si="37"/>
        <v>832.4</v>
      </c>
      <c r="N285" s="636">
        <f>ROUND('Смета ЕР (общ) '!$I285*'Смета ЕР (общ) '!$L285,2)</f>
        <v>0</v>
      </c>
      <c r="O285" s="636">
        <f>ROUND('Смета ЕР (общ) '!$I285*'Смета ЕР (общ) '!$M285,2)</f>
        <v>0</v>
      </c>
      <c r="P285" s="758"/>
      <c r="R285" s="1376"/>
    </row>
    <row r="286" spans="1:18" ht="24">
      <c r="A286" s="632" t="s">
        <v>16</v>
      </c>
      <c r="B286" s="632">
        <v>1</v>
      </c>
      <c r="C286" s="632"/>
      <c r="D286" s="632">
        <v>28</v>
      </c>
      <c r="E286" s="632" t="str">
        <f>CONCATENATE('Смета ЕР (общ) '!$A286,".",'Смета ЕР (общ) '!$B286,".",'Смета ЕР (общ) '!$D286)</f>
        <v>Р3.1.28</v>
      </c>
      <c r="F286" s="632">
        <f t="shared" si="34"/>
        <v>1</v>
      </c>
      <c r="G286" s="645" t="s">
        <v>6158</v>
      </c>
      <c r="H286" s="648" t="s">
        <v>15</v>
      </c>
      <c r="I286" s="635"/>
      <c r="J286" s="665">
        <v>560</v>
      </c>
      <c r="K286" s="665">
        <v>831.03</v>
      </c>
      <c r="L286" s="636">
        <f t="shared" si="36"/>
        <v>560</v>
      </c>
      <c r="M286" s="636">
        <f t="shared" si="37"/>
        <v>831.03</v>
      </c>
      <c r="N286" s="636">
        <f>ROUND('Смета ЕР (общ) '!$I286*'Смета ЕР (общ) '!$L286,2)</f>
        <v>0</v>
      </c>
      <c r="O286" s="636">
        <f>ROUND('Смета ЕР (общ) '!$I286*'Смета ЕР (общ) '!$M286,2)</f>
        <v>0</v>
      </c>
      <c r="P286" s="758"/>
      <c r="R286" s="1376"/>
    </row>
    <row r="287" spans="1:18" ht="24">
      <c r="A287" s="632" t="s">
        <v>16</v>
      </c>
      <c r="B287" s="632">
        <v>1</v>
      </c>
      <c r="C287" s="632"/>
      <c r="D287" s="632">
        <v>16</v>
      </c>
      <c r="E287" s="632" t="str">
        <f>CONCATENATE('Смета ЕР (общ) '!$A287,".",'Смета ЕР (общ) '!$B287,".",'Смета ЕР (общ) '!$D287)</f>
        <v>Р3.1.16</v>
      </c>
      <c r="F287" s="632">
        <f t="shared" si="34"/>
        <v>1</v>
      </c>
      <c r="G287" s="645" t="s">
        <v>346</v>
      </c>
      <c r="H287" s="634" t="s">
        <v>336</v>
      </c>
      <c r="I287" s="635"/>
      <c r="J287" s="665">
        <v>3063.98</v>
      </c>
      <c r="K287" s="665">
        <v>1562.63</v>
      </c>
      <c r="L287" s="636">
        <f t="shared" si="36"/>
        <v>3063.98</v>
      </c>
      <c r="M287" s="636">
        <f t="shared" si="37"/>
        <v>1562.63</v>
      </c>
      <c r="N287" s="636">
        <f>ROUND('Смета ЕР (общ) '!$I287*'Смета ЕР (общ) '!$L287,2)</f>
        <v>0</v>
      </c>
      <c r="O287" s="636">
        <f>ROUND('Смета ЕР (общ) '!$I287*'Смета ЕР (общ) '!$M287,2)</f>
        <v>0</v>
      </c>
      <c r="R287" s="1376"/>
    </row>
    <row r="288" spans="1:18" ht="24">
      <c r="A288" s="632" t="s">
        <v>16</v>
      </c>
      <c r="B288" s="632">
        <v>1</v>
      </c>
      <c r="C288" s="632"/>
      <c r="D288" s="632">
        <v>24</v>
      </c>
      <c r="E288" s="632" t="str">
        <f>CONCATENATE('Смета ЕР (общ) '!$A288,".",'Смета ЕР (общ) '!$B288,".",'Смета ЕР (общ) '!$D288)</f>
        <v>Р3.1.24</v>
      </c>
      <c r="F288" s="632">
        <f t="shared" si="34"/>
        <v>1</v>
      </c>
      <c r="G288" s="633" t="s">
        <v>483</v>
      </c>
      <c r="H288" s="648" t="s">
        <v>15</v>
      </c>
      <c r="I288" s="635"/>
      <c r="J288" s="665">
        <v>115.13</v>
      </c>
      <c r="K288" s="665">
        <v>25</v>
      </c>
      <c r="L288" s="636">
        <f t="shared" si="36"/>
        <v>115.13</v>
      </c>
      <c r="M288" s="636">
        <f t="shared" si="37"/>
        <v>25</v>
      </c>
      <c r="N288" s="636">
        <f>ROUND('Смета ЕР (общ) '!$I288*'Смета ЕР (общ) '!$L288,2)</f>
        <v>0</v>
      </c>
      <c r="O288" s="636">
        <f>ROUND('Смета ЕР (общ) '!$I288*'Смета ЕР (общ) '!$M288,2)</f>
        <v>0</v>
      </c>
      <c r="R288" s="1376"/>
    </row>
    <row r="289" spans="1:18" ht="24">
      <c r="A289" s="632" t="s">
        <v>16</v>
      </c>
      <c r="B289" s="632">
        <v>1</v>
      </c>
      <c r="C289" s="632"/>
      <c r="D289" s="632">
        <v>35</v>
      </c>
      <c r="E289" s="632" t="str">
        <f>CONCATENATE('Смета ЕР (общ) '!$A289,".",'Смета ЕР (общ) '!$B289,".",'Смета ЕР (общ) '!$D289)</f>
        <v>Р3.1.35</v>
      </c>
      <c r="F289" s="632">
        <f t="shared" si="34"/>
        <v>1</v>
      </c>
      <c r="G289" s="633" t="s">
        <v>2048</v>
      </c>
      <c r="H289" s="648" t="s">
        <v>27</v>
      </c>
      <c r="I289" s="635"/>
      <c r="J289" s="665">
        <v>490.94</v>
      </c>
      <c r="K289" s="665">
        <v>213.65</v>
      </c>
      <c r="L289" s="636">
        <f t="shared" si="36"/>
        <v>490.94</v>
      </c>
      <c r="M289" s="636">
        <f t="shared" si="37"/>
        <v>213.65</v>
      </c>
      <c r="N289" s="636">
        <f>ROUND('Смета ЕР (общ) '!$I289*'Смета ЕР (общ) '!$L289,2)</f>
        <v>0</v>
      </c>
      <c r="O289" s="636">
        <f>ROUND('Смета ЕР (общ) '!$I289*'Смета ЕР (общ) '!$M289,2)</f>
        <v>0</v>
      </c>
      <c r="R289" s="1376"/>
    </row>
    <row r="290" spans="1:18" ht="24">
      <c r="A290" s="632" t="s">
        <v>16</v>
      </c>
      <c r="B290" s="632">
        <v>1</v>
      </c>
      <c r="C290" s="632"/>
      <c r="D290" s="632">
        <v>36</v>
      </c>
      <c r="E290" s="632" t="str">
        <f>CONCATENATE('Смета ЕР (общ) '!$A290,".",'Смета ЕР (общ) '!$B290,".",'Смета ЕР (общ) '!$D290)</f>
        <v>Р3.1.36</v>
      </c>
      <c r="F290" s="632">
        <f t="shared" si="34"/>
        <v>1</v>
      </c>
      <c r="G290" s="633" t="s">
        <v>2040</v>
      </c>
      <c r="H290" s="634" t="s">
        <v>336</v>
      </c>
      <c r="I290" s="635"/>
      <c r="J290" s="665">
        <v>1788.72</v>
      </c>
      <c r="K290" s="665">
        <v>2311.16</v>
      </c>
      <c r="L290" s="636">
        <f t="shared" si="36"/>
        <v>1788.72</v>
      </c>
      <c r="M290" s="636">
        <f t="shared" si="37"/>
        <v>2311.16</v>
      </c>
      <c r="N290" s="636">
        <f>ROUND('Смета ЕР (общ) '!$I290*'Смета ЕР (общ) '!$L290,2)</f>
        <v>0</v>
      </c>
      <c r="O290" s="636">
        <f>ROUND('Смета ЕР (общ) '!$I290*'Смета ЕР (общ) '!$M290,2)</f>
        <v>0</v>
      </c>
      <c r="R290" s="1376"/>
    </row>
    <row r="291" spans="1:18" ht="24">
      <c r="A291" s="632" t="s">
        <v>16</v>
      </c>
      <c r="B291" s="632">
        <v>1</v>
      </c>
      <c r="C291" s="632"/>
      <c r="D291" s="632">
        <v>37</v>
      </c>
      <c r="E291" s="632" t="str">
        <f>CONCATENATE('Смета ЕР (общ) '!$A291,".",'Смета ЕР (общ) '!$B291,".",'Смета ЕР (общ) '!$D291)</f>
        <v>Р3.1.37</v>
      </c>
      <c r="F291" s="632">
        <f t="shared" si="34"/>
        <v>1</v>
      </c>
      <c r="G291" s="633" t="s">
        <v>2041</v>
      </c>
      <c r="H291" s="634" t="s">
        <v>336</v>
      </c>
      <c r="I291" s="635"/>
      <c r="J291" s="665">
        <v>2401.1999999999998</v>
      </c>
      <c r="K291" s="665">
        <v>5600</v>
      </c>
      <c r="L291" s="636">
        <f t="shared" si="36"/>
        <v>2401.1999999999998</v>
      </c>
      <c r="M291" s="636">
        <f t="shared" si="37"/>
        <v>5600</v>
      </c>
      <c r="N291" s="636">
        <f>ROUND('Смета ЕР (общ) '!$I291*'Смета ЕР (общ) '!$L291,2)</f>
        <v>0</v>
      </c>
      <c r="O291" s="636">
        <f>ROUND('Смета ЕР (общ) '!$I291*'Смета ЕР (общ) '!$M291,2)</f>
        <v>0</v>
      </c>
      <c r="R291" s="1376"/>
    </row>
    <row r="292" spans="1:18" ht="24">
      <c r="A292" s="632" t="s">
        <v>16</v>
      </c>
      <c r="B292" s="632">
        <v>1</v>
      </c>
      <c r="C292" s="632"/>
      <c r="D292" s="632">
        <v>38</v>
      </c>
      <c r="E292" s="632" t="str">
        <f>CONCATENATE('Смета ЕР (общ) '!$A292,".",'Смета ЕР (общ) '!$B292,".",'Смета ЕР (общ) '!$D292)</f>
        <v>Р3.1.38</v>
      </c>
      <c r="F292" s="632">
        <f t="shared" si="34"/>
        <v>1</v>
      </c>
      <c r="G292" s="633" t="s">
        <v>2042</v>
      </c>
      <c r="H292" s="634" t="s">
        <v>336</v>
      </c>
      <c r="I292" s="635"/>
      <c r="J292" s="665">
        <v>2554.3200000000002</v>
      </c>
      <c r="K292" s="665">
        <v>6000</v>
      </c>
      <c r="L292" s="636">
        <f t="shared" si="36"/>
        <v>2554.3200000000002</v>
      </c>
      <c r="M292" s="636">
        <f t="shared" si="37"/>
        <v>6000</v>
      </c>
      <c r="N292" s="636">
        <f>ROUND('Смета ЕР (общ) '!$I292*'Смета ЕР (общ) '!$L292,2)</f>
        <v>0</v>
      </c>
      <c r="O292" s="636">
        <f>ROUND('Смета ЕР (общ) '!$I292*'Смета ЕР (общ) '!$M292,2)</f>
        <v>0</v>
      </c>
      <c r="R292" s="1376"/>
    </row>
    <row r="293" spans="1:18" ht="24">
      <c r="A293" s="632" t="s">
        <v>16</v>
      </c>
      <c r="B293" s="632">
        <v>1</v>
      </c>
      <c r="C293" s="632"/>
      <c r="D293" s="632">
        <v>39</v>
      </c>
      <c r="E293" s="632" t="str">
        <f>CONCATENATE('Смета ЕР (общ) '!$A293,".",'Смета ЕР (общ) '!$B293,".",'Смета ЕР (общ) '!$D293)</f>
        <v>Р3.1.39</v>
      </c>
      <c r="F293" s="632">
        <f t="shared" si="34"/>
        <v>1</v>
      </c>
      <c r="G293" s="633" t="s">
        <v>2043</v>
      </c>
      <c r="H293" s="634" t="s">
        <v>336</v>
      </c>
      <c r="I293" s="635"/>
      <c r="J293" s="665">
        <v>2924.94</v>
      </c>
      <c r="K293" s="665">
        <v>6150</v>
      </c>
      <c r="L293" s="636">
        <f t="shared" si="36"/>
        <v>2924.94</v>
      </c>
      <c r="M293" s="636">
        <f t="shared" si="37"/>
        <v>6150</v>
      </c>
      <c r="N293" s="636">
        <f>ROUND('Смета ЕР (общ) '!$I293*'Смета ЕР (общ) '!$L293,2)</f>
        <v>0</v>
      </c>
      <c r="O293" s="636">
        <f>ROUND('Смета ЕР (общ) '!$I293*'Смета ЕР (общ) '!$M293,2)</f>
        <v>0</v>
      </c>
      <c r="R293" s="1376"/>
    </row>
    <row r="294" spans="1:18" ht="24">
      <c r="A294" s="632" t="s">
        <v>16</v>
      </c>
      <c r="B294" s="632">
        <v>1</v>
      </c>
      <c r="C294" s="632"/>
      <c r="D294" s="632">
        <v>40</v>
      </c>
      <c r="E294" s="632" t="str">
        <f>CONCATENATE('Смета ЕР (общ) '!$A294,".",'Смета ЕР (общ) '!$B294,".",'Смета ЕР (общ) '!$D294)</f>
        <v>Р3.1.40</v>
      </c>
      <c r="F294" s="632">
        <f t="shared" si="34"/>
        <v>1</v>
      </c>
      <c r="G294" s="633" t="s">
        <v>2031</v>
      </c>
      <c r="H294" s="648" t="s">
        <v>27</v>
      </c>
      <c r="I294" s="635"/>
      <c r="J294" s="665">
        <v>1733.48</v>
      </c>
      <c r="K294" s="665">
        <v>904.04</v>
      </c>
      <c r="L294" s="636">
        <f t="shared" si="36"/>
        <v>1733.48</v>
      </c>
      <c r="M294" s="636">
        <f t="shared" si="37"/>
        <v>904.04</v>
      </c>
      <c r="N294" s="636">
        <f>ROUND('Смета ЕР (общ) '!$I294*'Смета ЕР (общ) '!$L294,2)</f>
        <v>0</v>
      </c>
      <c r="O294" s="636">
        <f>ROUND('Смета ЕР (общ) '!$I294*'Смета ЕР (общ) '!$M294,2)</f>
        <v>0</v>
      </c>
      <c r="R294" s="1376"/>
    </row>
    <row r="295" spans="1:18" ht="24">
      <c r="A295" s="640" t="s">
        <v>16</v>
      </c>
      <c r="B295" s="640">
        <v>2</v>
      </c>
      <c r="C295" s="640"/>
      <c r="D295" s="640">
        <v>0</v>
      </c>
      <c r="E295" s="640" t="str">
        <f>CONCATENATE('Смета ЕР (общ) '!$A295,".",'Смета ЕР (общ) '!$B295,".",'Смета ЕР (общ) '!$D295)</f>
        <v>Р3.2.0</v>
      </c>
      <c r="F295" s="640">
        <f t="shared" si="34"/>
        <v>1</v>
      </c>
      <c r="G295" s="641" t="s">
        <v>657</v>
      </c>
      <c r="H295" s="626"/>
      <c r="I295" s="627">
        <f>N295</f>
        <v>0</v>
      </c>
      <c r="J295" s="639"/>
      <c r="K295" s="639"/>
      <c r="L295" s="629"/>
      <c r="M295" s="629"/>
      <c r="N295" s="629">
        <f>SUM(N296:N310)</f>
        <v>0</v>
      </c>
      <c r="O295" s="629">
        <f>SUM(O296:O310)</f>
        <v>0</v>
      </c>
      <c r="R295" s="1375"/>
    </row>
    <row r="296" spans="1:18" ht="24">
      <c r="A296" s="632" t="s">
        <v>16</v>
      </c>
      <c r="B296" s="632">
        <v>2</v>
      </c>
      <c r="C296" s="632"/>
      <c r="D296" s="632">
        <v>1</v>
      </c>
      <c r="E296" s="632" t="str">
        <f>CONCATENATE('Смета ЕР (общ) '!$A296,".",'Смета ЕР (общ) '!$B296,".",'Смета ЕР (общ) '!$D296)</f>
        <v>Р3.2.1</v>
      </c>
      <c r="F296" s="632">
        <f t="shared" si="34"/>
        <v>1</v>
      </c>
      <c r="G296" s="633" t="s">
        <v>1823</v>
      </c>
      <c r="H296" s="648" t="s">
        <v>15</v>
      </c>
      <c r="I296" s="637"/>
      <c r="J296" s="636">
        <v>3065.04</v>
      </c>
      <c r="K296" s="665">
        <f>'Бескаркасные двери и перегородк'!E10</f>
        <v>8190</v>
      </c>
      <c r="L296" s="636">
        <f t="shared" ref="L296:L310" si="38">ROUND(J296-J296*$Q$3,2)</f>
        <v>3065.04</v>
      </c>
      <c r="M296" s="657">
        <f>K296</f>
        <v>8190</v>
      </c>
      <c r="N296" s="636">
        <f>ROUND('Смета ЕР (общ) '!$I296*'Смета ЕР (общ) '!$L296,2)</f>
        <v>0</v>
      </c>
      <c r="O296" s="636">
        <f>ROUND('Смета ЕР (общ) '!$I296*'Смета ЕР (общ) '!$M296,2)</f>
        <v>0</v>
      </c>
      <c r="P296" s="78" t="s">
        <v>6332</v>
      </c>
      <c r="Q296" s="944"/>
      <c r="R296" s="1376" t="s">
        <v>844</v>
      </c>
    </row>
    <row r="297" spans="1:18" ht="24">
      <c r="A297" s="632" t="s">
        <v>16</v>
      </c>
      <c r="B297" s="632">
        <v>2</v>
      </c>
      <c r="C297" s="632"/>
      <c r="D297" s="632">
        <v>2</v>
      </c>
      <c r="E297" s="632" t="str">
        <f>CONCATENATE('Смета ЕР (общ) '!$A297,".",'Смета ЕР (общ) '!$B297,".",'Смета ЕР (общ) '!$D297)</f>
        <v>Р3.2.2</v>
      </c>
      <c r="F297" s="632">
        <f t="shared" si="34"/>
        <v>1</v>
      </c>
      <c r="G297" s="633" t="s">
        <v>1103</v>
      </c>
      <c r="H297" s="634" t="s">
        <v>15</v>
      </c>
      <c r="I297" s="635"/>
      <c r="J297" s="636">
        <v>2210.33</v>
      </c>
      <c r="K297" s="665">
        <f>'Бескаркасные двери и перегородк'!E11</f>
        <v>7875</v>
      </c>
      <c r="L297" s="636">
        <f t="shared" si="38"/>
        <v>2210.33</v>
      </c>
      <c r="M297" s="657">
        <f>K297</f>
        <v>7875</v>
      </c>
      <c r="N297" s="636">
        <f>ROUND('Смета ЕР (общ) '!$I297*'Смета ЕР (общ) '!$L297,2)</f>
        <v>0</v>
      </c>
      <c r="O297" s="636">
        <f>ROUND('Смета ЕР (общ) '!$I297*'Смета ЕР (общ) '!$M297,2)</f>
        <v>0</v>
      </c>
      <c r="P297" s="78" t="s">
        <v>6332</v>
      </c>
      <c r="Q297" s="944"/>
      <c r="R297" s="1376" t="s">
        <v>844</v>
      </c>
    </row>
    <row r="298" spans="1:18" ht="24">
      <c r="A298" s="632" t="s">
        <v>16</v>
      </c>
      <c r="B298" s="632">
        <v>2</v>
      </c>
      <c r="C298" s="632"/>
      <c r="D298" s="632">
        <v>3</v>
      </c>
      <c r="E298" s="632" t="str">
        <f>CONCATENATE('Смета ЕР (общ) '!$A298,".",'Смета ЕР (общ) '!$B298,".",'Смета ЕР (общ) '!$D298)</f>
        <v>Р3.2.3</v>
      </c>
      <c r="F298" s="632">
        <f t="shared" si="34"/>
        <v>1</v>
      </c>
      <c r="G298" s="633" t="s">
        <v>1104</v>
      </c>
      <c r="H298" s="634" t="s">
        <v>15</v>
      </c>
      <c r="I298" s="635"/>
      <c r="J298" s="636">
        <v>2197.3200000000002</v>
      </c>
      <c r="K298" s="636">
        <v>7075.57</v>
      </c>
      <c r="L298" s="636">
        <f t="shared" si="38"/>
        <v>2197.3200000000002</v>
      </c>
      <c r="M298" s="665">
        <f t="shared" ref="M298:M304" si="39">ROUND(K298-K298*$Q$3,2)</f>
        <v>7075.57</v>
      </c>
      <c r="N298" s="636">
        <f>ROUND('Смета ЕР (общ) '!$I298*'Смета ЕР (общ) '!$L298,2)</f>
        <v>0</v>
      </c>
      <c r="O298" s="636">
        <f>ROUND('Смета ЕР (общ) '!$I298*'Смета ЕР (общ) '!$M298,2)</f>
        <v>0</v>
      </c>
      <c r="R298" s="1376"/>
    </row>
    <row r="299" spans="1:18" ht="24">
      <c r="A299" s="632" t="s">
        <v>16</v>
      </c>
      <c r="B299" s="632">
        <v>2</v>
      </c>
      <c r="C299" s="632"/>
      <c r="D299" s="632">
        <v>4</v>
      </c>
      <c r="E299" s="632" t="str">
        <f>CONCATENATE('Смета ЕР (общ) '!$A299,".",'Смета ЕР (общ) '!$B299,".",'Смета ЕР (общ) '!$D299)</f>
        <v>Р3.2.4</v>
      </c>
      <c r="F299" s="632">
        <f t="shared" si="34"/>
        <v>1</v>
      </c>
      <c r="G299" s="645" t="s">
        <v>21</v>
      </c>
      <c r="H299" s="634" t="s">
        <v>15</v>
      </c>
      <c r="I299" s="635"/>
      <c r="J299" s="636">
        <v>1650</v>
      </c>
      <c r="K299" s="636">
        <v>1711.35</v>
      </c>
      <c r="L299" s="636">
        <f t="shared" si="38"/>
        <v>1650</v>
      </c>
      <c r="M299" s="665">
        <f t="shared" si="39"/>
        <v>1711.35</v>
      </c>
      <c r="N299" s="636">
        <f>ROUND('Смета ЕР (общ) '!$I299*'Смета ЕР (общ) '!$L299,2)</f>
        <v>0</v>
      </c>
      <c r="O299" s="636">
        <f>ROUND('Смета ЕР (общ) '!$I299*'Смета ЕР (общ) '!$M299,2)</f>
        <v>0</v>
      </c>
      <c r="R299" s="1376"/>
    </row>
    <row r="300" spans="1:18" ht="36">
      <c r="A300" s="659" t="s">
        <v>16</v>
      </c>
      <c r="B300" s="659">
        <v>2</v>
      </c>
      <c r="C300" s="659"/>
      <c r="D300" s="659">
        <v>5</v>
      </c>
      <c r="E300" s="659" t="str">
        <f>CONCATENATE('Смета ЕР (общ) '!$A300,".",'Смета ЕР (общ) '!$B300,".",'Смета ЕР (общ) '!$D300)</f>
        <v>Р3.2.5</v>
      </c>
      <c r="F300" s="659">
        <f t="shared" si="34"/>
        <v>1</v>
      </c>
      <c r="G300" s="660" t="s">
        <v>2250</v>
      </c>
      <c r="H300" s="634" t="s">
        <v>15</v>
      </c>
      <c r="I300" s="661"/>
      <c r="J300" s="661">
        <v>5637.6</v>
      </c>
      <c r="K300" s="690">
        <f>'Стекл. перегородки'!G8*1.05</f>
        <v>17613.75</v>
      </c>
      <c r="L300" s="636">
        <f t="shared" si="38"/>
        <v>5637.6</v>
      </c>
      <c r="M300" s="657">
        <f>K300</f>
        <v>17613.75</v>
      </c>
      <c r="N300" s="636">
        <f>ROUND('Смета ЕР (общ) '!$I300*'Смета ЕР (общ) '!$L300,2)</f>
        <v>0</v>
      </c>
      <c r="O300" s="636">
        <f>ROUND('Смета ЕР (общ) '!$I300*'Смета ЕР (общ) '!$M300,2)</f>
        <v>0</v>
      </c>
      <c r="P300" s="1865" t="s">
        <v>6333</v>
      </c>
      <c r="Q300" s="944"/>
      <c r="R300" s="1376" t="s">
        <v>6330</v>
      </c>
    </row>
    <row r="301" spans="1:18" ht="35.25" customHeight="1">
      <c r="A301" s="898"/>
      <c r="B301" s="898"/>
      <c r="C301" s="898"/>
      <c r="D301" s="898"/>
      <c r="E301" s="898"/>
      <c r="F301" s="659">
        <f t="shared" si="34"/>
        <v>1</v>
      </c>
      <c r="G301" s="899" t="s">
        <v>6263</v>
      </c>
      <c r="H301" s="634" t="s">
        <v>15</v>
      </c>
      <c r="I301" s="900"/>
      <c r="J301" s="661">
        <v>5637.6</v>
      </c>
      <c r="K301" s="901">
        <f>'Стекл. ПП перегородки'!G8</f>
        <v>40813.5</v>
      </c>
      <c r="L301" s="636">
        <f t="shared" ref="L301" si="40">ROUND(J301-J301*$Q$3,2)</f>
        <v>5637.6</v>
      </c>
      <c r="M301" s="657">
        <f>K301</f>
        <v>40813.5</v>
      </c>
      <c r="N301" s="636">
        <f>ROUND('Смета ЕР (общ) '!$I301*'Смета ЕР (общ) '!$L301,2)</f>
        <v>0</v>
      </c>
      <c r="O301" s="636">
        <f>ROUND('Смета ЕР (общ) '!$I301*'Смета ЕР (общ) '!$M301,2)</f>
        <v>0</v>
      </c>
      <c r="P301" s="1865" t="s">
        <v>6334</v>
      </c>
      <c r="Q301" s="944"/>
      <c r="R301" s="1376" t="s">
        <v>6330</v>
      </c>
    </row>
    <row r="302" spans="1:18" ht="82.5" customHeight="1">
      <c r="A302" s="663" t="s">
        <v>16</v>
      </c>
      <c r="B302" s="663">
        <v>2</v>
      </c>
      <c r="C302" s="663"/>
      <c r="D302" s="663">
        <v>6</v>
      </c>
      <c r="E302" s="663" t="str">
        <f>CONCATENATE('Смета ЕР (общ) '!$A302,".",'Смета ЕР (общ) '!$B302,".",'Смета ЕР (общ) '!$D302)</f>
        <v>Р3.2.6</v>
      </c>
      <c r="F302" s="663">
        <f>IF(I302&gt;0,F300+1,F300)</f>
        <v>1</v>
      </c>
      <c r="G302" s="664" t="s">
        <v>1591</v>
      </c>
      <c r="H302" s="638" t="s">
        <v>15</v>
      </c>
      <c r="I302" s="637"/>
      <c r="J302" s="665">
        <v>5637.6</v>
      </c>
      <c r="K302" s="665">
        <v>18196.919999999998</v>
      </c>
      <c r="L302" s="665">
        <f t="shared" si="38"/>
        <v>5637.6</v>
      </c>
      <c r="M302" s="665">
        <f t="shared" si="39"/>
        <v>18196.919999999998</v>
      </c>
      <c r="N302" s="665">
        <f>ROUND('Смета ЕР (общ) '!$I302*'Смета ЕР (общ) '!$L302,2)</f>
        <v>0</v>
      </c>
      <c r="O302" s="665">
        <f>ROUND('Смета ЕР (общ) '!$I302*'Смета ЕР (общ) '!$M302,2)</f>
        <v>0</v>
      </c>
      <c r="P302" s="758"/>
      <c r="R302" s="1377"/>
    </row>
    <row r="303" spans="1:18" ht="39.75" customHeight="1">
      <c r="A303" s="649" t="s">
        <v>16</v>
      </c>
      <c r="B303" s="649">
        <v>2</v>
      </c>
      <c r="C303" s="649"/>
      <c r="D303" s="649">
        <v>7</v>
      </c>
      <c r="E303" s="649" t="str">
        <f>CONCATENATE('Смета ЕР (общ) '!$A303,".",'Смета ЕР (общ) '!$B303,".",'Смета ЕР (общ) '!$D303)</f>
        <v>Р3.2.7</v>
      </c>
      <c r="F303" s="649">
        <f t="shared" si="34"/>
        <v>1</v>
      </c>
      <c r="G303" s="706" t="s">
        <v>1592</v>
      </c>
      <c r="H303" s="651" t="s">
        <v>15</v>
      </c>
      <c r="I303" s="637"/>
      <c r="J303" s="636">
        <v>8143.2</v>
      </c>
      <c r="K303" s="759">
        <v>75795.63</v>
      </c>
      <c r="L303" s="653">
        <f t="shared" si="38"/>
        <v>8143.2</v>
      </c>
      <c r="M303" s="653">
        <f t="shared" si="39"/>
        <v>75795.63</v>
      </c>
      <c r="N303" s="653">
        <f>ROUND('Смета ЕР (общ) '!$I303*'Смета ЕР (общ) '!$L303,2)</f>
        <v>0</v>
      </c>
      <c r="O303" s="653">
        <f>ROUND('Смета ЕР (общ) '!$I303*'Смета ЕР (общ) '!$M303,2)</f>
        <v>0</v>
      </c>
      <c r="R303" s="1378"/>
    </row>
    <row r="304" spans="1:18" ht="24">
      <c r="A304" s="663" t="s">
        <v>16</v>
      </c>
      <c r="B304" s="663">
        <v>2</v>
      </c>
      <c r="C304" s="663"/>
      <c r="D304" s="663">
        <v>8</v>
      </c>
      <c r="E304" s="663" t="str">
        <f>CONCATENATE('Смета ЕР (общ) '!$A304,".",'Смета ЕР (общ) '!$B304,".",'Смета ЕР (общ) '!$D304)</f>
        <v>Р3.2.8</v>
      </c>
      <c r="F304" s="663">
        <f t="shared" ref="F304:F374" si="41">IF(I304&gt;0,F303+1,F303)</f>
        <v>1</v>
      </c>
      <c r="G304" s="664" t="s">
        <v>1542</v>
      </c>
      <c r="H304" s="638" t="s">
        <v>336</v>
      </c>
      <c r="I304" s="637"/>
      <c r="J304" s="665">
        <v>720.36</v>
      </c>
      <c r="K304" s="665">
        <v>4249.08</v>
      </c>
      <c r="L304" s="665">
        <f t="shared" si="38"/>
        <v>720.36</v>
      </c>
      <c r="M304" s="665">
        <f t="shared" si="39"/>
        <v>4249.08</v>
      </c>
      <c r="N304" s="665">
        <f>ROUND('Смета ЕР (общ) '!$I304*'Смета ЕР (общ) '!$L304,2)</f>
        <v>0</v>
      </c>
      <c r="O304" s="665">
        <f>ROUND('Смета ЕР (общ) '!$I304*'Смета ЕР (общ) '!$M304,2)</f>
        <v>0</v>
      </c>
      <c r="R304" s="1377"/>
    </row>
    <row r="305" spans="1:18" ht="24">
      <c r="A305" s="663" t="s">
        <v>16</v>
      </c>
      <c r="B305" s="663">
        <v>2</v>
      </c>
      <c r="C305" s="663"/>
      <c r="D305" s="663">
        <v>9</v>
      </c>
      <c r="E305" s="663" t="str">
        <f>CONCATENATE('Смета ЕР (общ) '!$A305,".",'Смета ЕР (общ) '!$B305,".",'Смета ЕР (общ) '!$D305)</f>
        <v>Р3.2.9</v>
      </c>
      <c r="F305" s="663">
        <f t="shared" si="41"/>
        <v>1</v>
      </c>
      <c r="G305" s="664" t="s">
        <v>1801</v>
      </c>
      <c r="H305" s="666" t="s">
        <v>15</v>
      </c>
      <c r="I305" s="637"/>
      <c r="J305" s="665">
        <v>8143.2</v>
      </c>
      <c r="K305" s="665">
        <f>'Трансформируемая перегородка'!F3+'Трансформируемая перегородка'!$F$8</f>
        <v>46604.25</v>
      </c>
      <c r="L305" s="665">
        <f t="shared" si="38"/>
        <v>8143.2</v>
      </c>
      <c r="M305" s="657">
        <f>K305</f>
        <v>46604.25</v>
      </c>
      <c r="N305" s="665">
        <f>ROUND('Смета ЕР (общ) '!$I305*'Смета ЕР (общ) '!$L305,2)</f>
        <v>0</v>
      </c>
      <c r="O305" s="665">
        <f>ROUND('Смета ЕР (общ) '!$I305*'Смета ЕР (общ) '!$M305,2)</f>
        <v>0</v>
      </c>
      <c r="P305" s="78" t="s">
        <v>1791</v>
      </c>
      <c r="Q305" s="944"/>
      <c r="R305" s="1377" t="s">
        <v>844</v>
      </c>
    </row>
    <row r="306" spans="1:18" ht="24">
      <c r="A306" s="663" t="s">
        <v>16</v>
      </c>
      <c r="B306" s="663">
        <v>2</v>
      </c>
      <c r="C306" s="663"/>
      <c r="D306" s="663">
        <v>10</v>
      </c>
      <c r="E306" s="663" t="str">
        <f>CONCATENATE('Смета ЕР (общ) '!$A306,".",'Смета ЕР (общ) '!$B306,".",'Смета ЕР (общ) '!$D306)</f>
        <v>Р3.2.10</v>
      </c>
      <c r="F306" s="663">
        <f t="shared" si="41"/>
        <v>1</v>
      </c>
      <c r="G306" s="664" t="s">
        <v>1800</v>
      </c>
      <c r="H306" s="666" t="s">
        <v>15</v>
      </c>
      <c r="I306" s="637"/>
      <c r="J306" s="665">
        <v>8143.2</v>
      </c>
      <c r="K306" s="665">
        <f>'Трансформируемая перегородка'!F4+'Трансформируемая перегородка'!$F$8</f>
        <v>43370.25</v>
      </c>
      <c r="L306" s="665">
        <f t="shared" si="38"/>
        <v>8143.2</v>
      </c>
      <c r="M306" s="657">
        <f t="shared" ref="M306:M310" si="42">K306</f>
        <v>43370.25</v>
      </c>
      <c r="N306" s="665">
        <f>ROUND('Смета ЕР (общ) '!$I306*'Смета ЕР (общ) '!$L306,2)</f>
        <v>0</v>
      </c>
      <c r="O306" s="665">
        <f>ROUND('Смета ЕР (общ) '!$I306*'Смета ЕР (общ) '!$M306,2)</f>
        <v>0</v>
      </c>
      <c r="P306" s="78" t="s">
        <v>1791</v>
      </c>
      <c r="Q306" s="944"/>
      <c r="R306" s="1377" t="s">
        <v>844</v>
      </c>
    </row>
    <row r="307" spans="1:18" ht="24">
      <c r="A307" s="663" t="s">
        <v>16</v>
      </c>
      <c r="B307" s="663">
        <v>2</v>
      </c>
      <c r="C307" s="663"/>
      <c r="D307" s="663">
        <v>11</v>
      </c>
      <c r="E307" s="663" t="str">
        <f>CONCATENATE('Смета ЕР (общ) '!$A307,".",'Смета ЕР (общ) '!$B307,".",'Смета ЕР (общ) '!$D307)</f>
        <v>Р3.2.11</v>
      </c>
      <c r="F307" s="663">
        <f t="shared" si="41"/>
        <v>1</v>
      </c>
      <c r="G307" s="664" t="s">
        <v>1802</v>
      </c>
      <c r="H307" s="666" t="s">
        <v>15</v>
      </c>
      <c r="I307" s="637"/>
      <c r="J307" s="665">
        <v>8143.2</v>
      </c>
      <c r="K307" s="665">
        <f>'Трансформируемая перегородка'!F5+'Трансформируемая перегородка'!$F$8</f>
        <v>42342.3</v>
      </c>
      <c r="L307" s="665">
        <f t="shared" si="38"/>
        <v>8143.2</v>
      </c>
      <c r="M307" s="657">
        <f t="shared" si="42"/>
        <v>42342.3</v>
      </c>
      <c r="N307" s="665">
        <f>ROUND('Смета ЕР (общ) '!$I307*'Смета ЕР (общ) '!$L307,2)</f>
        <v>0</v>
      </c>
      <c r="O307" s="665">
        <f>ROUND('Смета ЕР (общ) '!$I307*'Смета ЕР (общ) '!$M307,2)</f>
        <v>0</v>
      </c>
      <c r="P307" s="78" t="s">
        <v>1791</v>
      </c>
      <c r="Q307" s="944"/>
      <c r="R307" s="1377" t="s">
        <v>844</v>
      </c>
    </row>
    <row r="308" spans="1:18" ht="24">
      <c r="A308" s="663" t="s">
        <v>16</v>
      </c>
      <c r="B308" s="663">
        <v>2</v>
      </c>
      <c r="C308" s="663"/>
      <c r="D308" s="663">
        <v>12</v>
      </c>
      <c r="E308" s="663" t="str">
        <f>CONCATENATE('Смета ЕР (общ) '!$A308,".",'Смета ЕР (общ) '!$B308,".",'Смета ЕР (общ) '!$D308)</f>
        <v>Р3.2.12</v>
      </c>
      <c r="F308" s="663">
        <f t="shared" si="41"/>
        <v>1</v>
      </c>
      <c r="G308" s="664" t="s">
        <v>1803</v>
      </c>
      <c r="H308" s="666" t="s">
        <v>15</v>
      </c>
      <c r="I308" s="637"/>
      <c r="J308" s="665">
        <v>8143.2</v>
      </c>
      <c r="K308" s="665">
        <f>'Трансформируемая перегородка'!F6+'Трансформируемая перегородка'!$F$8</f>
        <v>41175.75</v>
      </c>
      <c r="L308" s="665">
        <f t="shared" si="38"/>
        <v>8143.2</v>
      </c>
      <c r="M308" s="657">
        <f t="shared" si="42"/>
        <v>41175.75</v>
      </c>
      <c r="N308" s="665">
        <f>ROUND('Смета ЕР (общ) '!$I308*'Смета ЕР (общ) '!$L308,2)</f>
        <v>0</v>
      </c>
      <c r="O308" s="665">
        <f>ROUND('Смета ЕР (общ) '!$I308*'Смета ЕР (общ) '!$M308,2)</f>
        <v>0</v>
      </c>
      <c r="P308" s="78" t="s">
        <v>1791</v>
      </c>
      <c r="Q308" s="944"/>
      <c r="R308" s="1377" t="s">
        <v>844</v>
      </c>
    </row>
    <row r="309" spans="1:18" ht="24">
      <c r="A309" s="663" t="s">
        <v>16</v>
      </c>
      <c r="B309" s="663">
        <v>2</v>
      </c>
      <c r="C309" s="663"/>
      <c r="D309" s="663">
        <v>13</v>
      </c>
      <c r="E309" s="663" t="str">
        <f>CONCATENATE('Смета ЕР (общ) '!$A309,".",'Смета ЕР (общ) '!$B309,".",'Смета ЕР (общ) '!$D309)</f>
        <v>Р3.2.13</v>
      </c>
      <c r="F309" s="663">
        <f t="shared" si="41"/>
        <v>1</v>
      </c>
      <c r="G309" s="664" t="s">
        <v>1813</v>
      </c>
      <c r="H309" s="666" t="s">
        <v>336</v>
      </c>
      <c r="I309" s="637"/>
      <c r="J309" s="665">
        <v>250.56</v>
      </c>
      <c r="K309" s="665">
        <f>'Трансформируемая перегородка'!F11</f>
        <v>1711.5</v>
      </c>
      <c r="L309" s="665">
        <f t="shared" si="38"/>
        <v>250.56</v>
      </c>
      <c r="M309" s="657">
        <f t="shared" si="42"/>
        <v>1711.5</v>
      </c>
      <c r="N309" s="665">
        <f>ROUND('Смета ЕР (общ) '!$I309*'Смета ЕР (общ) '!$L309,2)</f>
        <v>0</v>
      </c>
      <c r="O309" s="665">
        <f>ROUND('Смета ЕР (общ) '!$I309*'Смета ЕР (общ) '!$M309,2)</f>
        <v>0</v>
      </c>
      <c r="P309" s="78" t="s">
        <v>6335</v>
      </c>
      <c r="Q309" s="944"/>
      <c r="R309" s="1377" t="s">
        <v>844</v>
      </c>
    </row>
    <row r="310" spans="1:18" ht="24">
      <c r="A310" s="663" t="s">
        <v>16</v>
      </c>
      <c r="B310" s="663">
        <v>2</v>
      </c>
      <c r="C310" s="663"/>
      <c r="D310" s="663">
        <v>14</v>
      </c>
      <c r="E310" s="663" t="str">
        <f>CONCATENATE('Смета ЕР (общ) '!$A310,".",'Смета ЕР (общ) '!$B310,".",'Смета ЕР (общ) '!$D310)</f>
        <v>Р3.2.14</v>
      </c>
      <c r="F310" s="663">
        <f t="shared" si="41"/>
        <v>1</v>
      </c>
      <c r="G310" s="664" t="s">
        <v>1812</v>
      </c>
      <c r="H310" s="666" t="s">
        <v>336</v>
      </c>
      <c r="I310" s="637"/>
      <c r="J310" s="665">
        <v>250.56</v>
      </c>
      <c r="K310" s="665">
        <f>'Трансформируемая перегородка'!F12</f>
        <v>2100</v>
      </c>
      <c r="L310" s="665">
        <f t="shared" si="38"/>
        <v>250.56</v>
      </c>
      <c r="M310" s="657">
        <f t="shared" si="42"/>
        <v>2100</v>
      </c>
      <c r="N310" s="665">
        <f>ROUND('Смета ЕР (общ) '!$I310*'Смета ЕР (общ) '!$L310,2)</f>
        <v>0</v>
      </c>
      <c r="O310" s="665">
        <f>ROUND('Смета ЕР (общ) '!$I310*'Смета ЕР (общ) '!$M310,2)</f>
        <v>0</v>
      </c>
      <c r="P310" s="78" t="s">
        <v>6335</v>
      </c>
      <c r="Q310" s="944"/>
      <c r="R310" s="1377" t="s">
        <v>844</v>
      </c>
    </row>
    <row r="311" spans="1:18" ht="24">
      <c r="A311" s="640" t="s">
        <v>16</v>
      </c>
      <c r="B311" s="640">
        <v>3</v>
      </c>
      <c r="C311" s="640"/>
      <c r="D311" s="640">
        <v>0</v>
      </c>
      <c r="E311" s="640" t="str">
        <f>CONCATENATE('Смета ЕР (общ) '!$A311,".",'Смета ЕР (общ) '!$B311,".",'Смета ЕР (общ) '!$D311)</f>
        <v>Р3.3.0</v>
      </c>
      <c r="F311" s="640">
        <f t="shared" si="41"/>
        <v>1</v>
      </c>
      <c r="G311" s="641" t="s">
        <v>658</v>
      </c>
      <c r="H311" s="626"/>
      <c r="I311" s="627">
        <f>N311</f>
        <v>0</v>
      </c>
      <c r="J311" s="639"/>
      <c r="K311" s="639"/>
      <c r="L311" s="629"/>
      <c r="M311" s="629"/>
      <c r="N311" s="629">
        <f>SUM(N312:N346)</f>
        <v>0</v>
      </c>
      <c r="O311" s="629">
        <f>SUM(O312:O346)</f>
        <v>0</v>
      </c>
      <c r="R311" s="1375"/>
    </row>
    <row r="312" spans="1:18" ht="24">
      <c r="A312" s="632" t="s">
        <v>16</v>
      </c>
      <c r="B312" s="632">
        <v>3</v>
      </c>
      <c r="C312" s="632"/>
      <c r="D312" s="632">
        <v>2</v>
      </c>
      <c r="E312" s="632" t="str">
        <f>CONCATENATE('Смета ЕР (общ) '!$A312,".",'Смета ЕР (общ) '!$B312,".",'Смета ЕР (общ) '!$D312)</f>
        <v>Р3.3.2</v>
      </c>
      <c r="F312" s="632">
        <f t="shared" si="41"/>
        <v>1</v>
      </c>
      <c r="G312" s="633" t="s">
        <v>22</v>
      </c>
      <c r="H312" s="648" t="s">
        <v>15</v>
      </c>
      <c r="I312" s="635"/>
      <c r="J312" s="636">
        <v>87</v>
      </c>
      <c r="K312" s="636">
        <v>154.86000000000001</v>
      </c>
      <c r="L312" s="636">
        <f t="shared" ref="L312:L342" si="43">ROUND(J312-J312*$Q$3,2)</f>
        <v>87</v>
      </c>
      <c r="M312" s="636">
        <f t="shared" ref="M312:M343" si="44">ROUND(K312-K312*$Q$3,2)</f>
        <v>154.86000000000001</v>
      </c>
      <c r="N312" s="636">
        <f>ROUND('Смета ЕР (общ) '!$I312*'Смета ЕР (общ) '!$L312,2)</f>
        <v>0</v>
      </c>
      <c r="O312" s="636">
        <f>ROUND('Смета ЕР (общ) '!$I312*'Смета ЕР (общ) '!$M312,2)</f>
        <v>0</v>
      </c>
      <c r="R312" s="1376"/>
    </row>
    <row r="313" spans="1:18" ht="24" customHeight="1">
      <c r="A313" s="632" t="s">
        <v>16</v>
      </c>
      <c r="B313" s="632">
        <v>3</v>
      </c>
      <c r="C313" s="632"/>
      <c r="D313" s="632">
        <v>3</v>
      </c>
      <c r="E313" s="632" t="str">
        <f>CONCATENATE('Смета ЕР (общ) '!$A313,".",'Смета ЕР (общ) '!$B313,".",'Смета ЕР (общ) '!$D313)</f>
        <v>Р3.3.3</v>
      </c>
      <c r="F313" s="632">
        <f t="shared" si="41"/>
        <v>1</v>
      </c>
      <c r="G313" s="633" t="s">
        <v>402</v>
      </c>
      <c r="H313" s="648" t="s">
        <v>15</v>
      </c>
      <c r="I313" s="652"/>
      <c r="J313" s="636">
        <v>143.55000000000001</v>
      </c>
      <c r="K313" s="636">
        <v>106.22</v>
      </c>
      <c r="L313" s="636">
        <f t="shared" si="43"/>
        <v>143.55000000000001</v>
      </c>
      <c r="M313" s="636">
        <f t="shared" si="44"/>
        <v>106.22</v>
      </c>
      <c r="N313" s="636">
        <f>ROUND('Смета ЕР (общ) '!$I313*'Смета ЕР (общ) '!$L313,2)</f>
        <v>0</v>
      </c>
      <c r="O313" s="636">
        <f>ROUND('Смета ЕР (общ) '!$I313*'Смета ЕР (общ) '!$M313,2)</f>
        <v>0</v>
      </c>
      <c r="P313" s="646" t="s">
        <v>2247</v>
      </c>
      <c r="R313" s="1376"/>
    </row>
    <row r="314" spans="1:18" ht="21.75" customHeight="1">
      <c r="A314" s="632" t="s">
        <v>16</v>
      </c>
      <c r="B314" s="632">
        <v>3</v>
      </c>
      <c r="C314" s="632"/>
      <c r="D314" s="632">
        <v>4</v>
      </c>
      <c r="E314" s="632" t="str">
        <f>CONCATENATE('Смета ЕР (общ) '!$A314,".",'Смета ЕР (общ) '!$B314,".",'Смета ЕР (общ) '!$D314)</f>
        <v>Р3.3.4</v>
      </c>
      <c r="F314" s="632">
        <f t="shared" si="41"/>
        <v>1</v>
      </c>
      <c r="G314" s="633" t="s">
        <v>635</v>
      </c>
      <c r="H314" s="634" t="s">
        <v>15</v>
      </c>
      <c r="I314" s="635"/>
      <c r="J314" s="636">
        <v>530.66</v>
      </c>
      <c r="K314" s="636">
        <v>307.39</v>
      </c>
      <c r="L314" s="636">
        <f t="shared" si="43"/>
        <v>530.66</v>
      </c>
      <c r="M314" s="636">
        <f t="shared" si="44"/>
        <v>307.39</v>
      </c>
      <c r="N314" s="636">
        <f>ROUND('Смета ЕР (общ) '!$I314*'Смета ЕР (общ) '!$L314,2)</f>
        <v>0</v>
      </c>
      <c r="O314" s="636">
        <f>ROUND('Смета ЕР (общ) '!$I314*'Смета ЕР (общ) '!$M314,2)</f>
        <v>0</v>
      </c>
      <c r="P314" s="646" t="s">
        <v>960</v>
      </c>
      <c r="R314" s="1376"/>
    </row>
    <row r="315" spans="1:18" ht="24">
      <c r="A315" s="632" t="s">
        <v>16</v>
      </c>
      <c r="B315" s="632">
        <v>3</v>
      </c>
      <c r="C315" s="632"/>
      <c r="D315" s="632">
        <v>5</v>
      </c>
      <c r="E315" s="632" t="str">
        <f>CONCATENATE('Смета ЕР (общ) '!$A315,".",'Смета ЕР (общ) '!$B315,".",'Смета ЕР (общ) '!$D315)</f>
        <v>Р3.3.5</v>
      </c>
      <c r="F315" s="632">
        <f t="shared" si="41"/>
        <v>1</v>
      </c>
      <c r="G315" s="633" t="s">
        <v>23</v>
      </c>
      <c r="H315" s="634" t="s">
        <v>15</v>
      </c>
      <c r="I315" s="635"/>
      <c r="J315" s="636">
        <v>531.53</v>
      </c>
      <c r="K315" s="636">
        <v>401.98</v>
      </c>
      <c r="L315" s="636">
        <f t="shared" si="43"/>
        <v>531.53</v>
      </c>
      <c r="M315" s="636">
        <f t="shared" si="44"/>
        <v>401.98</v>
      </c>
      <c r="N315" s="636">
        <f>ROUND('Смета ЕР (общ) '!$I315*'Смета ЕР (общ) '!$L315,2)</f>
        <v>0</v>
      </c>
      <c r="O315" s="636">
        <f>ROUND('Смета ЕР (общ) '!$I315*'Смета ЕР (общ) '!$M315,2)</f>
        <v>0</v>
      </c>
      <c r="R315" s="1376"/>
    </row>
    <row r="316" spans="1:18" ht="18" customHeight="1">
      <c r="A316" s="632" t="s">
        <v>16</v>
      </c>
      <c r="B316" s="632">
        <v>3</v>
      </c>
      <c r="C316" s="632"/>
      <c r="D316" s="632">
        <v>6</v>
      </c>
      <c r="E316" s="632" t="str">
        <f>CONCATENATE('Смета ЕР (общ) '!$A316,".",'Смета ЕР (общ) '!$B316,".",'Смета ЕР (общ) '!$D316)</f>
        <v>Р3.3.6</v>
      </c>
      <c r="F316" s="632">
        <f t="shared" si="41"/>
        <v>1</v>
      </c>
      <c r="G316" s="633" t="s">
        <v>24</v>
      </c>
      <c r="H316" s="634" t="s">
        <v>15</v>
      </c>
      <c r="I316" s="635"/>
      <c r="J316" s="636">
        <v>532.4</v>
      </c>
      <c r="K316" s="636">
        <v>325.2</v>
      </c>
      <c r="L316" s="636">
        <f t="shared" si="43"/>
        <v>532.4</v>
      </c>
      <c r="M316" s="636">
        <f t="shared" si="44"/>
        <v>325.2</v>
      </c>
      <c r="N316" s="636">
        <f>ROUND('Смета ЕР (общ) '!$I316*'Смета ЕР (общ) '!$L316,2)</f>
        <v>0</v>
      </c>
      <c r="O316" s="636">
        <f>ROUND('Смета ЕР (общ) '!$I316*'Смета ЕР (общ) '!$M316,2)</f>
        <v>0</v>
      </c>
      <c r="P316" s="646" t="s">
        <v>960</v>
      </c>
      <c r="R316" s="1376"/>
    </row>
    <row r="317" spans="1:18" ht="24">
      <c r="A317" s="632" t="s">
        <v>16</v>
      </c>
      <c r="B317" s="632">
        <v>3</v>
      </c>
      <c r="C317" s="632"/>
      <c r="D317" s="632">
        <v>7</v>
      </c>
      <c r="E317" s="632" t="str">
        <f>CONCATENATE('Смета ЕР (общ) '!$A317,".",'Смета ЕР (общ) '!$B317,".",'Смета ЕР (общ) '!$D317)</f>
        <v>Р3.3.7</v>
      </c>
      <c r="F317" s="632">
        <f t="shared" si="41"/>
        <v>1</v>
      </c>
      <c r="G317" s="633" t="s">
        <v>636</v>
      </c>
      <c r="H317" s="634" t="s">
        <v>15</v>
      </c>
      <c r="I317" s="635"/>
      <c r="J317" s="636">
        <v>75.199999999999989</v>
      </c>
      <c r="K317" s="636">
        <v>50</v>
      </c>
      <c r="L317" s="636">
        <f t="shared" si="43"/>
        <v>75.2</v>
      </c>
      <c r="M317" s="636">
        <f t="shared" si="44"/>
        <v>50</v>
      </c>
      <c r="N317" s="636">
        <f>ROUND('Смета ЕР (общ) '!$I317*'Смета ЕР (общ) '!$L317,2)</f>
        <v>0</v>
      </c>
      <c r="O317" s="636">
        <f>ROUND('Смета ЕР (общ) '!$I317*'Смета ЕР (общ) '!$M317,2)</f>
        <v>0</v>
      </c>
      <c r="R317" s="1376"/>
    </row>
    <row r="318" spans="1:18" ht="24">
      <c r="A318" s="632" t="s">
        <v>16</v>
      </c>
      <c r="B318" s="632">
        <v>3</v>
      </c>
      <c r="C318" s="632"/>
      <c r="D318" s="632">
        <v>8</v>
      </c>
      <c r="E318" s="632" t="str">
        <f>CONCATENATE('Смета ЕР (общ) '!$A318,".",'Смета ЕР (общ) '!$B318,".",'Смета ЕР (общ) '!$D318)</f>
        <v>Р3.3.8</v>
      </c>
      <c r="F318" s="632">
        <f t="shared" si="41"/>
        <v>1</v>
      </c>
      <c r="G318" s="633" t="s">
        <v>1116</v>
      </c>
      <c r="H318" s="648" t="s">
        <v>15</v>
      </c>
      <c r="I318" s="635"/>
      <c r="J318" s="636">
        <v>350</v>
      </c>
      <c r="K318" s="636">
        <v>420</v>
      </c>
      <c r="L318" s="636">
        <f t="shared" si="43"/>
        <v>350</v>
      </c>
      <c r="M318" s="636">
        <f t="shared" si="44"/>
        <v>420</v>
      </c>
      <c r="N318" s="636">
        <f>ROUND('Смета ЕР (общ) '!$I318*'Смета ЕР (общ) '!$L318,2)</f>
        <v>0</v>
      </c>
      <c r="O318" s="636">
        <f>ROUND('Смета ЕР (общ) '!$I318*'Смета ЕР (общ) '!$M318,2)</f>
        <v>0</v>
      </c>
      <c r="R318" s="1376"/>
    </row>
    <row r="319" spans="1:18" ht="24">
      <c r="A319" s="632" t="s">
        <v>16</v>
      </c>
      <c r="B319" s="632">
        <v>3</v>
      </c>
      <c r="C319" s="632"/>
      <c r="D319" s="632">
        <v>9</v>
      </c>
      <c r="E319" s="632" t="str">
        <f>CONCATENATE('Смета ЕР (общ) '!$A319,".",'Смета ЕР (общ) '!$B319,".",'Смета ЕР (общ) '!$D319)</f>
        <v>Р3.3.9</v>
      </c>
      <c r="F319" s="632">
        <f t="shared" si="41"/>
        <v>1</v>
      </c>
      <c r="G319" s="633" t="s">
        <v>25</v>
      </c>
      <c r="H319" s="648" t="s">
        <v>15</v>
      </c>
      <c r="I319" s="635"/>
      <c r="J319" s="636">
        <v>220</v>
      </c>
      <c r="K319" s="636">
        <v>89.4</v>
      </c>
      <c r="L319" s="636">
        <f t="shared" si="43"/>
        <v>220</v>
      </c>
      <c r="M319" s="636">
        <f t="shared" si="44"/>
        <v>89.4</v>
      </c>
      <c r="N319" s="636">
        <f>ROUND('Смета ЕР (общ) '!$I319*'Смета ЕР (общ) '!$L319,2)</f>
        <v>0</v>
      </c>
      <c r="O319" s="636">
        <f>ROUND('Смета ЕР (общ) '!$I319*'Смета ЕР (общ) '!$M319,2)</f>
        <v>0</v>
      </c>
      <c r="R319" s="1376"/>
    </row>
    <row r="320" spans="1:18" ht="24">
      <c r="A320" s="632" t="s">
        <v>16</v>
      </c>
      <c r="B320" s="632">
        <v>3</v>
      </c>
      <c r="C320" s="632"/>
      <c r="D320" s="632">
        <v>10</v>
      </c>
      <c r="E320" s="632" t="str">
        <f>CONCATENATE('Смета ЕР (общ) '!$A320,".",'Смета ЕР (общ) '!$B320,".",'Смета ЕР (общ) '!$D320)</f>
        <v>Р3.3.10</v>
      </c>
      <c r="F320" s="632">
        <f t="shared" si="41"/>
        <v>1</v>
      </c>
      <c r="G320" s="633" t="s">
        <v>484</v>
      </c>
      <c r="H320" s="648" t="s">
        <v>15</v>
      </c>
      <c r="I320" s="635"/>
      <c r="J320" s="636">
        <v>977.08</v>
      </c>
      <c r="K320" s="636">
        <v>432.43</v>
      </c>
      <c r="L320" s="636">
        <f t="shared" si="43"/>
        <v>977.08</v>
      </c>
      <c r="M320" s="636">
        <f t="shared" si="44"/>
        <v>432.43</v>
      </c>
      <c r="N320" s="636">
        <f>ROUND('Смета ЕР (общ) '!$I320*'Смета ЕР (общ) '!$L320,2)</f>
        <v>0</v>
      </c>
      <c r="O320" s="636">
        <f>ROUND('Смета ЕР (общ) '!$I320*'Смета ЕР (общ) '!$M320,2)</f>
        <v>0</v>
      </c>
      <c r="R320" s="1376"/>
    </row>
    <row r="321" spans="1:22" ht="24">
      <c r="A321" s="632" t="s">
        <v>16</v>
      </c>
      <c r="B321" s="632">
        <v>3</v>
      </c>
      <c r="C321" s="632"/>
      <c r="D321" s="632">
        <v>11</v>
      </c>
      <c r="E321" s="632" t="str">
        <f>CONCATENATE('Смета ЕР (общ) '!$A321,".",'Смета ЕР (общ) '!$B321,".",'Смета ЕР (общ) '!$D321)</f>
        <v>Р3.3.11</v>
      </c>
      <c r="F321" s="632">
        <f t="shared" si="41"/>
        <v>1</v>
      </c>
      <c r="G321" s="645" t="s">
        <v>700</v>
      </c>
      <c r="H321" s="648" t="s">
        <v>15</v>
      </c>
      <c r="I321" s="635"/>
      <c r="J321" s="636">
        <v>2307.71</v>
      </c>
      <c r="K321" s="636">
        <v>402.45</v>
      </c>
      <c r="L321" s="636">
        <f t="shared" si="43"/>
        <v>2307.71</v>
      </c>
      <c r="M321" s="636">
        <f t="shared" si="44"/>
        <v>402.45</v>
      </c>
      <c r="N321" s="636">
        <f>ROUND('Смета ЕР (общ) '!$I321*'Смета ЕР (общ) '!$L321,2)</f>
        <v>0</v>
      </c>
      <c r="O321" s="636">
        <f>ROUND('Смета ЕР (общ) '!$I321*'Смета ЕР (общ) '!$M321,2)</f>
        <v>0</v>
      </c>
      <c r="R321" s="1376"/>
    </row>
    <row r="322" spans="1:22" ht="24">
      <c r="A322" s="663" t="s">
        <v>16</v>
      </c>
      <c r="B322" s="663">
        <v>3</v>
      </c>
      <c r="C322" s="663"/>
      <c r="D322" s="663">
        <v>23</v>
      </c>
      <c r="E322" s="663" t="str">
        <f>CONCATENATE('Смета ЕР (общ) '!$A322,".",'Смета ЕР (общ) '!$B322,".",'Смета ЕР (общ) '!$D322)</f>
        <v>Р3.3.23</v>
      </c>
      <c r="F322" s="663">
        <f t="shared" si="41"/>
        <v>1</v>
      </c>
      <c r="G322" s="664" t="s">
        <v>1821</v>
      </c>
      <c r="H322" s="666" t="s">
        <v>15</v>
      </c>
      <c r="I322" s="637"/>
      <c r="J322" s="665"/>
      <c r="K322" s="665"/>
      <c r="L322" s="665"/>
      <c r="M322" s="657"/>
      <c r="N322" s="665"/>
      <c r="O322" s="665"/>
      <c r="P322" s="944" t="s">
        <v>6277</v>
      </c>
      <c r="Q322" s="944"/>
      <c r="R322" s="1377"/>
    </row>
    <row r="323" spans="1:22" ht="24">
      <c r="A323" s="663" t="s">
        <v>16</v>
      </c>
      <c r="B323" s="663">
        <v>3</v>
      </c>
      <c r="C323" s="663"/>
      <c r="D323" s="663">
        <v>24</v>
      </c>
      <c r="E323" s="663" t="str">
        <f>CONCATENATE('Смета ЕР (общ) '!$A323,".",'Смета ЕР (общ) '!$B323,".",'Смета ЕР (общ) '!$D323)</f>
        <v>Р3.3.24</v>
      </c>
      <c r="F323" s="663">
        <f t="shared" si="41"/>
        <v>1</v>
      </c>
      <c r="G323" s="664" t="s">
        <v>698</v>
      </c>
      <c r="H323" s="666" t="s">
        <v>15</v>
      </c>
      <c r="I323" s="637"/>
      <c r="J323" s="665">
        <v>3048.05</v>
      </c>
      <c r="K323" s="665">
        <v>2125.37</v>
      </c>
      <c r="L323" s="665">
        <f t="shared" si="43"/>
        <v>3048.05</v>
      </c>
      <c r="M323" s="665">
        <f t="shared" si="44"/>
        <v>2125.37</v>
      </c>
      <c r="N323" s="665">
        <f>ROUND('Смета ЕР (общ) '!$I323*'Смета ЕР (общ) '!$L323,2)</f>
        <v>0</v>
      </c>
      <c r="O323" s="665">
        <f>ROUND('Смета ЕР (общ) '!$I323*'Смета ЕР (общ) '!$M323,2)</f>
        <v>0</v>
      </c>
      <c r="P323" s="658"/>
      <c r="R323" s="1377"/>
    </row>
    <row r="324" spans="1:22" ht="24">
      <c r="A324" s="632" t="s">
        <v>16</v>
      </c>
      <c r="B324" s="632">
        <v>3</v>
      </c>
      <c r="C324" s="632"/>
      <c r="D324" s="632">
        <v>13</v>
      </c>
      <c r="E324" s="632" t="str">
        <f>CONCATENATE('Смета ЕР (общ) '!$A324,".",'Смета ЕР (общ) '!$B324,".",'Смета ЕР (общ) '!$D324)</f>
        <v>Р3.3.13</v>
      </c>
      <c r="F324" s="632">
        <f t="shared" si="41"/>
        <v>1</v>
      </c>
      <c r="G324" s="645" t="s">
        <v>1851</v>
      </c>
      <c r="H324" s="760" t="s">
        <v>15</v>
      </c>
      <c r="I324" s="652"/>
      <c r="J324" s="636">
        <v>3048.05</v>
      </c>
      <c r="K324" s="665">
        <f>'Плитка СУ'!E23</f>
        <v>1622.1555000000001</v>
      </c>
      <c r="L324" s="653">
        <f t="shared" si="43"/>
        <v>3048.05</v>
      </c>
      <c r="M324" s="657">
        <f>K324</f>
        <v>1622.1555000000001</v>
      </c>
      <c r="N324" s="653">
        <f>ROUND('Смета ЕР (общ) '!$I324*'Смета ЕР (общ) '!$L324,2)</f>
        <v>0</v>
      </c>
      <c r="O324" s="653">
        <f>ROUND('Смета ЕР (общ) '!$I324*'Смета ЕР (общ) '!$M324,2)</f>
        <v>0</v>
      </c>
      <c r="P324" s="658" t="s">
        <v>1901</v>
      </c>
      <c r="Q324" s="944" t="s">
        <v>6275</v>
      </c>
      <c r="R324" s="1378" t="s">
        <v>844</v>
      </c>
    </row>
    <row r="325" spans="1:22" ht="24">
      <c r="A325" s="632" t="s">
        <v>16</v>
      </c>
      <c r="B325" s="632">
        <v>3</v>
      </c>
      <c r="C325" s="632"/>
      <c r="D325" s="632">
        <v>14</v>
      </c>
      <c r="E325" s="632" t="str">
        <f>CONCATENATE('Смета ЕР (общ) '!$A325,".",'Смета ЕР (общ) '!$B325,".",'Смета ЕР (общ) '!$D325)</f>
        <v>Р3.3.14</v>
      </c>
      <c r="F325" s="632">
        <f t="shared" si="41"/>
        <v>1</v>
      </c>
      <c r="G325" s="645" t="s">
        <v>1850</v>
      </c>
      <c r="H325" s="648" t="s">
        <v>15</v>
      </c>
      <c r="I325" s="652"/>
      <c r="J325" s="636">
        <v>3048.05</v>
      </c>
      <c r="K325" s="665">
        <f>'Плитка СУ'!E22</f>
        <v>1685.1555000000001</v>
      </c>
      <c r="L325" s="653">
        <f t="shared" si="43"/>
        <v>3048.05</v>
      </c>
      <c r="M325" s="657">
        <f>K325</f>
        <v>1685.1555000000001</v>
      </c>
      <c r="N325" s="653">
        <f>ROUND('Смета ЕР (общ) '!$I325*'Смета ЕР (общ) '!$L325,2)</f>
        <v>0</v>
      </c>
      <c r="O325" s="653">
        <f>ROUND('Смета ЕР (общ) '!$I325*'Смета ЕР (общ) '!$M325,2)</f>
        <v>0</v>
      </c>
      <c r="P325" s="658" t="s">
        <v>1901</v>
      </c>
      <c r="Q325" s="944" t="s">
        <v>6275</v>
      </c>
      <c r="R325" s="1378" t="s">
        <v>844</v>
      </c>
    </row>
    <row r="326" spans="1:22" ht="24">
      <c r="A326" s="632" t="s">
        <v>16</v>
      </c>
      <c r="B326" s="632">
        <v>3</v>
      </c>
      <c r="C326" s="898"/>
      <c r="D326" s="898">
        <v>30</v>
      </c>
      <c r="E326" s="632" t="str">
        <f>CONCATENATE('Смета ЕР (общ) '!$A326,".",'Смета ЕР (общ) '!$B326,".",'Смета ЕР (общ) '!$D326)</f>
        <v>Р3.3.30</v>
      </c>
      <c r="F326" s="632">
        <f t="shared" si="41"/>
        <v>1</v>
      </c>
      <c r="G326" s="645" t="s">
        <v>5297</v>
      </c>
      <c r="H326" s="648" t="s">
        <v>15</v>
      </c>
      <c r="I326" s="902"/>
      <c r="J326" s="636">
        <v>3048.05</v>
      </c>
      <c r="K326" s="901">
        <f>Керамогранит!E3</f>
        <v>4325.4372000000012</v>
      </c>
      <c r="L326" s="653">
        <f t="shared" si="43"/>
        <v>3048.05</v>
      </c>
      <c r="M326" s="657">
        <f t="shared" ref="M326:M332" si="45">K326</f>
        <v>4325.4372000000012</v>
      </c>
      <c r="N326" s="653">
        <f>ROUND('Смета ЕР (общ) '!$I326*'Смета ЕР (общ) '!$L326,2)</f>
        <v>0</v>
      </c>
      <c r="O326" s="653">
        <f>ROUND('Смета ЕР (общ) '!$I326*'Смета ЕР (общ) '!$M326,2)</f>
        <v>0</v>
      </c>
      <c r="P326" s="78" t="s">
        <v>3686</v>
      </c>
      <c r="Q326" s="944"/>
      <c r="R326" s="1378" t="s">
        <v>6330</v>
      </c>
      <c r="S326" s="937"/>
      <c r="T326" s="934"/>
      <c r="U326" s="936"/>
      <c r="V326" s="937"/>
    </row>
    <row r="327" spans="1:22" ht="24">
      <c r="A327" s="632" t="s">
        <v>16</v>
      </c>
      <c r="B327" s="632">
        <v>3</v>
      </c>
      <c r="C327" s="898"/>
      <c r="D327" s="898">
        <v>31</v>
      </c>
      <c r="E327" s="632" t="str">
        <f>CONCATENATE('Смета ЕР (общ) '!$A327,".",'Смета ЕР (общ) '!$B327,".",'Смета ЕР (общ) '!$D327)</f>
        <v>Р3.3.31</v>
      </c>
      <c r="F327" s="632">
        <f t="shared" si="41"/>
        <v>1</v>
      </c>
      <c r="G327" s="645" t="s">
        <v>5298</v>
      </c>
      <c r="H327" s="648" t="s">
        <v>15</v>
      </c>
      <c r="I327" s="902"/>
      <c r="J327" s="636">
        <v>3048.05</v>
      </c>
      <c r="K327" s="901">
        <f>Керамогранит!E4</f>
        <v>4631.8818000000001</v>
      </c>
      <c r="L327" s="653">
        <f t="shared" si="43"/>
        <v>3048.05</v>
      </c>
      <c r="M327" s="657">
        <f t="shared" si="45"/>
        <v>4631.8818000000001</v>
      </c>
      <c r="N327" s="653">
        <f>ROUND('Смета ЕР (общ) '!$I327*'Смета ЕР (общ) '!$L327,2)</f>
        <v>0</v>
      </c>
      <c r="O327" s="653">
        <f>ROUND('Смета ЕР (общ) '!$I327*'Смета ЕР (общ) '!$M327,2)</f>
        <v>0</v>
      </c>
      <c r="P327" s="78" t="s">
        <v>3686</v>
      </c>
      <c r="Q327" s="944"/>
      <c r="R327" s="1378" t="s">
        <v>6330</v>
      </c>
      <c r="S327" s="937"/>
      <c r="T327" s="934"/>
      <c r="U327" s="936"/>
      <c r="V327" s="937"/>
    </row>
    <row r="328" spans="1:22" ht="24">
      <c r="A328" s="632" t="s">
        <v>16</v>
      </c>
      <c r="B328" s="632">
        <v>3</v>
      </c>
      <c r="C328" s="898"/>
      <c r="D328" s="898">
        <v>32</v>
      </c>
      <c r="E328" s="632" t="str">
        <f>CONCATENATE('Смета ЕР (общ) '!$A328,".",'Смета ЕР (общ) '!$B328,".",'Смета ЕР (общ) '!$D328)</f>
        <v>Р3.3.32</v>
      </c>
      <c r="F328" s="632">
        <f t="shared" si="41"/>
        <v>1</v>
      </c>
      <c r="G328" s="645" t="s">
        <v>3923</v>
      </c>
      <c r="H328" s="648" t="s">
        <v>15</v>
      </c>
      <c r="I328" s="902"/>
      <c r="J328" s="636">
        <v>3048.05</v>
      </c>
      <c r="K328" s="901">
        <f>Керамогранит!E5</f>
        <v>4000.4202000000005</v>
      </c>
      <c r="L328" s="653">
        <f t="shared" si="43"/>
        <v>3048.05</v>
      </c>
      <c r="M328" s="657">
        <f t="shared" si="45"/>
        <v>4000.4202000000005</v>
      </c>
      <c r="N328" s="653">
        <f>ROUND('Смета ЕР (общ) '!$I328*'Смета ЕР (общ) '!$L328,2)</f>
        <v>0</v>
      </c>
      <c r="O328" s="653">
        <f>ROUND('Смета ЕР (общ) '!$I328*'Смета ЕР (общ) '!$M328,2)</f>
        <v>0</v>
      </c>
      <c r="P328" s="78" t="s">
        <v>6336</v>
      </c>
      <c r="Q328" s="944"/>
      <c r="R328" s="1378" t="s">
        <v>6330</v>
      </c>
      <c r="S328" s="937"/>
      <c r="T328" s="934"/>
      <c r="U328" s="936"/>
      <c r="V328" s="937"/>
    </row>
    <row r="329" spans="1:22" ht="24">
      <c r="A329" s="632" t="s">
        <v>16</v>
      </c>
      <c r="B329" s="632">
        <v>3</v>
      </c>
      <c r="C329" s="898"/>
      <c r="D329" s="898">
        <v>33</v>
      </c>
      <c r="E329" s="632" t="str">
        <f>CONCATENATE('Смета ЕР (общ) '!$A329,".",'Смета ЕР (общ) '!$B329,".",'Смета ЕР (общ) '!$D329)</f>
        <v>Р3.3.33</v>
      </c>
      <c r="F329" s="632">
        <f t="shared" si="41"/>
        <v>1</v>
      </c>
      <c r="G329" s="645" t="s">
        <v>3921</v>
      </c>
      <c r="H329" s="648" t="s">
        <v>15</v>
      </c>
      <c r="I329" s="902"/>
      <c r="J329" s="636">
        <v>3048.05</v>
      </c>
      <c r="K329" s="901">
        <f>Керамогранит!E6</f>
        <v>4325.4372000000012</v>
      </c>
      <c r="L329" s="653">
        <f t="shared" si="43"/>
        <v>3048.05</v>
      </c>
      <c r="M329" s="657">
        <f t="shared" si="45"/>
        <v>4325.4372000000012</v>
      </c>
      <c r="N329" s="653">
        <f>ROUND('Смета ЕР (общ) '!$I329*'Смета ЕР (общ) '!$L329,2)</f>
        <v>0</v>
      </c>
      <c r="O329" s="653">
        <f>ROUND('Смета ЕР (общ) '!$I329*'Смета ЕР (общ) '!$M329,2)</f>
        <v>0</v>
      </c>
      <c r="P329" s="78" t="s">
        <v>6336</v>
      </c>
      <c r="Q329" s="944"/>
      <c r="R329" s="1378" t="s">
        <v>6330</v>
      </c>
      <c r="S329" s="937"/>
      <c r="T329" s="934"/>
      <c r="U329" s="936"/>
      <c r="V329" s="937"/>
    </row>
    <row r="330" spans="1:22" ht="24">
      <c r="A330" s="632" t="s">
        <v>16</v>
      </c>
      <c r="B330" s="632">
        <v>3</v>
      </c>
      <c r="C330" s="898"/>
      <c r="D330" s="898">
        <v>34</v>
      </c>
      <c r="E330" s="632" t="str">
        <f>CONCATENATE('Смета ЕР (общ) '!$A330,".",'Смета ЕР (общ) '!$B330,".",'Смета ЕР (общ) '!$D330)</f>
        <v>Р3.3.34</v>
      </c>
      <c r="F330" s="632">
        <f t="shared" si="41"/>
        <v>1</v>
      </c>
      <c r="G330" s="645" t="s">
        <v>3922</v>
      </c>
      <c r="H330" s="648" t="s">
        <v>15</v>
      </c>
      <c r="I330" s="902"/>
      <c r="J330" s="636">
        <v>3048.05</v>
      </c>
      <c r="K330" s="901">
        <f>Керамогранит!E7</f>
        <v>4000.4202000000005</v>
      </c>
      <c r="L330" s="653">
        <f t="shared" si="43"/>
        <v>3048.05</v>
      </c>
      <c r="M330" s="657">
        <f t="shared" si="45"/>
        <v>4000.4202000000005</v>
      </c>
      <c r="N330" s="653">
        <f>ROUND('Смета ЕР (общ) '!$I330*'Смета ЕР (общ) '!$L330,2)</f>
        <v>0</v>
      </c>
      <c r="O330" s="653">
        <f>ROUND('Смета ЕР (общ) '!$I330*'Смета ЕР (общ) '!$M330,2)</f>
        <v>0</v>
      </c>
      <c r="P330" s="78" t="s">
        <v>6336</v>
      </c>
      <c r="Q330" s="944"/>
      <c r="R330" s="1378" t="s">
        <v>6330</v>
      </c>
      <c r="S330" s="935"/>
      <c r="T330" s="939"/>
      <c r="U330" s="936"/>
      <c r="V330" s="938"/>
    </row>
    <row r="331" spans="1:22" ht="24">
      <c r="A331" s="632" t="s">
        <v>16</v>
      </c>
      <c r="B331" s="632">
        <v>3</v>
      </c>
      <c r="C331" s="898"/>
      <c r="D331" s="898">
        <v>35</v>
      </c>
      <c r="E331" s="632" t="str">
        <f>CONCATENATE('Смета ЕР (общ) '!$A331,".",'Смета ЕР (общ) '!$B331,".",'Смета ЕР (общ) '!$D331)</f>
        <v>Р3.3.35</v>
      </c>
      <c r="F331" s="632">
        <f t="shared" si="41"/>
        <v>1</v>
      </c>
      <c r="G331" s="645" t="s">
        <v>4048</v>
      </c>
      <c r="H331" s="648" t="s">
        <v>15</v>
      </c>
      <c r="I331" s="902"/>
      <c r="J331" s="636">
        <v>3048.05</v>
      </c>
      <c r="K331" s="901">
        <f>Керамогранит!E8</f>
        <v>3717.1911000000005</v>
      </c>
      <c r="L331" s="653">
        <f t="shared" si="43"/>
        <v>3048.05</v>
      </c>
      <c r="M331" s="657">
        <f t="shared" si="45"/>
        <v>3717.1911000000005</v>
      </c>
      <c r="N331" s="653">
        <f>ROUND('Смета ЕР (общ) '!$I331*'Смета ЕР (общ) '!$L331,2)</f>
        <v>0</v>
      </c>
      <c r="O331" s="653">
        <f>ROUND('Смета ЕР (общ) '!$I331*'Смета ЕР (общ) '!$M331,2)</f>
        <v>0</v>
      </c>
      <c r="P331" s="78" t="s">
        <v>3686</v>
      </c>
      <c r="Q331" s="931" t="s">
        <v>5612</v>
      </c>
      <c r="R331" s="1378" t="s">
        <v>6330</v>
      </c>
      <c r="S331" s="935"/>
      <c r="T331" s="935"/>
      <c r="U331" s="936"/>
      <c r="V331" s="938"/>
    </row>
    <row r="332" spans="1:22" ht="24">
      <c r="A332" s="632" t="s">
        <v>16</v>
      </c>
      <c r="B332" s="632">
        <v>3</v>
      </c>
      <c r="C332" s="898"/>
      <c r="D332" s="898">
        <v>36</v>
      </c>
      <c r="E332" s="632" t="str">
        <f>CONCATENATE('Смета ЕР (общ) '!$A332,".",'Смета ЕР (общ) '!$B332,".",'Смета ЕР (общ) '!$D332)</f>
        <v>Р3.3.36</v>
      </c>
      <c r="F332" s="632">
        <f t="shared" si="41"/>
        <v>1</v>
      </c>
      <c r="G332" s="645" t="s">
        <v>4049</v>
      </c>
      <c r="H332" s="648" t="s">
        <v>15</v>
      </c>
      <c r="I332" s="902"/>
      <c r="J332" s="636">
        <v>3048.05</v>
      </c>
      <c r="K332" s="901">
        <f>Керамогранит!E9</f>
        <v>4511.1612000000005</v>
      </c>
      <c r="L332" s="653">
        <f t="shared" si="43"/>
        <v>3048.05</v>
      </c>
      <c r="M332" s="657">
        <f t="shared" si="45"/>
        <v>4511.1612000000005</v>
      </c>
      <c r="N332" s="653">
        <f>ROUND('Смета ЕР (общ) '!$I332*'Смета ЕР (общ) '!$L332,2)</f>
        <v>0</v>
      </c>
      <c r="O332" s="653">
        <f>ROUND('Смета ЕР (общ) '!$I332*'Смета ЕР (общ) '!$M332,2)</f>
        <v>0</v>
      </c>
      <c r="P332" s="78" t="s">
        <v>3686</v>
      </c>
      <c r="Q332" s="931" t="s">
        <v>5613</v>
      </c>
      <c r="R332" s="1378" t="s">
        <v>6330</v>
      </c>
      <c r="S332" s="935"/>
      <c r="T332" s="935"/>
      <c r="U332" s="936"/>
      <c r="V332" s="938"/>
    </row>
    <row r="333" spans="1:22" ht="24">
      <c r="A333" s="632" t="s">
        <v>16</v>
      </c>
      <c r="B333" s="632">
        <v>3</v>
      </c>
      <c r="C333" s="632"/>
      <c r="D333" s="632">
        <v>25</v>
      </c>
      <c r="E333" s="632" t="str">
        <f>CONCATENATE('Смета ЕР (общ) '!$A333,".",'Смета ЕР (общ) '!$B333,".",'Смета ЕР (общ) '!$D333)</f>
        <v>Р3.3.25</v>
      </c>
      <c r="F333" s="632">
        <f>IF(I333&gt;0,F330+1,F330)</f>
        <v>1</v>
      </c>
      <c r="G333" s="645" t="s">
        <v>699</v>
      </c>
      <c r="H333" s="634" t="s">
        <v>336</v>
      </c>
      <c r="I333" s="635"/>
      <c r="J333" s="636">
        <v>339.3</v>
      </c>
      <c r="K333" s="636">
        <v>220.24</v>
      </c>
      <c r="L333" s="636">
        <f t="shared" si="43"/>
        <v>339.3</v>
      </c>
      <c r="M333" s="636">
        <f t="shared" si="44"/>
        <v>220.24</v>
      </c>
      <c r="N333" s="636">
        <f>ROUND('Смета ЕР (общ) '!$I333*'Смета ЕР (общ) '!$L333,2)</f>
        <v>0</v>
      </c>
      <c r="O333" s="636">
        <f>ROUND('Смета ЕР (общ) '!$I333*'Смета ЕР (общ) '!$M333,2)</f>
        <v>0</v>
      </c>
      <c r="R333" s="1376"/>
      <c r="S333" s="935"/>
      <c r="T333" s="935"/>
      <c r="U333" s="935"/>
      <c r="V333" s="938"/>
    </row>
    <row r="334" spans="1:22" ht="24">
      <c r="A334" s="632" t="s">
        <v>16</v>
      </c>
      <c r="B334" s="632">
        <v>3</v>
      </c>
      <c r="C334" s="632"/>
      <c r="D334" s="632">
        <v>12</v>
      </c>
      <c r="E334" s="632" t="str">
        <f>CONCATENATE('Смета ЕР (общ) '!$A334,".",'Смета ЕР (общ) '!$B334,".",'Смета ЕР (общ) '!$D334)</f>
        <v>Р3.3.12</v>
      </c>
      <c r="F334" s="632">
        <f t="shared" si="41"/>
        <v>1</v>
      </c>
      <c r="G334" s="633" t="s">
        <v>26</v>
      </c>
      <c r="H334" s="634" t="s">
        <v>27</v>
      </c>
      <c r="I334" s="635"/>
      <c r="J334" s="636">
        <v>297.58</v>
      </c>
      <c r="K334" s="636">
        <v>106.05</v>
      </c>
      <c r="L334" s="636">
        <f t="shared" si="43"/>
        <v>297.58</v>
      </c>
      <c r="M334" s="636">
        <f t="shared" si="44"/>
        <v>106.05</v>
      </c>
      <c r="N334" s="636">
        <f>ROUND('Смета ЕР (общ) '!$I334*'Смета ЕР (общ) '!$L334,2)</f>
        <v>0</v>
      </c>
      <c r="O334" s="636">
        <f>ROUND('Смета ЕР (общ) '!$I334*'Смета ЕР (общ) '!$M334,2)</f>
        <v>0</v>
      </c>
      <c r="R334" s="1376"/>
      <c r="S334" s="935"/>
      <c r="T334" s="935"/>
      <c r="U334" s="935"/>
      <c r="V334" s="938"/>
    </row>
    <row r="335" spans="1:22" ht="24">
      <c r="A335" s="632" t="s">
        <v>16</v>
      </c>
      <c r="B335" s="632">
        <v>3</v>
      </c>
      <c r="C335" s="632"/>
      <c r="D335" s="632">
        <v>26</v>
      </c>
      <c r="E335" s="632" t="str">
        <f>CONCATENATE('Смета ЕР (общ) '!$A335,".",'Смета ЕР (общ) '!$B335,".",'Смета ЕР (общ) '!$D335)</f>
        <v>Р3.3.26</v>
      </c>
      <c r="F335" s="632">
        <f t="shared" si="41"/>
        <v>1</v>
      </c>
      <c r="G335" s="633" t="s">
        <v>1173</v>
      </c>
      <c r="H335" s="634" t="s">
        <v>27</v>
      </c>
      <c r="I335" s="635"/>
      <c r="J335" s="636">
        <v>297.58</v>
      </c>
      <c r="K335" s="636">
        <v>215.17</v>
      </c>
      <c r="L335" s="636">
        <f t="shared" si="43"/>
        <v>297.58</v>
      </c>
      <c r="M335" s="636">
        <f t="shared" si="44"/>
        <v>215.17</v>
      </c>
      <c r="N335" s="636">
        <f>ROUND('Смета ЕР (общ) '!$I335*'Смета ЕР (общ) '!$L335,2)</f>
        <v>0</v>
      </c>
      <c r="O335" s="636">
        <f>ROUND('Смета ЕР (общ) '!$I335*'Смета ЕР (общ) '!$M335,2)</f>
        <v>0</v>
      </c>
      <c r="R335" s="1376"/>
    </row>
    <row r="336" spans="1:22" ht="24">
      <c r="A336" s="632" t="s">
        <v>16</v>
      </c>
      <c r="B336" s="632">
        <v>3</v>
      </c>
      <c r="C336" s="632"/>
      <c r="D336" s="632">
        <v>20</v>
      </c>
      <c r="E336" s="632" t="str">
        <f>CONCATENATE('Смета ЕР (общ) '!$A336,".",'Смета ЕР (общ) '!$B336,".",'Смета ЕР (общ) '!$D336)</f>
        <v>Р3.3.20</v>
      </c>
      <c r="F336" s="632">
        <f t="shared" si="41"/>
        <v>1</v>
      </c>
      <c r="G336" s="633" t="s">
        <v>485</v>
      </c>
      <c r="H336" s="634" t="s">
        <v>15</v>
      </c>
      <c r="I336" s="635"/>
      <c r="J336" s="636">
        <v>2926</v>
      </c>
      <c r="K336" s="636">
        <v>2933.96</v>
      </c>
      <c r="L336" s="636">
        <f t="shared" si="43"/>
        <v>2926</v>
      </c>
      <c r="M336" s="636">
        <f t="shared" si="44"/>
        <v>2933.96</v>
      </c>
      <c r="N336" s="636">
        <f>ROUND('Смета ЕР (общ) '!$I336*'Смета ЕР (общ) '!$L336,2)</f>
        <v>0</v>
      </c>
      <c r="O336" s="636">
        <f>ROUND('Смета ЕР (общ) '!$I336*'Смета ЕР (общ) '!$M336,2)</f>
        <v>0</v>
      </c>
      <c r="R336" s="1376"/>
    </row>
    <row r="337" spans="1:18" ht="24">
      <c r="A337" s="632" t="s">
        <v>16</v>
      </c>
      <c r="B337" s="632">
        <v>3</v>
      </c>
      <c r="C337" s="632"/>
      <c r="D337" s="632">
        <v>27</v>
      </c>
      <c r="E337" s="632" t="str">
        <f>CONCATENATE('Смета ЕР (общ) '!$A337,".",'Смета ЕР (общ) '!$B337,".",'Смета ЕР (общ) '!$D337)</f>
        <v>Р3.3.27</v>
      </c>
      <c r="F337" s="632">
        <f t="shared" si="41"/>
        <v>1</v>
      </c>
      <c r="G337" s="633" t="s">
        <v>1182</v>
      </c>
      <c r="H337" s="634" t="s">
        <v>15</v>
      </c>
      <c r="I337" s="635"/>
      <c r="J337" s="636">
        <v>2926</v>
      </c>
      <c r="K337" s="636">
        <v>805.21</v>
      </c>
      <c r="L337" s="636">
        <f t="shared" si="43"/>
        <v>2926</v>
      </c>
      <c r="M337" s="636">
        <f t="shared" si="44"/>
        <v>805.21</v>
      </c>
      <c r="N337" s="636">
        <f>ROUND('Смета ЕР (общ) '!$I337*'Смета ЕР (общ) '!$L337,2)</f>
        <v>0</v>
      </c>
      <c r="O337" s="636">
        <f>ROUND('Смета ЕР (общ) '!$I337*'Смета ЕР (общ) '!$M337,2)</f>
        <v>0</v>
      </c>
      <c r="R337" s="1376"/>
    </row>
    <row r="338" spans="1:18" ht="24">
      <c r="A338" s="632" t="s">
        <v>16</v>
      </c>
      <c r="B338" s="632">
        <v>3</v>
      </c>
      <c r="C338" s="632"/>
      <c r="D338" s="632">
        <v>21</v>
      </c>
      <c r="E338" s="632" t="str">
        <f>CONCATENATE('Смета ЕР (общ) '!$A338,".",'Смета ЕР (общ) '!$B338,".",'Смета ЕР (общ) '!$D338)</f>
        <v>Р3.3.21</v>
      </c>
      <c r="F338" s="632">
        <f t="shared" si="41"/>
        <v>1</v>
      </c>
      <c r="G338" s="633" t="s">
        <v>486</v>
      </c>
      <c r="H338" s="634" t="s">
        <v>15</v>
      </c>
      <c r="I338" s="635"/>
      <c r="J338" s="636">
        <v>475.02</v>
      </c>
      <c r="K338" s="636">
        <v>185.71</v>
      </c>
      <c r="L338" s="636">
        <f t="shared" si="43"/>
        <v>475.02</v>
      </c>
      <c r="M338" s="636">
        <f t="shared" si="44"/>
        <v>185.71</v>
      </c>
      <c r="N338" s="636">
        <f>ROUND('Смета ЕР (общ) '!$I338*'Смета ЕР (общ) '!$L338,2)</f>
        <v>0</v>
      </c>
      <c r="O338" s="636">
        <f>ROUND('Смета ЕР (общ) '!$I338*'Смета ЕР (общ) '!$M338,2)</f>
        <v>0</v>
      </c>
      <c r="R338" s="1376"/>
    </row>
    <row r="339" spans="1:18" ht="36">
      <c r="A339" s="649" t="s">
        <v>16</v>
      </c>
      <c r="B339" s="649">
        <v>3</v>
      </c>
      <c r="C339" s="649"/>
      <c r="D339" s="649">
        <v>16</v>
      </c>
      <c r="E339" s="649" t="str">
        <f>CONCATENATE('Смета ЕР (общ) '!$A339,".",'Смета ЕР (общ) '!$B339,".",'Смета ЕР (общ) '!$D339)</f>
        <v>Р3.3.16</v>
      </c>
      <c r="F339" s="649">
        <f t="shared" si="41"/>
        <v>1</v>
      </c>
      <c r="G339" s="650" t="s">
        <v>1574</v>
      </c>
      <c r="H339" s="651" t="s">
        <v>15</v>
      </c>
      <c r="I339" s="667"/>
      <c r="J339" s="636">
        <v>1289.3399999999999</v>
      </c>
      <c r="K339" s="636">
        <v>13431.16</v>
      </c>
      <c r="L339" s="636">
        <f t="shared" si="43"/>
        <v>1289.3399999999999</v>
      </c>
      <c r="M339" s="636">
        <f t="shared" si="44"/>
        <v>13431.16</v>
      </c>
      <c r="N339" s="636">
        <f>ROUND('Смета ЕР (общ) '!$I339*'Смета ЕР (общ) '!$L339,2)</f>
        <v>0</v>
      </c>
      <c r="O339" s="636">
        <f>ROUND('Смета ЕР (общ) '!$I339*'Смета ЕР (общ) '!$M339,2)</f>
        <v>0</v>
      </c>
      <c r="R339" s="1376"/>
    </row>
    <row r="340" spans="1:18" ht="24">
      <c r="A340" s="649" t="s">
        <v>16</v>
      </c>
      <c r="B340" s="649">
        <v>3</v>
      </c>
      <c r="C340" s="649"/>
      <c r="D340" s="649">
        <v>17</v>
      </c>
      <c r="E340" s="649" t="str">
        <f>CONCATENATE('Смета ЕР (общ) '!$A340,".",'Смета ЕР (общ) '!$B340,".",'Смета ЕР (общ) '!$D340)</f>
        <v>Р3.3.17</v>
      </c>
      <c r="F340" s="649">
        <f t="shared" si="41"/>
        <v>1</v>
      </c>
      <c r="G340" s="650" t="s">
        <v>1584</v>
      </c>
      <c r="H340" s="651" t="s">
        <v>15</v>
      </c>
      <c r="I340" s="667"/>
      <c r="J340" s="636">
        <v>548.05999999999995</v>
      </c>
      <c r="K340" s="636">
        <v>4940.51</v>
      </c>
      <c r="L340" s="636">
        <f t="shared" si="43"/>
        <v>548.05999999999995</v>
      </c>
      <c r="M340" s="636">
        <f t="shared" si="44"/>
        <v>4940.51</v>
      </c>
      <c r="N340" s="636">
        <f>ROUND('Смета ЕР (общ) '!$I340*'Смета ЕР (общ) '!$L340,2)</f>
        <v>0</v>
      </c>
      <c r="O340" s="636">
        <f>ROUND('Смета ЕР (общ) '!$I340*'Смета ЕР (общ) '!$M340,2)</f>
        <v>0</v>
      </c>
      <c r="R340" s="1376"/>
    </row>
    <row r="341" spans="1:18" ht="24">
      <c r="A341" s="649" t="s">
        <v>16</v>
      </c>
      <c r="B341" s="649">
        <v>3</v>
      </c>
      <c r="C341" s="649"/>
      <c r="D341" s="649">
        <v>18</v>
      </c>
      <c r="E341" s="649" t="str">
        <f>CONCATENATE('Смета ЕР (общ) '!$A341,".",'Смета ЕР (общ) '!$B341,".",'Смета ЕР (общ) '!$D341)</f>
        <v>Р3.3.18</v>
      </c>
      <c r="F341" s="649">
        <f t="shared" si="41"/>
        <v>1</v>
      </c>
      <c r="G341" s="650" t="s">
        <v>1575</v>
      </c>
      <c r="H341" s="651" t="s">
        <v>15</v>
      </c>
      <c r="I341" s="667"/>
      <c r="J341" s="636">
        <v>1628.64</v>
      </c>
      <c r="K341" s="636">
        <v>15401.73</v>
      </c>
      <c r="L341" s="636">
        <f t="shared" si="43"/>
        <v>1628.64</v>
      </c>
      <c r="M341" s="636">
        <f t="shared" si="44"/>
        <v>15401.73</v>
      </c>
      <c r="N341" s="636">
        <f>ROUND('Смета ЕР (общ) '!$I341*'Смета ЕР (общ) '!$L341,2)</f>
        <v>0</v>
      </c>
      <c r="O341" s="636">
        <f>ROUND('Смета ЕР (общ) '!$I341*'Смета ЕР (общ) '!$M341,2)</f>
        <v>0</v>
      </c>
      <c r="R341" s="1376"/>
    </row>
    <row r="342" spans="1:18" ht="24">
      <c r="A342" s="649" t="s">
        <v>16</v>
      </c>
      <c r="B342" s="649">
        <v>3</v>
      </c>
      <c r="C342" s="649"/>
      <c r="D342" s="649">
        <v>19</v>
      </c>
      <c r="E342" s="649" t="str">
        <f>CONCATENATE('Смета ЕР (общ) '!$A342,".",'Смета ЕР (общ) '!$B342,".",'Смета ЕР (общ) '!$D342)</f>
        <v>Р3.3.19</v>
      </c>
      <c r="F342" s="649">
        <f t="shared" si="41"/>
        <v>1</v>
      </c>
      <c r="G342" s="650" t="s">
        <v>1575</v>
      </c>
      <c r="H342" s="651"/>
      <c r="I342" s="667"/>
      <c r="J342" s="636">
        <v>1628.64</v>
      </c>
      <c r="K342" s="636">
        <v>77047.199999999997</v>
      </c>
      <c r="L342" s="636">
        <f t="shared" si="43"/>
        <v>1628.64</v>
      </c>
      <c r="M342" s="636">
        <f t="shared" si="44"/>
        <v>77047.199999999997</v>
      </c>
      <c r="N342" s="636">
        <f>ROUND('Смета ЕР (общ) '!$I342*'Смета ЕР (общ) '!$L342,2)</f>
        <v>0</v>
      </c>
      <c r="O342" s="636">
        <f>ROUND('Смета ЕР (общ) '!$I342*'Смета ЕР (общ) '!$M342,2)</f>
        <v>0</v>
      </c>
      <c r="R342" s="1376"/>
    </row>
    <row r="343" spans="1:18" ht="24">
      <c r="A343" s="649" t="s">
        <v>16</v>
      </c>
      <c r="B343" s="649">
        <v>3</v>
      </c>
      <c r="C343" s="649"/>
      <c r="D343" s="649">
        <v>28</v>
      </c>
      <c r="E343" s="649" t="str">
        <f>CONCATENATE('Смета ЕР (общ) '!$A343,".",'Смета ЕР (общ) '!$B343,".",'Смета ЕР (общ) '!$D343)</f>
        <v>Р3.3.28</v>
      </c>
      <c r="F343" s="649">
        <f t="shared" si="41"/>
        <v>1</v>
      </c>
      <c r="G343" s="650" t="s">
        <v>1585</v>
      </c>
      <c r="H343" s="651" t="s">
        <v>15</v>
      </c>
      <c r="I343" s="667"/>
      <c r="J343" s="636">
        <v>1289.3399999999999</v>
      </c>
      <c r="K343" s="636">
        <v>3668.56</v>
      </c>
      <c r="L343" s="636">
        <f>ROUND(J343-J343*$Q$3,2)</f>
        <v>1289.3399999999999</v>
      </c>
      <c r="M343" s="636">
        <f t="shared" si="44"/>
        <v>3668.56</v>
      </c>
      <c r="N343" s="636">
        <f>ROUND('Смета ЕР (общ) '!$I343*'Смета ЕР (общ) '!$L343,2)</f>
        <v>0</v>
      </c>
      <c r="O343" s="636">
        <f>ROUND('Смета ЕР (общ) '!$I343*'Смета ЕР (общ) '!$M344,2)</f>
        <v>0</v>
      </c>
      <c r="R343" s="1376"/>
    </row>
    <row r="344" spans="1:18" ht="24">
      <c r="A344" s="649" t="s">
        <v>16</v>
      </c>
      <c r="B344" s="649">
        <v>3</v>
      </c>
      <c r="C344" s="649"/>
      <c r="D344" s="649">
        <v>29</v>
      </c>
      <c r="E344" s="649" t="str">
        <f>CONCATENATE('Смета ЕР (общ) '!$A344,".",'Смета ЕР (общ) '!$B344,".",'Смета ЕР (общ) '!$D344)</f>
        <v>Р3.3.29</v>
      </c>
      <c r="F344" s="649">
        <f t="shared" si="41"/>
        <v>1</v>
      </c>
      <c r="G344" s="650" t="s">
        <v>1576</v>
      </c>
      <c r="H344" s="651" t="s">
        <v>15</v>
      </c>
      <c r="I344" s="667"/>
      <c r="J344" s="636">
        <v>3048.05</v>
      </c>
      <c r="K344" s="636">
        <v>890.65</v>
      </c>
      <c r="L344" s="636">
        <f>ROUND(J344-J344*$Q$3,2)</f>
        <v>3048.05</v>
      </c>
      <c r="M344" s="636">
        <f>ROUND(K343-K343*$Q$3,2)</f>
        <v>3668.56</v>
      </c>
      <c r="N344" s="636">
        <f>ROUND('Смета ЕР (общ) '!$I344*'Смета ЕР (общ) '!$L344,2)</f>
        <v>0</v>
      </c>
      <c r="O344" s="636">
        <f>ROUND('Смета ЕР (общ) '!$I344*'Смета ЕР (общ) '!$M345,2)</f>
        <v>0</v>
      </c>
      <c r="R344" s="1376"/>
    </row>
    <row r="345" spans="1:18" ht="24">
      <c r="A345" s="632" t="s">
        <v>16</v>
      </c>
      <c r="B345" s="632">
        <v>3</v>
      </c>
      <c r="C345" s="632"/>
      <c r="D345" s="632">
        <v>15</v>
      </c>
      <c r="E345" s="632" t="str">
        <f>CONCATENATE('Смета ЕР (общ) '!$A345,".",'Смета ЕР (общ) '!$B345,".",'Смета ЕР (общ) '!$D345)</f>
        <v>Р3.3.15</v>
      </c>
      <c r="F345" s="632">
        <f t="shared" si="41"/>
        <v>1</v>
      </c>
      <c r="G345" s="645" t="s">
        <v>482</v>
      </c>
      <c r="H345" s="648" t="s">
        <v>15</v>
      </c>
      <c r="I345" s="635"/>
      <c r="J345" s="636">
        <v>474.15</v>
      </c>
      <c r="K345" s="636">
        <v>1572.69</v>
      </c>
      <c r="L345" s="636">
        <f>ROUND(J345-J345*$Q$3,2)</f>
        <v>474.15</v>
      </c>
      <c r="M345" s="636">
        <f>ROUND(K345-K345*$Q$3,2)</f>
        <v>1572.69</v>
      </c>
      <c r="N345" s="636">
        <f>ROUND('Смета ЕР (общ) '!$I345*'Смета ЕР (общ) '!$L345,2)</f>
        <v>0</v>
      </c>
      <c r="O345" s="636">
        <f>ROUND('Смета ЕР (общ) '!$I345*'Смета ЕР (общ) '!$M345,2)</f>
        <v>0</v>
      </c>
      <c r="R345" s="1376"/>
    </row>
    <row r="346" spans="1:18" ht="24">
      <c r="A346" s="632" t="s">
        <v>16</v>
      </c>
      <c r="B346" s="632">
        <v>3</v>
      </c>
      <c r="C346" s="632"/>
      <c r="D346" s="632">
        <v>22</v>
      </c>
      <c r="E346" s="632" t="str">
        <f>CONCATENATE('Смета ЕР (общ) '!$A346,".",'Смета ЕР (общ) '!$B346,".",'Смета ЕР (общ) '!$D346)</f>
        <v>Р3.3.22</v>
      </c>
      <c r="F346" s="632">
        <f t="shared" si="41"/>
        <v>1</v>
      </c>
      <c r="G346" s="633" t="s">
        <v>239</v>
      </c>
      <c r="H346" s="634" t="s">
        <v>15</v>
      </c>
      <c r="I346" s="635"/>
      <c r="J346" s="636">
        <v>652.5</v>
      </c>
      <c r="K346" s="636">
        <v>2120.4299999999998</v>
      </c>
      <c r="L346" s="636">
        <f>ROUND(J346-J346*$Q$3,2)</f>
        <v>652.5</v>
      </c>
      <c r="M346" s="636">
        <f>ROUND(K346-K346*$Q$3,2)</f>
        <v>2120.4299999999998</v>
      </c>
      <c r="N346" s="636">
        <f>ROUND('Смета ЕР (общ) '!$I346*'Смета ЕР (общ) '!$L346,2)</f>
        <v>0</v>
      </c>
      <c r="O346" s="636">
        <f>ROUND('Смета ЕР (общ) '!$I346*'Смета ЕР (общ) '!$M346,2)</f>
        <v>0</v>
      </c>
      <c r="R346" s="1376"/>
    </row>
    <row r="347" spans="1:18" ht="24">
      <c r="A347" s="640" t="s">
        <v>16</v>
      </c>
      <c r="B347" s="640">
        <v>4</v>
      </c>
      <c r="C347" s="640">
        <v>0</v>
      </c>
      <c r="D347" s="640">
        <v>0</v>
      </c>
      <c r="E347" s="640" t="str">
        <f>CONCATENATE('Смета ЕР (общ) '!$A347,".",'Смета ЕР (общ) '!$B347,".",C347,".",'Смета ЕР (общ) '!$D347)</f>
        <v>Р3.4.0.0</v>
      </c>
      <c r="F347" s="640">
        <f t="shared" si="41"/>
        <v>1</v>
      </c>
      <c r="G347" s="641" t="s">
        <v>2627</v>
      </c>
      <c r="H347" s="626"/>
      <c r="I347" s="627">
        <f>N347</f>
        <v>0</v>
      </c>
      <c r="J347" s="639"/>
      <c r="K347" s="639"/>
      <c r="L347" s="629"/>
      <c r="M347" s="629"/>
      <c r="N347" s="629">
        <f>ROUND(N348+N353+N358+N362+N368+N379+N392,2)</f>
        <v>0</v>
      </c>
      <c r="O347" s="629">
        <f>ROUND(O348+O353+O358+O362+O368+O379+O392,2)</f>
        <v>0</v>
      </c>
      <c r="R347" s="1375"/>
    </row>
    <row r="348" spans="1:18" ht="24">
      <c r="A348" s="668" t="s">
        <v>16</v>
      </c>
      <c r="B348" s="668">
        <v>4</v>
      </c>
      <c r="C348" s="668">
        <v>1</v>
      </c>
      <c r="D348" s="668">
        <v>0</v>
      </c>
      <c r="E348" s="668" t="str">
        <f>CONCATENATE('Смета ЕР (общ) '!$A348,".",'Смета ЕР (общ) '!$B348,".",C348,".",'Смета ЕР (общ) '!$D348)</f>
        <v>Р3.4.1.0</v>
      </c>
      <c r="F348" s="668">
        <f t="shared" si="41"/>
        <v>1</v>
      </c>
      <c r="G348" s="669" t="s">
        <v>2628</v>
      </c>
      <c r="H348" s="670"/>
      <c r="I348" s="671">
        <f>N348</f>
        <v>0</v>
      </c>
      <c r="J348" s="672"/>
      <c r="K348" s="672"/>
      <c r="L348" s="673"/>
      <c r="M348" s="673"/>
      <c r="N348" s="673">
        <f>SUM(N349:N352)</f>
        <v>0</v>
      </c>
      <c r="O348" s="673">
        <f>SUM(O349:O352)</f>
        <v>0</v>
      </c>
      <c r="R348" s="1379"/>
    </row>
    <row r="349" spans="1:18" ht="72">
      <c r="A349" s="632" t="s">
        <v>16</v>
      </c>
      <c r="B349" s="632">
        <v>4</v>
      </c>
      <c r="C349" s="632">
        <v>1</v>
      </c>
      <c r="D349" s="632">
        <v>1</v>
      </c>
      <c r="E349" s="632" t="str">
        <f>CONCATENATE('Смета ЕР (общ) '!$A349,".",'Смета ЕР (общ) '!$B349,".",C349,".",'Смета ЕР (общ) '!$D349)</f>
        <v>Р3.4.1.1</v>
      </c>
      <c r="F349" s="632">
        <f t="shared" si="41"/>
        <v>1</v>
      </c>
      <c r="G349" s="633" t="s">
        <v>1878</v>
      </c>
      <c r="H349" s="634" t="s">
        <v>336</v>
      </c>
      <c r="I349" s="635"/>
      <c r="J349" s="636">
        <v>5781.74</v>
      </c>
      <c r="K349" s="665">
        <f>'Стекл двери в алюм. (2)'!D6</f>
        <v>58516.5</v>
      </c>
      <c r="L349" s="636">
        <f t="shared" ref="L349:M352" si="46">ROUND(J349-J349*$Q$3,2)</f>
        <v>5781.74</v>
      </c>
      <c r="M349" s="657">
        <f>K349</f>
        <v>58516.5</v>
      </c>
      <c r="N349" s="636">
        <f>ROUND('Смета ЕР (общ) '!$I349*'Смета ЕР (общ) '!$L349,2)</f>
        <v>0</v>
      </c>
      <c r="O349" s="636">
        <f>ROUND('Смета ЕР (общ) '!$I349*'Смета ЕР (общ) '!$M349,2)</f>
        <v>0</v>
      </c>
      <c r="P349" s="78" t="s">
        <v>1881</v>
      </c>
      <c r="Q349" s="944"/>
      <c r="R349" s="1376"/>
    </row>
    <row r="350" spans="1:18" ht="72">
      <c r="A350" s="632" t="s">
        <v>16</v>
      </c>
      <c r="B350" s="632">
        <v>4</v>
      </c>
      <c r="C350" s="632">
        <v>1</v>
      </c>
      <c r="D350" s="632">
        <v>2</v>
      </c>
      <c r="E350" s="632" t="str">
        <f>CONCATENATE('Смета ЕР (общ) '!$A350,".",'Смета ЕР (общ) '!$B350,".",C350,".",'Смета ЕР (общ) '!$D350)</f>
        <v>Р3.4.1.2</v>
      </c>
      <c r="F350" s="632">
        <f t="shared" si="41"/>
        <v>1</v>
      </c>
      <c r="G350" s="645" t="s">
        <v>1879</v>
      </c>
      <c r="H350" s="634" t="s">
        <v>336</v>
      </c>
      <c r="I350" s="635"/>
      <c r="J350" s="636">
        <v>7892.64</v>
      </c>
      <c r="K350" s="665">
        <f>'Стекл двери в алюм. (2)'!D7</f>
        <v>87960.6</v>
      </c>
      <c r="L350" s="636">
        <f t="shared" si="46"/>
        <v>7892.64</v>
      </c>
      <c r="M350" s="657">
        <f t="shared" ref="M350:M351" si="47">K350</f>
        <v>87960.6</v>
      </c>
      <c r="N350" s="636">
        <f>ROUND('Смета ЕР (общ) '!$I350*'Смета ЕР (общ) '!$L350,2)</f>
        <v>0</v>
      </c>
      <c r="O350" s="636">
        <f>ROUND('Смета ЕР (общ) '!$I350*'Смета ЕР (общ) '!$M350,2)</f>
        <v>0</v>
      </c>
      <c r="P350" s="78" t="s">
        <v>1881</v>
      </c>
      <c r="Q350" s="944"/>
      <c r="R350" s="1376"/>
    </row>
    <row r="351" spans="1:18" ht="72">
      <c r="A351" s="632" t="s">
        <v>16</v>
      </c>
      <c r="B351" s="632">
        <v>4</v>
      </c>
      <c r="C351" s="632">
        <v>1</v>
      </c>
      <c r="D351" s="632">
        <v>3</v>
      </c>
      <c r="E351" s="632" t="str">
        <f>CONCATENATE('Смета ЕР (общ) '!$A351,".",'Смета ЕР (общ) '!$B351,".",C351,".",'Смета ЕР (общ) '!$D351)</f>
        <v>Р3.4.1.3</v>
      </c>
      <c r="F351" s="632">
        <f t="shared" si="41"/>
        <v>1</v>
      </c>
      <c r="G351" s="645" t="s">
        <v>1880</v>
      </c>
      <c r="H351" s="634" t="s">
        <v>336</v>
      </c>
      <c r="I351" s="635"/>
      <c r="J351" s="636">
        <v>9900</v>
      </c>
      <c r="K351" s="665">
        <f>'Стекл двери в алюм. (2)'!D8</f>
        <v>100905</v>
      </c>
      <c r="L351" s="636">
        <f t="shared" si="46"/>
        <v>9900</v>
      </c>
      <c r="M351" s="657">
        <f t="shared" si="47"/>
        <v>100905</v>
      </c>
      <c r="N351" s="636">
        <f>ROUND('Смета ЕР (общ) '!$I351*'Смета ЕР (общ) '!$L351,2)</f>
        <v>0</v>
      </c>
      <c r="O351" s="636">
        <f>ROUND('Смета ЕР (общ) '!$I351*'Смета ЕР (общ) '!$M351,2)</f>
        <v>0</v>
      </c>
      <c r="P351" s="78" t="s">
        <v>1881</v>
      </c>
      <c r="Q351" s="944"/>
      <c r="R351" s="1376"/>
    </row>
    <row r="352" spans="1:18" ht="24">
      <c r="A352" s="632" t="s">
        <v>16</v>
      </c>
      <c r="B352" s="632">
        <v>4</v>
      </c>
      <c r="C352" s="632">
        <v>1</v>
      </c>
      <c r="D352" s="632">
        <v>4</v>
      </c>
      <c r="E352" s="632" t="str">
        <f>CONCATENATE('Смета ЕР (общ) '!$A352,".",'Смета ЕР (общ) '!$B352,".",C352,".",'Смета ЕР (общ) '!$D352)</f>
        <v>Р3.4.1.4</v>
      </c>
      <c r="F352" s="632">
        <f t="shared" si="41"/>
        <v>1</v>
      </c>
      <c r="G352" s="633" t="s">
        <v>30</v>
      </c>
      <c r="H352" s="634" t="s">
        <v>336</v>
      </c>
      <c r="I352" s="635"/>
      <c r="J352" s="636">
        <v>1280.1300000000001</v>
      </c>
      <c r="K352" s="636">
        <f>'Стекл двери в алюм. (2)'!C9</f>
        <v>5500</v>
      </c>
      <c r="L352" s="636">
        <f t="shared" si="46"/>
        <v>1280.1300000000001</v>
      </c>
      <c r="M352" s="636">
        <f t="shared" si="46"/>
        <v>5500</v>
      </c>
      <c r="N352" s="636">
        <f>ROUND('Смета ЕР (общ) '!$I352*'Смета ЕР (общ) '!$L352,2)</f>
        <v>0</v>
      </c>
      <c r="O352" s="636">
        <f>ROUND('Смета ЕР (общ) '!$I352*'Смета ЕР (общ) '!$M352,2)</f>
        <v>0</v>
      </c>
      <c r="P352" s="904" t="s">
        <v>6337</v>
      </c>
      <c r="R352" s="1376"/>
    </row>
    <row r="353" spans="1:18" ht="24">
      <c r="A353" s="674" t="s">
        <v>16</v>
      </c>
      <c r="B353" s="674">
        <v>4</v>
      </c>
      <c r="C353" s="674">
        <v>2</v>
      </c>
      <c r="D353" s="674">
        <v>0</v>
      </c>
      <c r="E353" s="674" t="str">
        <f>CONCATENATE('Смета ЕР (общ) '!$A353,".",'Смета ЕР (общ) '!$B353,".",C353,".",'Смета ЕР (общ) '!$D353)</f>
        <v>Р3.4.2.0</v>
      </c>
      <c r="F353" s="674">
        <f t="shared" si="41"/>
        <v>1</v>
      </c>
      <c r="G353" s="675" t="s">
        <v>2629</v>
      </c>
      <c r="H353" s="676"/>
      <c r="I353" s="671">
        <f>N353</f>
        <v>0</v>
      </c>
      <c r="J353" s="672"/>
      <c r="K353" s="672"/>
      <c r="L353" s="677"/>
      <c r="M353" s="677"/>
      <c r="N353" s="677">
        <f>SUM(N354:N357)</f>
        <v>0</v>
      </c>
      <c r="O353" s="677">
        <f>SUM(O354:O357)</f>
        <v>0</v>
      </c>
      <c r="R353" s="1380"/>
    </row>
    <row r="354" spans="1:18" ht="36">
      <c r="A354" s="632" t="s">
        <v>16</v>
      </c>
      <c r="B354" s="632">
        <v>4</v>
      </c>
      <c r="C354" s="632">
        <v>2</v>
      </c>
      <c r="D354" s="632">
        <v>1</v>
      </c>
      <c r="E354" s="632" t="str">
        <f>CONCATENATE('Смета ЕР (общ) '!$A354,".",'Смета ЕР (общ) '!$B354,".",C354,".",'Смета ЕР (общ) '!$D354)</f>
        <v>Р3.4.2.1</v>
      </c>
      <c r="F354" s="632">
        <f t="shared" si="41"/>
        <v>1</v>
      </c>
      <c r="G354" s="633" t="s">
        <v>306</v>
      </c>
      <c r="H354" s="634" t="s">
        <v>336</v>
      </c>
      <c r="I354" s="635"/>
      <c r="J354" s="636">
        <v>10648.8</v>
      </c>
      <c r="K354" s="636">
        <v>72163.73</v>
      </c>
      <c r="L354" s="636">
        <f t="shared" ref="L354:M357" si="48">ROUND(J354-J354*$Q$3,2)</f>
        <v>10648.8</v>
      </c>
      <c r="M354" s="636">
        <f t="shared" si="48"/>
        <v>72163.73</v>
      </c>
      <c r="N354" s="636">
        <f>ROUND('Смета ЕР (общ) '!$I354*'Смета ЕР (общ) '!$L354,2)</f>
        <v>0</v>
      </c>
      <c r="O354" s="636">
        <f>ROUND('Смета ЕР (общ) '!$I354*'Смета ЕР (общ) '!$M354,2)</f>
        <v>0</v>
      </c>
      <c r="R354" s="1376"/>
    </row>
    <row r="355" spans="1:18" ht="96">
      <c r="A355" s="663" t="s">
        <v>16</v>
      </c>
      <c r="B355" s="663">
        <v>4</v>
      </c>
      <c r="C355" s="663">
        <v>2</v>
      </c>
      <c r="D355" s="663">
        <v>2</v>
      </c>
      <c r="E355" s="663" t="str">
        <f>CONCATENATE('Смета ЕР (общ) '!$A355,".",'Смета ЕР (общ) '!$B355,".",C355,".",'Смета ЕР (общ) '!$D355)</f>
        <v>Р3.4.2.2</v>
      </c>
      <c r="F355" s="663">
        <f t="shared" si="41"/>
        <v>1</v>
      </c>
      <c r="G355" s="678" t="s">
        <v>1814</v>
      </c>
      <c r="H355" s="634" t="s">
        <v>336</v>
      </c>
      <c r="I355" s="637"/>
      <c r="J355" s="665">
        <v>13154.4</v>
      </c>
      <c r="K355" s="665">
        <f>Броня!F30</f>
        <v>110250</v>
      </c>
      <c r="L355" s="665">
        <f t="shared" si="48"/>
        <v>13154.4</v>
      </c>
      <c r="M355" s="657">
        <f>K355</f>
        <v>110250</v>
      </c>
      <c r="N355" s="665">
        <f>ROUND('Смета ЕР (общ) '!$I355*'Смета ЕР (общ) '!$L355,2)</f>
        <v>0</v>
      </c>
      <c r="O355" s="665">
        <f>ROUND('Смета ЕР (общ) '!$I355*'Смета ЕР (общ) '!$M355,2)</f>
        <v>0</v>
      </c>
      <c r="P355" s="78" t="s">
        <v>2198</v>
      </c>
      <c r="Q355" s="944"/>
      <c r="R355" s="1377" t="s">
        <v>844</v>
      </c>
    </row>
    <row r="356" spans="1:18" ht="24">
      <c r="A356" s="663" t="s">
        <v>16</v>
      </c>
      <c r="B356" s="663">
        <v>4</v>
      </c>
      <c r="C356" s="663">
        <v>2</v>
      </c>
      <c r="D356" s="663">
        <v>3</v>
      </c>
      <c r="E356" s="663" t="str">
        <f>CONCATENATE('Смета ЕР (общ) '!$A356,".",'Смета ЕР (общ) '!$B356,".",C356,".",'Смета ЕР (общ) '!$D356)</f>
        <v>Р3.4.2.3</v>
      </c>
      <c r="F356" s="663">
        <f t="shared" si="41"/>
        <v>1</v>
      </c>
      <c r="G356" s="678" t="s">
        <v>1862</v>
      </c>
      <c r="H356" s="634" t="s">
        <v>336</v>
      </c>
      <c r="I356" s="637"/>
      <c r="J356" s="665">
        <v>1315.44</v>
      </c>
      <c r="K356" s="665">
        <f>Броня!F31</f>
        <v>8400</v>
      </c>
      <c r="L356" s="665">
        <f t="shared" si="48"/>
        <v>1315.44</v>
      </c>
      <c r="M356" s="657">
        <f>K356</f>
        <v>8400</v>
      </c>
      <c r="N356" s="665">
        <f>ROUND('Смета ЕР (общ) '!$I356*'Смета ЕР (общ) '!$L356,2)</f>
        <v>0</v>
      </c>
      <c r="O356" s="665">
        <f>ROUND('Смета ЕР (общ) '!$I356*'Смета ЕР (общ) '!$M356,2)</f>
        <v>0</v>
      </c>
      <c r="P356" s="78" t="s">
        <v>6338</v>
      </c>
      <c r="Q356" s="944"/>
      <c r="R356" s="1377" t="s">
        <v>844</v>
      </c>
    </row>
    <row r="357" spans="1:18" ht="24">
      <c r="A357" s="632" t="s">
        <v>16</v>
      </c>
      <c r="B357" s="632">
        <v>4</v>
      </c>
      <c r="C357" s="632">
        <v>2</v>
      </c>
      <c r="D357" s="632">
        <v>4</v>
      </c>
      <c r="E357" s="632" t="str">
        <f>CONCATENATE('Смета ЕР (общ) '!$A357,".",'Смета ЕР (общ) '!$B357,".",C357,".",'Смета ЕР (общ) '!$D357)</f>
        <v>Р3.4.2.4</v>
      </c>
      <c r="F357" s="632">
        <f t="shared" si="41"/>
        <v>1</v>
      </c>
      <c r="G357" s="633" t="s">
        <v>307</v>
      </c>
      <c r="H357" s="634" t="s">
        <v>336</v>
      </c>
      <c r="I357" s="635"/>
      <c r="J357" s="636">
        <v>11901.6</v>
      </c>
      <c r="K357" s="636">
        <v>63832.07</v>
      </c>
      <c r="L357" s="636">
        <f t="shared" si="48"/>
        <v>11901.6</v>
      </c>
      <c r="M357" s="636">
        <f t="shared" si="48"/>
        <v>63832.07</v>
      </c>
      <c r="N357" s="636">
        <f>ROUND('Смета ЕР (общ) '!$I357*'Смета ЕР (общ) '!$L357,2)</f>
        <v>0</v>
      </c>
      <c r="O357" s="636">
        <f>ROUND('Смета ЕР (общ) '!$I357*'Смета ЕР (общ) '!$M357,2)</f>
        <v>0</v>
      </c>
      <c r="R357" s="1376"/>
    </row>
    <row r="358" spans="1:18" ht="24">
      <c r="A358" s="668" t="s">
        <v>16</v>
      </c>
      <c r="B358" s="668">
        <v>4</v>
      </c>
      <c r="C358" s="668">
        <v>3</v>
      </c>
      <c r="D358" s="668">
        <v>0</v>
      </c>
      <c r="E358" s="668" t="str">
        <f>CONCATENATE('Смета ЕР (общ) '!$A358,".",'Смета ЕР (общ) '!$B358,".",C358,".",'Смета ЕР (общ) '!$D358)</f>
        <v>Р3.4.3.0</v>
      </c>
      <c r="F358" s="668">
        <f t="shared" si="41"/>
        <v>1</v>
      </c>
      <c r="G358" s="669" t="s">
        <v>2630</v>
      </c>
      <c r="H358" s="670"/>
      <c r="I358" s="671">
        <f>N358</f>
        <v>0</v>
      </c>
      <c r="J358" s="672"/>
      <c r="K358" s="672"/>
      <c r="L358" s="673"/>
      <c r="M358" s="673"/>
      <c r="N358" s="673">
        <f>SUM(N359:N361)</f>
        <v>0</v>
      </c>
      <c r="O358" s="673">
        <f>SUM(O359:O361)</f>
        <v>0</v>
      </c>
      <c r="R358" s="1379"/>
    </row>
    <row r="359" spans="1:18" ht="84">
      <c r="A359" s="632" t="s">
        <v>16</v>
      </c>
      <c r="B359" s="632">
        <v>4</v>
      </c>
      <c r="C359" s="632">
        <v>3</v>
      </c>
      <c r="D359" s="632">
        <v>1</v>
      </c>
      <c r="E359" s="632" t="str">
        <f>CONCATENATE('Смета ЕР (общ) '!$A359,".",'Смета ЕР (общ) '!$B359,".",C359,".",'Смета ЕР (общ) '!$D359)</f>
        <v>Р3.4.3.1</v>
      </c>
      <c r="F359" s="632">
        <f t="shared" si="41"/>
        <v>1</v>
      </c>
      <c r="G359" s="633" t="s">
        <v>2243</v>
      </c>
      <c r="H359" s="634" t="s">
        <v>336</v>
      </c>
      <c r="I359" s="637"/>
      <c r="J359" s="636">
        <v>9350</v>
      </c>
      <c r="K359" s="665">
        <f>'Бескаркасные двери и перегородк'!E6</f>
        <v>51161.25</v>
      </c>
      <c r="L359" s="636">
        <f t="shared" ref="L359:L361" si="49">ROUND(J359-J359*$Q$3,2)</f>
        <v>9350</v>
      </c>
      <c r="M359" s="657">
        <f>K359</f>
        <v>51161.25</v>
      </c>
      <c r="N359" s="636">
        <f>ROUND('Смета ЕР (общ) '!$I359*'Смета ЕР (общ) '!$L359,2)</f>
        <v>0</v>
      </c>
      <c r="O359" s="636">
        <f>ROUND('Смета ЕР (общ) '!$I359*'Смета ЕР (общ) '!$M359,2)</f>
        <v>0</v>
      </c>
      <c r="P359" s="78" t="s">
        <v>2246</v>
      </c>
      <c r="Q359" s="944"/>
      <c r="R359" s="1376" t="s">
        <v>844</v>
      </c>
    </row>
    <row r="360" spans="1:18" ht="84">
      <c r="A360" s="632" t="s">
        <v>16</v>
      </c>
      <c r="B360" s="632">
        <v>4</v>
      </c>
      <c r="C360" s="632">
        <v>3</v>
      </c>
      <c r="D360" s="632">
        <v>2</v>
      </c>
      <c r="E360" s="632" t="str">
        <f>CONCATENATE('Смета ЕР (общ) '!$A360,".",'Смета ЕР (общ) '!$B360,".",C360,".",'Смета ЕР (общ) '!$D360)</f>
        <v>Р3.4.3.2</v>
      </c>
      <c r="F360" s="632">
        <f t="shared" si="41"/>
        <v>1</v>
      </c>
      <c r="G360" s="633" t="s">
        <v>2244</v>
      </c>
      <c r="H360" s="634" t="s">
        <v>336</v>
      </c>
      <c r="I360" s="635"/>
      <c r="J360" s="636">
        <v>9350</v>
      </c>
      <c r="K360" s="665">
        <f>'Бескаркасные двери и перегородк'!E7</f>
        <v>79584.75</v>
      </c>
      <c r="L360" s="636">
        <f t="shared" si="49"/>
        <v>9350</v>
      </c>
      <c r="M360" s="657">
        <f t="shared" ref="M360:M361" si="50">K360</f>
        <v>79584.75</v>
      </c>
      <c r="N360" s="636">
        <f>ROUND('Смета ЕР (общ) '!$I360*'Смета ЕР (общ) '!$L360,2)</f>
        <v>0</v>
      </c>
      <c r="O360" s="636">
        <f>ROUND('Смета ЕР (общ) '!$I360*'Смета ЕР (общ) '!$M360,2)</f>
        <v>0</v>
      </c>
      <c r="P360" s="78" t="s">
        <v>2246</v>
      </c>
      <c r="Q360" s="944"/>
      <c r="R360" s="1376" t="s">
        <v>844</v>
      </c>
    </row>
    <row r="361" spans="1:18" ht="84">
      <c r="A361" s="632" t="s">
        <v>16</v>
      </c>
      <c r="B361" s="632">
        <v>4</v>
      </c>
      <c r="C361" s="632">
        <v>3</v>
      </c>
      <c r="D361" s="632">
        <v>3</v>
      </c>
      <c r="E361" s="632" t="str">
        <f>CONCATENATE('Смета ЕР (общ) '!$A361,".",'Смета ЕР (общ) '!$B361,".",C361,".",'Смета ЕР (общ) '!$D361)</f>
        <v>Р3.4.3.3</v>
      </c>
      <c r="F361" s="632">
        <f t="shared" si="41"/>
        <v>1</v>
      </c>
      <c r="G361" s="633" t="s">
        <v>2245</v>
      </c>
      <c r="H361" s="634" t="s">
        <v>336</v>
      </c>
      <c r="I361" s="635"/>
      <c r="J361" s="636">
        <v>12069.75</v>
      </c>
      <c r="K361" s="665">
        <f>'Бескаркасные двери и перегородк'!E8</f>
        <v>116938.5</v>
      </c>
      <c r="L361" s="636">
        <f t="shared" si="49"/>
        <v>12069.75</v>
      </c>
      <c r="M361" s="657">
        <f t="shared" si="50"/>
        <v>116938.5</v>
      </c>
      <c r="N361" s="636">
        <f>ROUND('Смета ЕР (общ) '!$I361*'Смета ЕР (общ) '!$L361,2)</f>
        <v>0</v>
      </c>
      <c r="O361" s="636">
        <f>ROUND('Смета ЕР (общ) '!$I361*'Смета ЕР (общ) '!$M361,2)</f>
        <v>0</v>
      </c>
      <c r="P361" s="78" t="s">
        <v>2246</v>
      </c>
      <c r="Q361" s="944"/>
      <c r="R361" s="1376" t="s">
        <v>844</v>
      </c>
    </row>
    <row r="362" spans="1:18" ht="24">
      <c r="A362" s="674" t="s">
        <v>16</v>
      </c>
      <c r="B362" s="674">
        <v>4</v>
      </c>
      <c r="C362" s="674">
        <v>4</v>
      </c>
      <c r="D362" s="674">
        <v>0</v>
      </c>
      <c r="E362" s="674" t="str">
        <f>CONCATENATE('Смета ЕР (общ) '!$A362,".",'Смета ЕР (общ) '!$B362,".",C362,".",'Смета ЕР (общ) '!$D362)</f>
        <v>Р3.4.4.0</v>
      </c>
      <c r="F362" s="674">
        <f t="shared" si="41"/>
        <v>1</v>
      </c>
      <c r="G362" s="679" t="s">
        <v>2631</v>
      </c>
      <c r="H362" s="676"/>
      <c r="I362" s="671">
        <f>N362</f>
        <v>0</v>
      </c>
      <c r="J362" s="672"/>
      <c r="K362" s="672"/>
      <c r="L362" s="677"/>
      <c r="M362" s="677"/>
      <c r="N362" s="677">
        <f>SUM(N363:N367)</f>
        <v>0</v>
      </c>
      <c r="O362" s="677">
        <f>SUM(O363:O367)</f>
        <v>0</v>
      </c>
      <c r="R362" s="1380"/>
    </row>
    <row r="363" spans="1:18" ht="60">
      <c r="A363" s="632" t="s">
        <v>16</v>
      </c>
      <c r="B363" s="632">
        <v>4</v>
      </c>
      <c r="C363" s="632">
        <v>4</v>
      </c>
      <c r="D363" s="632">
        <v>1</v>
      </c>
      <c r="E363" s="632" t="str">
        <f>CONCATENATE('Смета ЕР (общ) '!$A363,".",'Смета ЕР (общ) '!$B363,".",C363,".",'Смета ЕР (общ) '!$D363)</f>
        <v>Р3.4.4.1</v>
      </c>
      <c r="F363" s="632">
        <f t="shared" si="41"/>
        <v>1</v>
      </c>
      <c r="G363" s="633" t="s">
        <v>2032</v>
      </c>
      <c r="H363" s="634" t="s">
        <v>336</v>
      </c>
      <c r="I363" s="635"/>
      <c r="J363" s="636">
        <v>9350</v>
      </c>
      <c r="K363" s="665">
        <f>'Стекл двери в алюм. (2)'!D11</f>
        <v>47029.5</v>
      </c>
      <c r="L363" s="636">
        <f t="shared" ref="L363:L367" si="51">ROUND(J363-J363*$Q$3,2)</f>
        <v>9350</v>
      </c>
      <c r="M363" s="657">
        <f>K363</f>
        <v>47029.5</v>
      </c>
      <c r="N363" s="636">
        <f>ROUND('Смета ЕР (общ) '!$I363*'Смета ЕР (общ) '!$L363,2)</f>
        <v>0</v>
      </c>
      <c r="O363" s="636">
        <f>ROUND('Смета ЕР (общ) '!$I363*'Смета ЕР (общ) '!$M363,2)</f>
        <v>0</v>
      </c>
      <c r="P363" s="78" t="s">
        <v>1881</v>
      </c>
      <c r="Q363" s="944"/>
      <c r="R363" s="1376"/>
    </row>
    <row r="364" spans="1:18" ht="60">
      <c r="A364" s="632" t="s">
        <v>16</v>
      </c>
      <c r="B364" s="632">
        <v>4</v>
      </c>
      <c r="C364" s="632">
        <v>4</v>
      </c>
      <c r="D364" s="632">
        <v>2</v>
      </c>
      <c r="E364" s="632" t="str">
        <f>CONCATENATE('Смета ЕР (общ) '!$A364,".",'Смета ЕР (общ) '!$B364,".",C364,".",'Смета ЕР (общ) '!$D364)</f>
        <v>Р3.4.4.2</v>
      </c>
      <c r="F364" s="632">
        <f t="shared" si="41"/>
        <v>1</v>
      </c>
      <c r="G364" s="633" t="s">
        <v>2033</v>
      </c>
      <c r="H364" s="634" t="s">
        <v>336</v>
      </c>
      <c r="I364" s="635"/>
      <c r="J364" s="636">
        <v>9350</v>
      </c>
      <c r="K364" s="665">
        <f>'Стекл двери в алюм. (2)'!D12</f>
        <v>68355</v>
      </c>
      <c r="L364" s="636">
        <f t="shared" si="51"/>
        <v>9350</v>
      </c>
      <c r="M364" s="657">
        <f t="shared" ref="M364:M365" si="52">K364</f>
        <v>68355</v>
      </c>
      <c r="N364" s="636">
        <f>ROUND('Смета ЕР (общ) '!$I364*'Смета ЕР (общ) '!$L364,2)</f>
        <v>0</v>
      </c>
      <c r="O364" s="636">
        <f>ROUND('Смета ЕР (общ) '!$I364*'Смета ЕР (общ) '!$M364,2)</f>
        <v>0</v>
      </c>
      <c r="P364" s="78" t="s">
        <v>1881</v>
      </c>
      <c r="Q364" s="944"/>
      <c r="R364" s="1376"/>
    </row>
    <row r="365" spans="1:18" ht="60">
      <c r="A365" s="632" t="s">
        <v>16</v>
      </c>
      <c r="B365" s="632">
        <v>4</v>
      </c>
      <c r="C365" s="632">
        <v>4</v>
      </c>
      <c r="D365" s="632">
        <v>3</v>
      </c>
      <c r="E365" s="632" t="str">
        <f>CONCATENATE('Смета ЕР (общ) '!$A365,".",'Смета ЕР (общ) '!$B365,".",C365,".",'Смета ЕР (общ) '!$D365)</f>
        <v>Р3.4.4.3</v>
      </c>
      <c r="F365" s="632">
        <f t="shared" si="41"/>
        <v>1</v>
      </c>
      <c r="G365" s="633" t="s">
        <v>2034</v>
      </c>
      <c r="H365" s="634" t="s">
        <v>336</v>
      </c>
      <c r="I365" s="635"/>
      <c r="J365" s="636">
        <v>11000</v>
      </c>
      <c r="K365" s="665">
        <f>'Стекл двери в алюм. (2)'!D13</f>
        <v>79695</v>
      </c>
      <c r="L365" s="636">
        <f t="shared" si="51"/>
        <v>11000</v>
      </c>
      <c r="M365" s="657">
        <f t="shared" si="52"/>
        <v>79695</v>
      </c>
      <c r="N365" s="636">
        <f>ROUND('Смета ЕР (общ) '!$I365*'Смета ЕР (общ) '!$L365,2)</f>
        <v>0</v>
      </c>
      <c r="O365" s="636">
        <f>ROUND('Смета ЕР (общ) '!$I365*'Смета ЕР (общ) '!$M365,2)</f>
        <v>0</v>
      </c>
      <c r="P365" s="78" t="s">
        <v>1881</v>
      </c>
      <c r="Q365" s="944"/>
      <c r="R365" s="1376"/>
    </row>
    <row r="366" spans="1:18" ht="96">
      <c r="A366" s="680" t="s">
        <v>16</v>
      </c>
      <c r="B366" s="680">
        <v>4</v>
      </c>
      <c r="C366" s="680">
        <v>4</v>
      </c>
      <c r="D366" s="680">
        <v>4</v>
      </c>
      <c r="E366" s="680" t="str">
        <f>CONCATENATE('Смета ЕР (общ) '!$A366,".",'Смета ЕР (общ) '!$B366,".",C366,".",'Смета ЕР (общ) '!$D366)</f>
        <v>Р3.4.4.4</v>
      </c>
      <c r="F366" s="680">
        <f t="shared" si="41"/>
        <v>1</v>
      </c>
      <c r="G366" s="681" t="s">
        <v>2259</v>
      </c>
      <c r="H366" s="634" t="s">
        <v>336</v>
      </c>
      <c r="I366" s="682"/>
      <c r="J366" s="653">
        <v>9350</v>
      </c>
      <c r="K366" s="690">
        <f>'Стекл. двери один в перегородку'!G8*1.05</f>
        <v>114864.75</v>
      </c>
      <c r="L366" s="636">
        <f t="shared" si="51"/>
        <v>9350</v>
      </c>
      <c r="M366" s="657">
        <f>K366</f>
        <v>114864.75</v>
      </c>
      <c r="N366" s="636">
        <f>ROUND('Смета ЕР (общ) '!$I366*'Смета ЕР (общ) '!$L366,2)</f>
        <v>0</v>
      </c>
      <c r="O366" s="636">
        <f>ROUND('Смета ЕР (общ) '!$I366*'Смета ЕР (общ) '!$M366,2)</f>
        <v>0</v>
      </c>
      <c r="P366" s="1865" t="s">
        <v>6339</v>
      </c>
      <c r="Q366" s="944"/>
      <c r="R366" s="1376" t="s">
        <v>6330</v>
      </c>
    </row>
    <row r="367" spans="1:18" ht="132">
      <c r="A367" s="680" t="s">
        <v>16</v>
      </c>
      <c r="B367" s="680">
        <v>4</v>
      </c>
      <c r="C367" s="680">
        <v>4</v>
      </c>
      <c r="D367" s="680">
        <v>5</v>
      </c>
      <c r="E367" s="680" t="str">
        <f>CONCATENATE('Смета ЕР (общ) '!$A367,".",'Смета ЕР (общ) '!$B367,".",C367,".",'Смета ЕР (общ) '!$D367)</f>
        <v>Р3.4.4.5</v>
      </c>
      <c r="F367" s="680">
        <f t="shared" si="41"/>
        <v>1</v>
      </c>
      <c r="G367" s="681" t="s">
        <v>2260</v>
      </c>
      <c r="H367" s="634" t="s">
        <v>336</v>
      </c>
      <c r="I367" s="682"/>
      <c r="J367" s="682">
        <f>J364</f>
        <v>9350</v>
      </c>
      <c r="K367" s="690">
        <f>'Стекл. дв. полут в проем '!G8*1.05</f>
        <v>193191.6</v>
      </c>
      <c r="L367" s="636">
        <f t="shared" si="51"/>
        <v>9350</v>
      </c>
      <c r="M367" s="657">
        <f>K367</f>
        <v>193191.6</v>
      </c>
      <c r="N367" s="636">
        <f>ROUND('Смета ЕР (общ) '!$I367*'Смета ЕР (общ) '!$L367,2)</f>
        <v>0</v>
      </c>
      <c r="O367" s="636">
        <f>ROUND('Смета ЕР (общ) '!$I367*'Смета ЕР (общ) '!$M367,2)</f>
        <v>0</v>
      </c>
      <c r="P367" s="1865" t="s">
        <v>6340</v>
      </c>
      <c r="Q367" s="944"/>
      <c r="R367" s="1376" t="s">
        <v>6330</v>
      </c>
    </row>
    <row r="368" spans="1:18" ht="24">
      <c r="A368" s="668" t="s">
        <v>16</v>
      </c>
      <c r="B368" s="668">
        <v>4</v>
      </c>
      <c r="C368" s="668">
        <v>5</v>
      </c>
      <c r="D368" s="668">
        <v>0</v>
      </c>
      <c r="E368" s="668" t="str">
        <f>CONCATENATE('Смета ЕР (общ) '!$A368,".",'Смета ЕР (общ) '!$B368,".",C368,".",'Смета ЕР (общ) '!$D368)</f>
        <v>Р3.4.5.0</v>
      </c>
      <c r="F368" s="668">
        <f t="shared" si="41"/>
        <v>1</v>
      </c>
      <c r="G368" s="669" t="s">
        <v>2632</v>
      </c>
      <c r="H368" s="670"/>
      <c r="I368" s="671">
        <f>N368</f>
        <v>0</v>
      </c>
      <c r="J368" s="672"/>
      <c r="K368" s="672"/>
      <c r="L368" s="673"/>
      <c r="M368" s="673"/>
      <c r="N368" s="673">
        <f>SUM(N369:N378)</f>
        <v>0</v>
      </c>
      <c r="O368" s="673">
        <f>SUM(O369:O378)</f>
        <v>0</v>
      </c>
      <c r="R368" s="1379"/>
    </row>
    <row r="369" spans="1:18" ht="24">
      <c r="A369" s="632" t="s">
        <v>16</v>
      </c>
      <c r="B369" s="632">
        <v>4</v>
      </c>
      <c r="C369" s="632">
        <v>5</v>
      </c>
      <c r="D369" s="632">
        <v>1</v>
      </c>
      <c r="E369" s="632" t="str">
        <f>CONCATENATE('Смета ЕР (общ) '!$A369,".",'Смета ЕР (общ) '!$B369,".",C369,".",'Смета ЕР (общ) '!$D369)</f>
        <v>Р3.4.5.1</v>
      </c>
      <c r="F369" s="632">
        <f t="shared" si="41"/>
        <v>1</v>
      </c>
      <c r="G369" s="633" t="s">
        <v>1675</v>
      </c>
      <c r="H369" s="634" t="s">
        <v>336</v>
      </c>
      <c r="I369" s="635"/>
      <c r="J369" s="636">
        <v>11880</v>
      </c>
      <c r="K369" s="653">
        <v>38150</v>
      </c>
      <c r="L369" s="636">
        <f t="shared" ref="L369:M378" si="53">ROUND(J369-J369*$Q$3,2)</f>
        <v>11880</v>
      </c>
      <c r="M369" s="636">
        <f t="shared" si="53"/>
        <v>38150</v>
      </c>
      <c r="N369" s="636">
        <f>ROUND('Смета ЕР (общ) '!$I369*'Смета ЕР (общ) '!$L369,2)</f>
        <v>0</v>
      </c>
      <c r="O369" s="636">
        <f>ROUND('Смета ЕР (общ) '!$I369*'Смета ЕР (общ) '!$M369,2)</f>
        <v>0</v>
      </c>
      <c r="R369" s="1376"/>
    </row>
    <row r="370" spans="1:18" ht="24">
      <c r="A370" s="632" t="s">
        <v>16</v>
      </c>
      <c r="B370" s="632">
        <v>4</v>
      </c>
      <c r="C370" s="632">
        <v>5</v>
      </c>
      <c r="D370" s="632">
        <v>2</v>
      </c>
      <c r="E370" s="632" t="str">
        <f>CONCATENATE('Смета ЕР (общ) '!$A370,".",'Смета ЕР (общ) '!$B370,".",C370,".",'Смета ЕР (общ) '!$D370)</f>
        <v>Р3.4.5.2</v>
      </c>
      <c r="F370" s="632">
        <f t="shared" si="41"/>
        <v>1</v>
      </c>
      <c r="G370" s="633" t="s">
        <v>1100</v>
      </c>
      <c r="H370" s="634" t="s">
        <v>336</v>
      </c>
      <c r="I370" s="635"/>
      <c r="J370" s="636">
        <v>11880</v>
      </c>
      <c r="K370" s="636">
        <v>45780</v>
      </c>
      <c r="L370" s="636">
        <f t="shared" si="53"/>
        <v>11880</v>
      </c>
      <c r="M370" s="636">
        <f t="shared" si="53"/>
        <v>45780</v>
      </c>
      <c r="N370" s="636">
        <f>ROUND('Смета ЕР (общ) '!$I370*'Смета ЕР (общ) '!$L370,2)</f>
        <v>0</v>
      </c>
      <c r="O370" s="636">
        <f>ROUND('Смета ЕР (общ) '!$I370*'Смета ЕР (общ) '!$M370,2)</f>
        <v>0</v>
      </c>
      <c r="P370" s="904" t="s">
        <v>6338</v>
      </c>
      <c r="R370" s="1376"/>
    </row>
    <row r="371" spans="1:18" ht="24">
      <c r="A371" s="683" t="s">
        <v>16</v>
      </c>
      <c r="B371" s="683">
        <v>4</v>
      </c>
      <c r="C371" s="683">
        <v>5</v>
      </c>
      <c r="D371" s="683">
        <v>3</v>
      </c>
      <c r="E371" s="683" t="str">
        <f>CONCATENATE('Смета ЕР (общ) '!$A371,".",'Смета ЕР (общ) '!$B371,".",C371,".",'Смета ЕР (общ) '!$D371)</f>
        <v>Р3.4.5.3</v>
      </c>
      <c r="F371" s="683">
        <f t="shared" si="41"/>
        <v>1</v>
      </c>
      <c r="G371" s="684" t="s">
        <v>1101</v>
      </c>
      <c r="H371" s="634" t="s">
        <v>336</v>
      </c>
      <c r="I371" s="635"/>
      <c r="J371" s="636">
        <v>11880</v>
      </c>
      <c r="K371" s="636">
        <v>49595</v>
      </c>
      <c r="L371" s="636">
        <f t="shared" si="53"/>
        <v>11880</v>
      </c>
      <c r="M371" s="636">
        <f t="shared" si="53"/>
        <v>49595</v>
      </c>
      <c r="N371" s="636">
        <f>ROUND('Смета ЕР (общ) '!$I371*'Смета ЕР (общ) '!$L371,2)</f>
        <v>0</v>
      </c>
      <c r="O371" s="636">
        <f>ROUND('Смета ЕР (общ) '!$I371*'Смета ЕР (общ) '!$M371,2)</f>
        <v>0</v>
      </c>
      <c r="P371" s="904" t="s">
        <v>6338</v>
      </c>
      <c r="R371" s="1376"/>
    </row>
    <row r="372" spans="1:18" ht="24">
      <c r="A372" s="683" t="s">
        <v>16</v>
      </c>
      <c r="B372" s="683">
        <v>4</v>
      </c>
      <c r="C372" s="683">
        <v>5</v>
      </c>
      <c r="D372" s="683">
        <v>8</v>
      </c>
      <c r="E372" s="683" t="str">
        <f>CONCATENATE('Смета ЕР (общ) '!$A372,".",'Смета ЕР (общ) '!$B372,".",C372,".",'Смета ЕР (общ) '!$D372)</f>
        <v>Р3.4.5.8</v>
      </c>
      <c r="F372" s="683">
        <f t="shared" si="41"/>
        <v>1</v>
      </c>
      <c r="G372" s="684" t="s">
        <v>1544</v>
      </c>
      <c r="H372" s="634" t="s">
        <v>336</v>
      </c>
      <c r="I372" s="635"/>
      <c r="J372" s="636">
        <v>13750</v>
      </c>
      <c r="K372" s="761">
        <v>68670</v>
      </c>
      <c r="L372" s="636">
        <f t="shared" si="53"/>
        <v>13750</v>
      </c>
      <c r="M372" s="636">
        <f t="shared" si="53"/>
        <v>68670</v>
      </c>
      <c r="N372" s="636">
        <f>ROUND('Смета ЕР (общ) '!$I372*'Смета ЕР (общ) '!$L372,2)</f>
        <v>0</v>
      </c>
      <c r="O372" s="636">
        <f>ROUND('Смета ЕР (общ) '!$I372*'Смета ЕР (общ) '!$M372,2)</f>
        <v>0</v>
      </c>
      <c r="P372" s="904" t="s">
        <v>6338</v>
      </c>
      <c r="R372" s="1376"/>
    </row>
    <row r="373" spans="1:18" ht="24">
      <c r="A373" s="683" t="s">
        <v>16</v>
      </c>
      <c r="B373" s="683">
        <v>4</v>
      </c>
      <c r="C373" s="683">
        <v>5</v>
      </c>
      <c r="D373" s="683">
        <v>9</v>
      </c>
      <c r="E373" s="683" t="str">
        <f>CONCATENATE('Смета ЕР (общ) '!$A373,".",'Смета ЕР (общ) '!$B373,".",C373,".",'Смета ЕР (общ) '!$D373)</f>
        <v>Р3.4.5.9</v>
      </c>
      <c r="F373" s="683">
        <f t="shared" si="41"/>
        <v>1</v>
      </c>
      <c r="G373" s="684" t="s">
        <v>1554</v>
      </c>
      <c r="H373" s="634" t="s">
        <v>336</v>
      </c>
      <c r="I373" s="652"/>
      <c r="J373" s="636">
        <v>13750</v>
      </c>
      <c r="K373" s="762">
        <v>59850</v>
      </c>
      <c r="L373" s="653">
        <f t="shared" si="53"/>
        <v>13750</v>
      </c>
      <c r="M373" s="653">
        <f t="shared" si="53"/>
        <v>59850</v>
      </c>
      <c r="N373" s="653">
        <f>ROUND('Смета ЕР (общ) '!$I373*'Смета ЕР (общ) '!$L373,2)</f>
        <v>0</v>
      </c>
      <c r="O373" s="653">
        <f>ROUND('Смета ЕР (общ) '!$I373*'Смета ЕР (общ) '!$M373,2)</f>
        <v>0</v>
      </c>
      <c r="R373" s="1378"/>
    </row>
    <row r="374" spans="1:18" ht="24">
      <c r="A374" s="683" t="s">
        <v>16</v>
      </c>
      <c r="B374" s="683">
        <v>4</v>
      </c>
      <c r="C374" s="683">
        <v>5</v>
      </c>
      <c r="D374" s="683">
        <v>4</v>
      </c>
      <c r="E374" s="683" t="str">
        <f>CONCATENATE('Смета ЕР (общ) '!$A374,".",'Смета ЕР (общ) '!$B374,".",C374,".",'Смета ЕР (общ) '!$D374)</f>
        <v>Р3.4.5.4</v>
      </c>
      <c r="F374" s="683">
        <f t="shared" si="41"/>
        <v>1</v>
      </c>
      <c r="G374" s="684" t="s">
        <v>502</v>
      </c>
      <c r="H374" s="634" t="s">
        <v>336</v>
      </c>
      <c r="I374" s="635"/>
      <c r="J374" s="636">
        <v>1280.1300000000001</v>
      </c>
      <c r="K374" s="636">
        <v>3815</v>
      </c>
      <c r="L374" s="636">
        <f t="shared" si="53"/>
        <v>1280.1300000000001</v>
      </c>
      <c r="M374" s="636">
        <f t="shared" si="53"/>
        <v>3815</v>
      </c>
      <c r="N374" s="636">
        <f>ROUND('Смета ЕР (общ) '!$I374*'Смета ЕР (общ) '!$L374,2)</f>
        <v>0</v>
      </c>
      <c r="O374" s="636">
        <f>ROUND('Смета ЕР (общ) '!$I374*'Смета ЕР (общ) '!$M374,2)</f>
        <v>0</v>
      </c>
      <c r="R374" s="1376"/>
    </row>
    <row r="375" spans="1:18" ht="36">
      <c r="A375" s="632" t="s">
        <v>16</v>
      </c>
      <c r="B375" s="632">
        <v>4</v>
      </c>
      <c r="C375" s="632">
        <v>5</v>
      </c>
      <c r="D375" s="632">
        <v>5</v>
      </c>
      <c r="E375" s="632" t="str">
        <f>CONCATENATE('Смета ЕР (общ) '!$A375,".",'Смета ЕР (общ) '!$B375,".",C375,".",'Смета ЕР (общ) '!$D375)</f>
        <v>Р3.4.5.5</v>
      </c>
      <c r="F375" s="632">
        <f t="shared" ref="F375:F437" si="54">IF(I375&gt;0,F374+1,F374)</f>
        <v>1</v>
      </c>
      <c r="G375" s="633" t="s">
        <v>1228</v>
      </c>
      <c r="H375" s="634" t="s">
        <v>336</v>
      </c>
      <c r="I375" s="635"/>
      <c r="J375" s="636">
        <v>1503.36</v>
      </c>
      <c r="K375" s="636">
        <v>206.06</v>
      </c>
      <c r="L375" s="636">
        <f t="shared" si="53"/>
        <v>1503.36</v>
      </c>
      <c r="M375" s="636">
        <f t="shared" si="53"/>
        <v>206.06</v>
      </c>
      <c r="N375" s="636">
        <f>ROUND('Смета ЕР (общ) '!$I375*'Смета ЕР (общ) '!$L375,2)</f>
        <v>0</v>
      </c>
      <c r="O375" s="636">
        <f>ROUND('Смета ЕР (общ) '!$I375*'Смета ЕР (общ) '!$M375,2)</f>
        <v>0</v>
      </c>
      <c r="R375" s="1376"/>
    </row>
    <row r="376" spans="1:18" ht="24">
      <c r="A376" s="683" t="s">
        <v>16</v>
      </c>
      <c r="B376" s="683">
        <v>4</v>
      </c>
      <c r="C376" s="683">
        <v>5</v>
      </c>
      <c r="D376" s="683">
        <v>6</v>
      </c>
      <c r="E376" s="683" t="str">
        <f>CONCATENATE('Смета ЕР (общ) '!$A376,".",'Смета ЕР (общ) '!$B376,".",C376,".",'Смета ЕР (общ) '!$D376)</f>
        <v>Р3.4.5.6</v>
      </c>
      <c r="F376" s="683">
        <f t="shared" si="54"/>
        <v>1</v>
      </c>
      <c r="G376" s="684" t="s">
        <v>1227</v>
      </c>
      <c r="H376" s="634" t="s">
        <v>336</v>
      </c>
      <c r="I376" s="635"/>
      <c r="J376" s="636">
        <v>2192.4</v>
      </c>
      <c r="K376" s="636">
        <v>37425.71</v>
      </c>
      <c r="L376" s="636">
        <f t="shared" si="53"/>
        <v>2192.4</v>
      </c>
      <c r="M376" s="636">
        <f t="shared" si="53"/>
        <v>37425.71</v>
      </c>
      <c r="N376" s="636">
        <f>ROUND('Смета ЕР (общ) '!$I376*'Смета ЕР (общ) '!$L376,2)</f>
        <v>0</v>
      </c>
      <c r="O376" s="636">
        <f>ROUND('Смета ЕР (общ) '!$I376*'Смета ЕР (общ) '!$M376,2)</f>
        <v>0</v>
      </c>
      <c r="R376" s="1376"/>
    </row>
    <row r="377" spans="1:18" ht="105.75" customHeight="1">
      <c r="A377" s="683" t="s">
        <v>16</v>
      </c>
      <c r="B377" s="683">
        <v>4</v>
      </c>
      <c r="C377" s="683">
        <v>5</v>
      </c>
      <c r="D377" s="683">
        <v>7</v>
      </c>
      <c r="E377" s="683" t="str">
        <f>CONCATENATE('Смета ЕР (общ) '!$A377,".",'Смета ЕР (общ) '!$B377,".",C377,".",'Смета ЕР (общ) '!$D377)</f>
        <v>Р3.4.5.7</v>
      </c>
      <c r="F377" s="683">
        <f t="shared" si="54"/>
        <v>1</v>
      </c>
      <c r="G377" s="684" t="s">
        <v>6251</v>
      </c>
      <c r="H377" s="634" t="s">
        <v>336</v>
      </c>
      <c r="I377" s="635"/>
      <c r="J377" s="636">
        <v>10648.8</v>
      </c>
      <c r="K377" s="636">
        <f>'Дер. гл. ПП двери в проем'!H8</f>
        <v>158770.5</v>
      </c>
      <c r="L377" s="636">
        <f t="shared" si="53"/>
        <v>10648.8</v>
      </c>
      <c r="M377" s="657">
        <f>K377</f>
        <v>158770.5</v>
      </c>
      <c r="N377" s="636">
        <f>ROUND('Смета ЕР (общ) '!$I377*'Смета ЕР (общ) '!$L377,2)</f>
        <v>0</v>
      </c>
      <c r="O377" s="636">
        <f>ROUND('Смета ЕР (общ) '!$I377*'Смета ЕР (общ) '!$M377,2)</f>
        <v>0</v>
      </c>
      <c r="P377" s="1865" t="s">
        <v>6341</v>
      </c>
      <c r="R377" s="1376" t="s">
        <v>6330</v>
      </c>
    </row>
    <row r="378" spans="1:18" ht="105.75" customHeight="1">
      <c r="A378" s="632" t="s">
        <v>16</v>
      </c>
      <c r="B378" s="632">
        <v>4</v>
      </c>
      <c r="C378" s="632">
        <v>5</v>
      </c>
      <c r="D378" s="632">
        <v>30</v>
      </c>
      <c r="E378" s="632" t="str">
        <f>CONCATENATE('Смета ЕР (общ) '!$A378,".",'Смета ЕР (общ) '!$B378,".",'Смета ЕР (общ) '!$D378)</f>
        <v>Р3.4.30</v>
      </c>
      <c r="F378" s="683">
        <f t="shared" si="54"/>
        <v>1</v>
      </c>
      <c r="G378" s="1257" t="s">
        <v>6252</v>
      </c>
      <c r="H378" s="634" t="s">
        <v>336</v>
      </c>
      <c r="I378" s="900"/>
      <c r="J378" s="1017">
        <v>10648.8</v>
      </c>
      <c r="K378" s="1017">
        <f>'Стеклянная ПП дверь'!G8</f>
        <v>286356</v>
      </c>
      <c r="L378" s="636">
        <f t="shared" si="53"/>
        <v>10648.8</v>
      </c>
      <c r="M378" s="657">
        <f>K378</f>
        <v>286356</v>
      </c>
      <c r="N378" s="636">
        <f>ROUND('Смета ЕР (общ) '!$I378*'Смета ЕР (общ) '!$L378,2)</f>
        <v>0</v>
      </c>
      <c r="O378" s="636">
        <f>ROUND('Смета ЕР (общ) '!$I378*'Смета ЕР (общ) '!$M378,2)</f>
        <v>0</v>
      </c>
      <c r="P378" s="1865" t="s">
        <v>6342</v>
      </c>
      <c r="R378" s="1376" t="s">
        <v>6330</v>
      </c>
    </row>
    <row r="379" spans="1:18" ht="24">
      <c r="A379" s="674" t="s">
        <v>16</v>
      </c>
      <c r="B379" s="674">
        <v>4</v>
      </c>
      <c r="C379" s="674">
        <v>6</v>
      </c>
      <c r="D379" s="674">
        <v>0</v>
      </c>
      <c r="E379" s="674" t="str">
        <f>CONCATENATE('Смета ЕР (общ) '!$A379,".",'Смета ЕР (общ) '!$B379,".",C379,".",'Смета ЕР (общ) '!$D379)</f>
        <v>Р3.4.6.0</v>
      </c>
      <c r="F379" s="668">
        <f t="shared" si="54"/>
        <v>1</v>
      </c>
      <c r="G379" s="675" t="s">
        <v>2633</v>
      </c>
      <c r="H379" s="685"/>
      <c r="I379" s="671">
        <f>N379</f>
        <v>0</v>
      </c>
      <c r="J379" s="672"/>
      <c r="K379" s="672"/>
      <c r="L379" s="677"/>
      <c r="M379" s="677"/>
      <c r="N379" s="677">
        <f>SUM(N380:N391)</f>
        <v>0</v>
      </c>
      <c r="O379" s="677">
        <f>SUM(O380:O391)</f>
        <v>0</v>
      </c>
      <c r="R379" s="1380"/>
    </row>
    <row r="380" spans="1:18" ht="24">
      <c r="A380" s="632" t="s">
        <v>16</v>
      </c>
      <c r="B380" s="632">
        <v>4</v>
      </c>
      <c r="C380" s="632">
        <v>6</v>
      </c>
      <c r="D380" s="632">
        <v>1</v>
      </c>
      <c r="E380" s="632" t="str">
        <f>CONCATENATE('Смета ЕР (общ) '!$A380,".",'Смета ЕР (общ) '!$B380,".",C380,".",'Смета ЕР (общ) '!$D380)</f>
        <v>Р3.4.6.1</v>
      </c>
      <c r="F380" s="632">
        <f t="shared" si="54"/>
        <v>1</v>
      </c>
      <c r="G380" s="633" t="s">
        <v>659</v>
      </c>
      <c r="H380" s="634" t="s">
        <v>336</v>
      </c>
      <c r="I380" s="635"/>
      <c r="J380" s="636">
        <v>7297.56</v>
      </c>
      <c r="K380" s="636">
        <v>21591.77</v>
      </c>
      <c r="L380" s="636">
        <f t="shared" ref="L380:L391" si="55">ROUND(J380-J380*$Q$3,2)</f>
        <v>7297.56</v>
      </c>
      <c r="M380" s="636">
        <f t="shared" ref="M380:M391" si="56">ROUND(K380-K380*$Q$3,2)</f>
        <v>21591.77</v>
      </c>
      <c r="N380" s="636">
        <f>ROUND('Смета ЕР (общ) '!$I380*'Смета ЕР (общ) '!$L380,2)</f>
        <v>0</v>
      </c>
      <c r="O380" s="636">
        <f>ROUND('Смета ЕР (общ) '!$I380*'Смета ЕР (общ) '!$M380,2)</f>
        <v>0</v>
      </c>
      <c r="R380" s="1376"/>
    </row>
    <row r="381" spans="1:18" ht="24">
      <c r="A381" s="632" t="s">
        <v>16</v>
      </c>
      <c r="B381" s="632">
        <v>4</v>
      </c>
      <c r="C381" s="632">
        <v>6</v>
      </c>
      <c r="D381" s="632">
        <v>2</v>
      </c>
      <c r="E381" s="632" t="str">
        <f>CONCATENATE('Смета ЕР (общ) '!$A381,".",'Смета ЕР (общ) '!$B381,".",C381,".",'Смета ЕР (общ) '!$D381)</f>
        <v>Р3.4.6.2</v>
      </c>
      <c r="F381" s="632">
        <f t="shared" si="54"/>
        <v>1</v>
      </c>
      <c r="G381" s="645" t="s">
        <v>695</v>
      </c>
      <c r="H381" s="634" t="s">
        <v>336</v>
      </c>
      <c r="I381" s="635"/>
      <c r="J381" s="636">
        <v>7297.56</v>
      </c>
      <c r="K381" s="636">
        <v>35597.46</v>
      </c>
      <c r="L381" s="636">
        <f t="shared" si="55"/>
        <v>7297.56</v>
      </c>
      <c r="M381" s="636">
        <f t="shared" si="56"/>
        <v>35597.46</v>
      </c>
      <c r="N381" s="636">
        <f>ROUND('Смета ЕР (общ) '!$I381*'Смета ЕР (общ) '!$L381,2)</f>
        <v>0</v>
      </c>
      <c r="O381" s="636">
        <f>ROUND('Смета ЕР (общ) '!$I381*'Смета ЕР (общ) '!$M381,2)</f>
        <v>0</v>
      </c>
      <c r="R381" s="1376"/>
    </row>
    <row r="382" spans="1:18" ht="36">
      <c r="A382" s="632" t="s">
        <v>16</v>
      </c>
      <c r="B382" s="632">
        <v>4</v>
      </c>
      <c r="C382" s="632">
        <v>6</v>
      </c>
      <c r="D382" s="632">
        <v>3</v>
      </c>
      <c r="E382" s="632" t="str">
        <f>CONCATENATE('Смета ЕР (общ) '!$A382,".",'Смета ЕР (общ) '!$B382,".",C382,".",'Смета ЕР (общ) '!$D382)</f>
        <v>Р3.4.6.3</v>
      </c>
      <c r="F382" s="632">
        <f t="shared" si="54"/>
        <v>1</v>
      </c>
      <c r="G382" s="645" t="s">
        <v>308</v>
      </c>
      <c r="H382" s="634" t="s">
        <v>336</v>
      </c>
      <c r="I382" s="635"/>
      <c r="J382" s="636">
        <v>7297.56</v>
      </c>
      <c r="K382" s="636">
        <v>40865.360000000001</v>
      </c>
      <c r="L382" s="636">
        <f t="shared" si="55"/>
        <v>7297.56</v>
      </c>
      <c r="M382" s="636">
        <f t="shared" si="56"/>
        <v>40865.360000000001</v>
      </c>
      <c r="N382" s="636">
        <f>ROUND('Смета ЕР (общ) '!$I382*'Смета ЕР (общ) '!$L382,2)</f>
        <v>0</v>
      </c>
      <c r="O382" s="636">
        <f>ROUND('Смета ЕР (общ) '!$I382*'Смета ЕР (общ) '!$M382,2)</f>
        <v>0</v>
      </c>
      <c r="R382" s="1376"/>
    </row>
    <row r="383" spans="1:18" ht="24">
      <c r="A383" s="632" t="s">
        <v>16</v>
      </c>
      <c r="B383" s="632">
        <v>4</v>
      </c>
      <c r="C383" s="632">
        <v>6</v>
      </c>
      <c r="D383" s="632">
        <v>4</v>
      </c>
      <c r="E383" s="632" t="str">
        <f>CONCATENATE('Смета ЕР (общ) '!$A383,".",'Смета ЕР (общ) '!$B383,".",C383,".",'Смета ЕР (общ) '!$D383)</f>
        <v>Р3.4.6.4</v>
      </c>
      <c r="F383" s="632">
        <f t="shared" si="54"/>
        <v>1</v>
      </c>
      <c r="G383" s="645" t="s">
        <v>241</v>
      </c>
      <c r="H383" s="634" t="s">
        <v>336</v>
      </c>
      <c r="I383" s="635"/>
      <c r="J383" s="636">
        <v>7297.56</v>
      </c>
      <c r="K383" s="636">
        <v>37337.31</v>
      </c>
      <c r="L383" s="636">
        <f t="shared" si="55"/>
        <v>7297.56</v>
      </c>
      <c r="M383" s="636">
        <f t="shared" si="56"/>
        <v>37337.31</v>
      </c>
      <c r="N383" s="636">
        <f>ROUND('Смета ЕР (общ) '!$I383*'Смета ЕР (общ) '!$L383,2)</f>
        <v>0</v>
      </c>
      <c r="O383" s="636">
        <f>ROUND('Смета ЕР (общ) '!$I383*'Смета ЕР (общ) '!$M383,2)</f>
        <v>0</v>
      </c>
      <c r="R383" s="1376"/>
    </row>
    <row r="384" spans="1:18" ht="132">
      <c r="A384" s="659" t="s">
        <v>16</v>
      </c>
      <c r="B384" s="659">
        <v>4</v>
      </c>
      <c r="C384" s="659">
        <v>6</v>
      </c>
      <c r="D384" s="659">
        <v>5</v>
      </c>
      <c r="E384" s="659" t="str">
        <f>CONCATENATE('Смета ЕР (общ) '!$A384,".",'Смета ЕР (общ) '!$B384,".",C384,".",'Смета ЕР (общ) '!$D384)</f>
        <v>Р3.4.6.5</v>
      </c>
      <c r="F384" s="659">
        <f t="shared" si="54"/>
        <v>1</v>
      </c>
      <c r="G384" s="660" t="s">
        <v>2262</v>
      </c>
      <c r="H384" s="634" t="s">
        <v>336</v>
      </c>
      <c r="I384" s="661"/>
      <c r="J384" s="636">
        <v>7297.56</v>
      </c>
      <c r="K384" s="695">
        <f>'Дерев. гл. скр. двери в проем'!G8*1.05</f>
        <v>106622.25</v>
      </c>
      <c r="L384" s="636">
        <f t="shared" si="55"/>
        <v>7297.56</v>
      </c>
      <c r="M384" s="657">
        <f>K384</f>
        <v>106622.25</v>
      </c>
      <c r="N384" s="636">
        <f>ROUND('Смета ЕР (общ) '!$I384*'Смета ЕР (общ) '!$L384,2)</f>
        <v>0</v>
      </c>
      <c r="O384" s="636">
        <f>ROUND('Смета ЕР (общ) '!$I384*'Смета ЕР (общ) '!$M384,2)</f>
        <v>0</v>
      </c>
      <c r="P384" s="1865" t="s">
        <v>6343</v>
      </c>
      <c r="Q384" s="944"/>
      <c r="R384" s="1376" t="s">
        <v>6330</v>
      </c>
    </row>
    <row r="385" spans="1:18" ht="108">
      <c r="A385" s="659" t="s">
        <v>16</v>
      </c>
      <c r="B385" s="659">
        <v>4</v>
      </c>
      <c r="C385" s="659">
        <v>6</v>
      </c>
      <c r="D385" s="659">
        <v>6</v>
      </c>
      <c r="E385" s="659" t="str">
        <f>CONCATENATE('Смета ЕР (общ) '!$A385,".",'Смета ЕР (общ) '!$B385,".",C385,".",'Смета ЕР (общ) '!$D385)</f>
        <v>Р3.4.6.6</v>
      </c>
      <c r="F385" s="659">
        <f t="shared" si="54"/>
        <v>1</v>
      </c>
      <c r="G385" s="660" t="s">
        <v>2264</v>
      </c>
      <c r="H385" s="634" t="s">
        <v>336</v>
      </c>
      <c r="I385" s="661"/>
      <c r="J385" s="636">
        <v>7297.56</v>
      </c>
      <c r="K385" s="695">
        <f>'Дерев. гл. двери в проем'!G8*1.05</f>
        <v>98017.5</v>
      </c>
      <c r="L385" s="636">
        <f t="shared" si="55"/>
        <v>7297.56</v>
      </c>
      <c r="M385" s="657">
        <f>K385</f>
        <v>98017.5</v>
      </c>
      <c r="N385" s="636">
        <f>ROUND('Смета ЕР (общ) '!$I385*'Смета ЕР (общ) '!$L385,2)</f>
        <v>0</v>
      </c>
      <c r="O385" s="636">
        <f>ROUND('Смета ЕР (общ) '!$I385*'Смета ЕР (общ) '!$M385,2)</f>
        <v>0</v>
      </c>
      <c r="P385" s="1865" t="s">
        <v>6344</v>
      </c>
      <c r="Q385" s="944"/>
      <c r="R385" s="1376" t="s">
        <v>6330</v>
      </c>
    </row>
    <row r="386" spans="1:18" ht="24">
      <c r="A386" s="632" t="s">
        <v>16</v>
      </c>
      <c r="B386" s="632">
        <v>4</v>
      </c>
      <c r="C386" s="632">
        <v>6</v>
      </c>
      <c r="D386" s="632">
        <v>7</v>
      </c>
      <c r="E386" s="632" t="str">
        <f>CONCATENATE('Смета ЕР (общ) '!$A386,".",'Смета ЕР (общ) '!$B386,".",C386,".",'Смета ЕР (общ) '!$D386)</f>
        <v>Р3.4.6.7</v>
      </c>
      <c r="F386" s="632">
        <f t="shared" si="54"/>
        <v>1</v>
      </c>
      <c r="G386" s="645" t="s">
        <v>696</v>
      </c>
      <c r="H386" s="634" t="s">
        <v>336</v>
      </c>
      <c r="I386" s="635"/>
      <c r="J386" s="636">
        <v>7297.56</v>
      </c>
      <c r="K386" s="636">
        <v>18584.89</v>
      </c>
      <c r="L386" s="636">
        <f t="shared" si="55"/>
        <v>7297.56</v>
      </c>
      <c r="M386" s="636">
        <f t="shared" si="56"/>
        <v>18584.89</v>
      </c>
      <c r="N386" s="636">
        <f>ROUND('Смета ЕР (общ) '!$I386*'Смета ЕР (общ) '!$L386,2)</f>
        <v>0</v>
      </c>
      <c r="O386" s="636">
        <f>ROUND('Смета ЕР (общ) '!$I386*'Смета ЕР (общ) '!$M386,2)</f>
        <v>0</v>
      </c>
      <c r="R386" s="1376"/>
    </row>
    <row r="387" spans="1:18" ht="36">
      <c r="A387" s="663" t="s">
        <v>16</v>
      </c>
      <c r="B387" s="663">
        <v>4</v>
      </c>
      <c r="C387" s="663">
        <v>6</v>
      </c>
      <c r="D387" s="663">
        <v>8</v>
      </c>
      <c r="E387" s="663" t="str">
        <f>CONCATENATE('Смета ЕР (общ) '!$A387,".",'Смета ЕР (общ) '!$B387,".",C387,".",'Смета ЕР (общ) '!$D387)</f>
        <v>Р3.4.6.8</v>
      </c>
      <c r="F387" s="663">
        <f t="shared" si="54"/>
        <v>1</v>
      </c>
      <c r="G387" s="664" t="s">
        <v>2221</v>
      </c>
      <c r="H387" s="634" t="s">
        <v>336</v>
      </c>
      <c r="I387" s="637"/>
      <c r="J387" s="665">
        <v>7297.56</v>
      </c>
      <c r="K387" s="665">
        <f>'Двери Kapelli'!E12</f>
        <v>21458.85</v>
      </c>
      <c r="L387" s="665">
        <f t="shared" si="55"/>
        <v>7297.56</v>
      </c>
      <c r="M387" s="657">
        <f>K387</f>
        <v>21458.85</v>
      </c>
      <c r="N387" s="665">
        <f>ROUND('Смета ЕР (общ) '!$I387*'Смета ЕР (общ) '!$L387,2)</f>
        <v>0</v>
      </c>
      <c r="O387" s="665">
        <f>ROUND('Смета ЕР (общ) '!$I387*'Смета ЕР (общ) '!$M387,2)</f>
        <v>0</v>
      </c>
      <c r="P387" s="78" t="s">
        <v>1538</v>
      </c>
      <c r="Q387" s="944"/>
      <c r="R387" s="1377" t="s">
        <v>844</v>
      </c>
    </row>
    <row r="388" spans="1:18" ht="24">
      <c r="A388" s="663" t="s">
        <v>16</v>
      </c>
      <c r="B388" s="663">
        <v>4</v>
      </c>
      <c r="C388" s="663">
        <v>6</v>
      </c>
      <c r="D388" s="663">
        <v>9</v>
      </c>
      <c r="E388" s="663" t="str">
        <f>CONCATENATE('Смета ЕР (общ) '!$A388,".",'Смета ЕР (общ) '!$B388,".",C388,".",'Смета ЕР (общ) '!$D388)</f>
        <v>Р3.4.6.9</v>
      </c>
      <c r="F388" s="663">
        <f t="shared" si="54"/>
        <v>1</v>
      </c>
      <c r="G388" s="678" t="s">
        <v>29</v>
      </c>
      <c r="H388" s="634" t="s">
        <v>336</v>
      </c>
      <c r="I388" s="637"/>
      <c r="J388" s="665">
        <v>1280.1300000000001</v>
      </c>
      <c r="K388" s="665">
        <v>4843.88</v>
      </c>
      <c r="L388" s="665">
        <f t="shared" si="55"/>
        <v>1280.1300000000001</v>
      </c>
      <c r="M388" s="665">
        <f t="shared" si="56"/>
        <v>4843.88</v>
      </c>
      <c r="N388" s="665">
        <f>ROUND('Смета ЕР (общ) '!$I388*'Смета ЕР (общ) '!$L388,2)</f>
        <v>0</v>
      </c>
      <c r="O388" s="665">
        <f>ROUND('Смета ЕР (общ) '!$I388*'Смета ЕР (общ) '!$M388,2)</f>
        <v>0</v>
      </c>
      <c r="R388" s="1377"/>
    </row>
    <row r="389" spans="1:18" ht="24">
      <c r="A389" s="686" t="s">
        <v>16</v>
      </c>
      <c r="B389" s="686">
        <v>4</v>
      </c>
      <c r="C389" s="686">
        <v>6</v>
      </c>
      <c r="D389" s="686">
        <v>10</v>
      </c>
      <c r="E389" s="686" t="str">
        <f>CONCATENATE('Смета ЕР (общ) '!$A389,".",'Смета ЕР (общ) '!$B389,".",C389,".",'Смета ЕР (общ) '!$D389)</f>
        <v>Р3.4.6.10</v>
      </c>
      <c r="F389" s="686">
        <f t="shared" si="54"/>
        <v>1</v>
      </c>
      <c r="G389" s="687" t="s">
        <v>1180</v>
      </c>
      <c r="H389" s="634" t="s">
        <v>336</v>
      </c>
      <c r="I389" s="637"/>
      <c r="J389" s="665">
        <v>1280.1300000000001</v>
      </c>
      <c r="K389" s="665">
        <v>24572.5</v>
      </c>
      <c r="L389" s="665">
        <f t="shared" si="55"/>
        <v>1280.1300000000001</v>
      </c>
      <c r="M389" s="665">
        <f t="shared" si="56"/>
        <v>24572.5</v>
      </c>
      <c r="N389" s="665">
        <f>ROUND('Смета ЕР (общ) '!$I389*'Смета ЕР (общ) '!$L389,2)</f>
        <v>0</v>
      </c>
      <c r="O389" s="665">
        <f>ROUND('Смета ЕР (общ) '!$I389*'Смета ЕР (общ) '!$M389,2)</f>
        <v>0</v>
      </c>
      <c r="P389" s="630" t="s">
        <v>1181</v>
      </c>
      <c r="R389" s="1377"/>
    </row>
    <row r="390" spans="1:18" s="614" customFormat="1" ht="24">
      <c r="A390" s="686" t="s">
        <v>16</v>
      </c>
      <c r="B390" s="686">
        <v>4</v>
      </c>
      <c r="C390" s="686">
        <v>6</v>
      </c>
      <c r="D390" s="686">
        <v>11</v>
      </c>
      <c r="E390" s="686" t="str">
        <f>CONCATENATE('Смета ЕР (общ) '!$A390,".",'Смета ЕР (общ) '!$B390,".",C390,".",'Смета ЕР (общ) '!$D390)</f>
        <v>Р3.4.6.11</v>
      </c>
      <c r="F390" s="686">
        <f t="shared" si="54"/>
        <v>1</v>
      </c>
      <c r="G390" s="687" t="s">
        <v>1192</v>
      </c>
      <c r="H390" s="634" t="s">
        <v>336</v>
      </c>
      <c r="I390" s="763"/>
      <c r="J390" s="665">
        <v>224.46</v>
      </c>
      <c r="K390" s="665">
        <v>286.32</v>
      </c>
      <c r="L390" s="665">
        <f t="shared" si="55"/>
        <v>224.46</v>
      </c>
      <c r="M390" s="665">
        <f t="shared" si="56"/>
        <v>286.32</v>
      </c>
      <c r="N390" s="665">
        <f>ROUND('Смета ЕР (общ) '!$I390*'Смета ЕР (общ) '!$L390,2)</f>
        <v>0</v>
      </c>
      <c r="O390" s="665">
        <f>ROUND('Смета ЕР (общ) '!$I390*'Смета ЕР (общ) '!$M390,2)</f>
        <v>0</v>
      </c>
      <c r="P390" s="630" t="s">
        <v>1181</v>
      </c>
      <c r="Q390" s="613"/>
      <c r="R390" s="1377"/>
    </row>
    <row r="391" spans="1:18" ht="24">
      <c r="A391" s="632" t="s">
        <v>16</v>
      </c>
      <c r="B391" s="632">
        <v>4</v>
      </c>
      <c r="C391" s="632">
        <v>6</v>
      </c>
      <c r="D391" s="632">
        <v>12</v>
      </c>
      <c r="E391" s="632" t="str">
        <f>CONCATENATE('Смета ЕР (общ) '!$A391,".",'Смета ЕР (общ) '!$B391,".",C391,".",'Смета ЕР (общ) '!$D391)</f>
        <v>Р3.4.6.12</v>
      </c>
      <c r="F391" s="632">
        <f t="shared" si="54"/>
        <v>1</v>
      </c>
      <c r="G391" s="633" t="s">
        <v>31</v>
      </c>
      <c r="H391" s="634" t="s">
        <v>336</v>
      </c>
      <c r="I391" s="635"/>
      <c r="J391" s="636">
        <v>224.46</v>
      </c>
      <c r="K391" s="636">
        <v>329.48</v>
      </c>
      <c r="L391" s="636">
        <f t="shared" si="55"/>
        <v>224.46</v>
      </c>
      <c r="M391" s="636">
        <f t="shared" si="56"/>
        <v>329.48</v>
      </c>
      <c r="N391" s="636">
        <f>ROUND('Смета ЕР (общ) '!$I391*'Смета ЕР (общ) '!$L391,2)</f>
        <v>0</v>
      </c>
      <c r="O391" s="636">
        <f>ROUND('Смета ЕР (общ) '!$I391*'Смета ЕР (общ) '!$M391,2)</f>
        <v>0</v>
      </c>
      <c r="R391" s="1376"/>
    </row>
    <row r="392" spans="1:18" ht="24">
      <c r="A392" s="668" t="s">
        <v>16</v>
      </c>
      <c r="B392" s="668">
        <v>4</v>
      </c>
      <c r="C392" s="668">
        <v>7</v>
      </c>
      <c r="D392" s="668">
        <v>0</v>
      </c>
      <c r="E392" s="668" t="str">
        <f>CONCATENATE('Смета ЕР (общ) '!$A392,".",'Смета ЕР (общ) '!$B392,".",C392,".",'Смета ЕР (общ) '!$D392)</f>
        <v>Р3.4.7.0</v>
      </c>
      <c r="F392" s="668">
        <f t="shared" si="54"/>
        <v>1</v>
      </c>
      <c r="G392" s="669" t="s">
        <v>2635</v>
      </c>
      <c r="H392" s="670"/>
      <c r="I392" s="671">
        <f>N392</f>
        <v>0</v>
      </c>
      <c r="J392" s="672"/>
      <c r="K392" s="672"/>
      <c r="L392" s="673"/>
      <c r="M392" s="673"/>
      <c r="N392" s="673">
        <f>SUM(N393:N411)</f>
        <v>0</v>
      </c>
      <c r="O392" s="673">
        <f>SUM(O393:O411)</f>
        <v>0</v>
      </c>
      <c r="R392" s="1379"/>
    </row>
    <row r="393" spans="1:18" ht="24">
      <c r="A393" s="632" t="s">
        <v>16</v>
      </c>
      <c r="B393" s="632">
        <v>4</v>
      </c>
      <c r="C393" s="632">
        <v>7</v>
      </c>
      <c r="D393" s="632">
        <v>1</v>
      </c>
      <c r="E393" s="632" t="str">
        <f>CONCATENATE('Смета ЕР (общ) '!$A393,".",'Смета ЕР (общ) '!$B393,".",C393,".",'Смета ЕР (общ) '!$D393)</f>
        <v>Р3.4.7.1</v>
      </c>
      <c r="F393" s="632">
        <f t="shared" si="54"/>
        <v>1</v>
      </c>
      <c r="G393" s="633" t="s">
        <v>32</v>
      </c>
      <c r="H393" s="648" t="s">
        <v>15</v>
      </c>
      <c r="I393" s="635"/>
      <c r="J393" s="636">
        <v>2750</v>
      </c>
      <c r="K393" s="636">
        <v>16842.29</v>
      </c>
      <c r="L393" s="636">
        <f t="shared" ref="L393:L411" si="57">ROUND(J393-J393*$Q$3,2)</f>
        <v>2750</v>
      </c>
      <c r="M393" s="636">
        <f t="shared" ref="M393:M411" si="58">ROUND(K393-K393*$Q$3,2)</f>
        <v>16842.29</v>
      </c>
      <c r="N393" s="636">
        <f>ROUND('Смета ЕР (общ) '!$I393*'Смета ЕР (общ) '!$L393,2)</f>
        <v>0</v>
      </c>
      <c r="O393" s="636">
        <f>ROUND('Смета ЕР (общ) '!$I393*'Смета ЕР (общ) '!$M393,2)</f>
        <v>0</v>
      </c>
      <c r="R393" s="1376"/>
    </row>
    <row r="394" spans="1:18" ht="24">
      <c r="A394" s="663" t="s">
        <v>16</v>
      </c>
      <c r="B394" s="632">
        <v>4</v>
      </c>
      <c r="C394" s="632">
        <v>7</v>
      </c>
      <c r="D394" s="632">
        <v>2</v>
      </c>
      <c r="E394" s="632" t="str">
        <f>CONCATENATE('Смета ЕР (общ) '!$A394,".",'Смета ЕР (общ) '!$B394,".",C394,".",'Смета ЕР (общ) '!$D394)</f>
        <v>Р3.4.7.2</v>
      </c>
      <c r="F394" s="632">
        <f t="shared" si="54"/>
        <v>1</v>
      </c>
      <c r="G394" s="633" t="s">
        <v>248</v>
      </c>
      <c r="H394" s="634" t="s">
        <v>15</v>
      </c>
      <c r="I394" s="635"/>
      <c r="J394" s="636">
        <v>2750</v>
      </c>
      <c r="K394" s="636">
        <v>15912.06</v>
      </c>
      <c r="L394" s="636">
        <f t="shared" si="57"/>
        <v>2750</v>
      </c>
      <c r="M394" s="636">
        <f t="shared" si="58"/>
        <v>15912.06</v>
      </c>
      <c r="N394" s="636">
        <f>ROUND('Смета ЕР (общ) '!$I394*'Смета ЕР (общ) '!$L394,2)</f>
        <v>0</v>
      </c>
      <c r="O394" s="636">
        <f>ROUND('Смета ЕР (общ) '!$I394*'Смета ЕР (общ) '!$M394,2)</f>
        <v>0</v>
      </c>
      <c r="R394" s="1376"/>
    </row>
    <row r="395" spans="1:18" ht="24">
      <c r="A395" s="632" t="s">
        <v>16</v>
      </c>
      <c r="B395" s="632">
        <v>4</v>
      </c>
      <c r="C395" s="632">
        <v>7</v>
      </c>
      <c r="D395" s="632">
        <v>3</v>
      </c>
      <c r="E395" s="632" t="str">
        <f>CONCATENATE('Смета ЕР (общ) '!$A395,".",'Смета ЕР (общ) '!$B395,".",C395,".",'Смета ЕР (общ) '!$D395)</f>
        <v>Р3.4.7.3</v>
      </c>
      <c r="F395" s="632">
        <f t="shared" si="54"/>
        <v>1</v>
      </c>
      <c r="G395" s="633" t="s">
        <v>33</v>
      </c>
      <c r="H395" s="634" t="s">
        <v>15</v>
      </c>
      <c r="I395" s="635"/>
      <c r="J395" s="636">
        <v>1252.8</v>
      </c>
      <c r="K395" s="636">
        <v>2151.83</v>
      </c>
      <c r="L395" s="636">
        <f t="shared" si="57"/>
        <v>1252.8</v>
      </c>
      <c r="M395" s="636">
        <f t="shared" si="58"/>
        <v>2151.83</v>
      </c>
      <c r="N395" s="636">
        <f>ROUND('Смета ЕР (общ) '!$I395*'Смета ЕР (общ) '!$L395,2)</f>
        <v>0</v>
      </c>
      <c r="O395" s="636">
        <f>ROUND('Смета ЕР (общ) '!$I395*'Смета ЕР (общ) '!$M395,2)</f>
        <v>0</v>
      </c>
      <c r="R395" s="1376"/>
    </row>
    <row r="396" spans="1:18" ht="24">
      <c r="A396" s="632" t="s">
        <v>16</v>
      </c>
      <c r="B396" s="632">
        <v>4</v>
      </c>
      <c r="C396" s="632">
        <v>7</v>
      </c>
      <c r="D396" s="632">
        <v>4</v>
      </c>
      <c r="E396" s="632" t="str">
        <f>CONCATENATE('Смета ЕР (общ) '!$A396,".",'Смета ЕР (общ) '!$B396,".",C396,".",'Смета ЕР (общ) '!$D396)</f>
        <v>Р3.4.7.4</v>
      </c>
      <c r="F396" s="632">
        <f t="shared" si="54"/>
        <v>1</v>
      </c>
      <c r="G396" s="633" t="s">
        <v>1230</v>
      </c>
      <c r="H396" s="634" t="s">
        <v>15</v>
      </c>
      <c r="I396" s="635"/>
      <c r="J396" s="636">
        <v>220</v>
      </c>
      <c r="K396" s="636">
        <v>1993.8</v>
      </c>
      <c r="L396" s="636">
        <f t="shared" si="57"/>
        <v>220</v>
      </c>
      <c r="M396" s="636">
        <f t="shared" si="58"/>
        <v>1993.8</v>
      </c>
      <c r="N396" s="636">
        <f>ROUND('Смета ЕР (общ) '!$I396*'Смета ЕР (общ) '!$L396,2)</f>
        <v>0</v>
      </c>
      <c r="O396" s="636">
        <f>ROUND('Смета ЕР (общ) '!$I396*'Смета ЕР (общ) '!$M396,2)</f>
        <v>0</v>
      </c>
      <c r="R396" s="1376"/>
    </row>
    <row r="397" spans="1:18" ht="24">
      <c r="A397" s="632" t="s">
        <v>16</v>
      </c>
      <c r="B397" s="632">
        <v>4</v>
      </c>
      <c r="C397" s="632">
        <v>7</v>
      </c>
      <c r="D397" s="632">
        <v>5</v>
      </c>
      <c r="E397" s="632" t="str">
        <f>CONCATENATE('Смета ЕР (общ) '!$A397,".",'Смета ЕР (общ) '!$B397,".",C397,".",'Смета ЕР (общ) '!$D397)</f>
        <v>Р3.4.7.5</v>
      </c>
      <c r="F397" s="632">
        <f t="shared" si="54"/>
        <v>1</v>
      </c>
      <c r="G397" s="633" t="s">
        <v>722</v>
      </c>
      <c r="H397" s="634" t="s">
        <v>15</v>
      </c>
      <c r="I397" s="635"/>
      <c r="J397" s="636">
        <v>330</v>
      </c>
      <c r="K397" s="636">
        <v>1056.6099999999999</v>
      </c>
      <c r="L397" s="636">
        <f t="shared" si="57"/>
        <v>330</v>
      </c>
      <c r="M397" s="636">
        <f t="shared" si="58"/>
        <v>1056.6099999999999</v>
      </c>
      <c r="N397" s="636">
        <f>ROUND('Смета ЕР (общ) '!$I397*'Смета ЕР (общ) '!$L397,2)</f>
        <v>0</v>
      </c>
      <c r="O397" s="636">
        <f>ROUND('Смета ЕР (общ) '!$I397*'Смета ЕР (общ) '!$M397,2)</f>
        <v>0</v>
      </c>
      <c r="R397" s="1376"/>
    </row>
    <row r="398" spans="1:18" ht="24">
      <c r="A398" s="632" t="s">
        <v>16</v>
      </c>
      <c r="B398" s="632">
        <v>4</v>
      </c>
      <c r="C398" s="632">
        <v>7</v>
      </c>
      <c r="D398" s="632">
        <v>6</v>
      </c>
      <c r="E398" s="632" t="str">
        <f>CONCATENATE('Смета ЕР (общ) '!$A398,".",'Смета ЕР (общ) '!$B398,".",C398,".",'Смета ЕР (общ) '!$D398)</f>
        <v>Р3.4.7.6</v>
      </c>
      <c r="F398" s="632">
        <f t="shared" si="54"/>
        <v>1</v>
      </c>
      <c r="G398" s="633" t="s">
        <v>1102</v>
      </c>
      <c r="H398" s="634" t="s">
        <v>27</v>
      </c>
      <c r="I398" s="635"/>
      <c r="J398" s="636">
        <v>888.25</v>
      </c>
      <c r="K398" s="636">
        <v>3845.89</v>
      </c>
      <c r="L398" s="636">
        <f t="shared" si="57"/>
        <v>888.25</v>
      </c>
      <c r="M398" s="636">
        <f t="shared" si="58"/>
        <v>3845.89</v>
      </c>
      <c r="N398" s="636">
        <f>ROUND('Смета ЕР (общ) '!$I398*'Смета ЕР (общ) '!$L398,2)</f>
        <v>0</v>
      </c>
      <c r="O398" s="636">
        <f>ROUND('Смета ЕР (общ) '!$I398*'Смета ЕР (общ) '!$M398,2)</f>
        <v>0</v>
      </c>
      <c r="R398" s="1376"/>
    </row>
    <row r="399" spans="1:18" ht="24">
      <c r="A399" s="632" t="s">
        <v>16</v>
      </c>
      <c r="B399" s="632">
        <v>4</v>
      </c>
      <c r="C399" s="632">
        <v>7</v>
      </c>
      <c r="D399" s="632">
        <v>7</v>
      </c>
      <c r="E399" s="632" t="str">
        <f>CONCATENATE('Смета ЕР (общ) '!$A399,".",'Смета ЕР (общ) '!$B399,".",C399,".",'Смета ЕР (общ) '!$D399)</f>
        <v>Р3.4.7.7</v>
      </c>
      <c r="F399" s="632">
        <f t="shared" si="54"/>
        <v>1</v>
      </c>
      <c r="G399" s="633" t="s">
        <v>1108</v>
      </c>
      <c r="H399" s="634" t="s">
        <v>27</v>
      </c>
      <c r="I399" s="635"/>
      <c r="J399" s="636">
        <v>888.25</v>
      </c>
      <c r="K399" s="636">
        <v>4762.53</v>
      </c>
      <c r="L399" s="636">
        <f t="shared" si="57"/>
        <v>888.25</v>
      </c>
      <c r="M399" s="636">
        <f t="shared" si="58"/>
        <v>4762.53</v>
      </c>
      <c r="N399" s="636">
        <f>ROUND('Смета ЕР (общ) '!$I399*'Смета ЕР (общ) '!$L399,2)</f>
        <v>0</v>
      </c>
      <c r="O399" s="636">
        <f>ROUND('Смета ЕР (общ) '!$I399*'Смета ЕР (общ) '!$M399,2)</f>
        <v>0</v>
      </c>
      <c r="R399" s="1376"/>
    </row>
    <row r="400" spans="1:18" ht="24">
      <c r="A400" s="632" t="s">
        <v>16</v>
      </c>
      <c r="B400" s="632">
        <v>4</v>
      </c>
      <c r="C400" s="632">
        <v>7</v>
      </c>
      <c r="D400" s="632">
        <v>8</v>
      </c>
      <c r="E400" s="632" t="str">
        <f>CONCATENATE('Смета ЕР (общ) '!$A400,".",'Смета ЕР (общ) '!$B400,".",C400,".",'Смета ЕР (общ) '!$D400)</f>
        <v>Р3.4.7.8</v>
      </c>
      <c r="F400" s="632">
        <f t="shared" si="54"/>
        <v>1</v>
      </c>
      <c r="G400" s="633" t="s">
        <v>240</v>
      </c>
      <c r="H400" s="634" t="s">
        <v>336</v>
      </c>
      <c r="I400" s="635"/>
      <c r="J400" s="636">
        <v>888.25</v>
      </c>
      <c r="K400" s="636">
        <v>1395.79</v>
      </c>
      <c r="L400" s="636">
        <f t="shared" si="57"/>
        <v>888.25</v>
      </c>
      <c r="M400" s="636">
        <f t="shared" si="58"/>
        <v>1395.79</v>
      </c>
      <c r="N400" s="636">
        <f>ROUND('Смета ЕР (общ) '!$I400*'Смета ЕР (общ) '!$L400,2)</f>
        <v>0</v>
      </c>
      <c r="O400" s="636">
        <f>ROUND('Смета ЕР (общ) '!$I400*'Смета ЕР (общ) '!$M400,2)</f>
        <v>0</v>
      </c>
      <c r="R400" s="1376"/>
    </row>
    <row r="401" spans="1:18" ht="24">
      <c r="A401" s="632" t="s">
        <v>16</v>
      </c>
      <c r="B401" s="632">
        <v>4</v>
      </c>
      <c r="C401" s="632">
        <v>7</v>
      </c>
      <c r="D401" s="632">
        <v>9</v>
      </c>
      <c r="E401" s="632" t="str">
        <f>CONCATENATE('Смета ЕР (общ) '!$A401,".",'Смета ЕР (общ) '!$B401,".",C401,".",'Смета ЕР (общ) '!$D401)</f>
        <v>Р3.4.7.9</v>
      </c>
      <c r="F401" s="632">
        <f t="shared" si="54"/>
        <v>1</v>
      </c>
      <c r="G401" s="633" t="s">
        <v>487</v>
      </c>
      <c r="H401" s="634" t="s">
        <v>27</v>
      </c>
      <c r="I401" s="635"/>
      <c r="J401" s="636">
        <v>599.39</v>
      </c>
      <c r="K401" s="636">
        <v>363.69</v>
      </c>
      <c r="L401" s="636">
        <f t="shared" si="57"/>
        <v>599.39</v>
      </c>
      <c r="M401" s="636">
        <f t="shared" si="58"/>
        <v>363.69</v>
      </c>
      <c r="N401" s="636">
        <f>ROUND('Смета ЕР (общ) '!$I401*'Смета ЕР (общ) '!$L401,2)</f>
        <v>0</v>
      </c>
      <c r="O401" s="636">
        <f>ROUND('Смета ЕР (общ) '!$I401*'Смета ЕР (общ) '!$M401,2)</f>
        <v>0</v>
      </c>
      <c r="R401" s="1376"/>
    </row>
    <row r="402" spans="1:18" ht="24">
      <c r="A402" s="632" t="s">
        <v>16</v>
      </c>
      <c r="B402" s="632">
        <v>4</v>
      </c>
      <c r="C402" s="632">
        <v>7</v>
      </c>
      <c r="D402" s="632">
        <v>10</v>
      </c>
      <c r="E402" s="632" t="str">
        <f>CONCATENATE('Смета ЕР (общ) '!$A402,".",'Смета ЕР (общ) '!$B402,".",C402,".",'Смета ЕР (общ) '!$D402)</f>
        <v>Р3.4.7.10</v>
      </c>
      <c r="F402" s="632">
        <f t="shared" si="54"/>
        <v>1</v>
      </c>
      <c r="G402" s="633" t="s">
        <v>1111</v>
      </c>
      <c r="H402" s="634" t="s">
        <v>15</v>
      </c>
      <c r="I402" s="635"/>
      <c r="J402" s="665">
        <v>2000</v>
      </c>
      <c r="K402" s="636">
        <v>4052.17</v>
      </c>
      <c r="L402" s="636">
        <f t="shared" si="57"/>
        <v>2000</v>
      </c>
      <c r="M402" s="636">
        <f t="shared" si="58"/>
        <v>4052.17</v>
      </c>
      <c r="N402" s="636">
        <f>ROUND('Смета ЕР (общ) '!$I402*'Смета ЕР (общ) '!$L402,2)</f>
        <v>0</v>
      </c>
      <c r="O402" s="636">
        <f>ROUND('Смета ЕР (общ) '!$I402*'Смета ЕР (общ) '!$M402,2)</f>
        <v>0</v>
      </c>
      <c r="R402" s="1376"/>
    </row>
    <row r="403" spans="1:18" ht="24">
      <c r="A403" s="632" t="s">
        <v>16</v>
      </c>
      <c r="B403" s="632">
        <v>4</v>
      </c>
      <c r="C403" s="632">
        <v>7</v>
      </c>
      <c r="D403" s="632">
        <v>11</v>
      </c>
      <c r="E403" s="632" t="str">
        <f>CONCATENATE('Смета ЕР (общ) '!$A403,".",'Смета ЕР (общ) '!$B403,".",C403,".",'Смета ЕР (общ) '!$D403)</f>
        <v>Р3.4.7.11</v>
      </c>
      <c r="F403" s="632">
        <f t="shared" si="54"/>
        <v>1</v>
      </c>
      <c r="G403" s="633" t="s">
        <v>1112</v>
      </c>
      <c r="H403" s="634" t="s">
        <v>15</v>
      </c>
      <c r="I403" s="635"/>
      <c r="J403" s="665">
        <v>1450</v>
      </c>
      <c r="K403" s="636">
        <v>1885.98</v>
      </c>
      <c r="L403" s="636">
        <f t="shared" si="57"/>
        <v>1450</v>
      </c>
      <c r="M403" s="636">
        <f t="shared" si="58"/>
        <v>1885.98</v>
      </c>
      <c r="N403" s="636">
        <f>ROUND('Смета ЕР (общ) '!$I403*'Смета ЕР (общ) '!$L403,2)</f>
        <v>0</v>
      </c>
      <c r="O403" s="636">
        <f>ROUND('Смета ЕР (общ) '!$I403*'Смета ЕР (общ) '!$M403,2)</f>
        <v>0</v>
      </c>
      <c r="R403" s="1376"/>
    </row>
    <row r="404" spans="1:18" ht="24">
      <c r="A404" s="632" t="s">
        <v>16</v>
      </c>
      <c r="B404" s="632">
        <v>4</v>
      </c>
      <c r="C404" s="632">
        <v>7</v>
      </c>
      <c r="D404" s="632">
        <v>12</v>
      </c>
      <c r="E404" s="632" t="str">
        <f>CONCATENATE('Смета ЕР (общ) '!$A404,".",'Смета ЕР (общ) '!$B404,".",C404,".",'Смета ЕР (общ) '!$D404)</f>
        <v>Р3.4.7.12</v>
      </c>
      <c r="F404" s="632">
        <f t="shared" si="54"/>
        <v>1</v>
      </c>
      <c r="G404" s="633" t="s">
        <v>1113</v>
      </c>
      <c r="H404" s="634" t="s">
        <v>15</v>
      </c>
      <c r="I404" s="635"/>
      <c r="J404" s="665">
        <v>1252.8</v>
      </c>
      <c r="K404" s="636">
        <v>1221.03</v>
      </c>
      <c r="L404" s="636">
        <f t="shared" si="57"/>
        <v>1252.8</v>
      </c>
      <c r="M404" s="636">
        <f t="shared" si="58"/>
        <v>1221.03</v>
      </c>
      <c r="N404" s="636">
        <f>ROUND('Смета ЕР (общ) '!$I404*'Смета ЕР (общ) '!$L404,2)</f>
        <v>0</v>
      </c>
      <c r="O404" s="636">
        <f>ROUND('Смета ЕР (общ) '!$I404*'Смета ЕР (общ) '!$M404,2)</f>
        <v>0</v>
      </c>
      <c r="P404" s="647"/>
      <c r="R404" s="1376"/>
    </row>
    <row r="405" spans="1:18" ht="24">
      <c r="A405" s="632" t="s">
        <v>16</v>
      </c>
      <c r="B405" s="632">
        <v>4</v>
      </c>
      <c r="C405" s="632">
        <v>7</v>
      </c>
      <c r="D405" s="632">
        <v>13</v>
      </c>
      <c r="E405" s="632" t="str">
        <f>CONCATENATE('Смета ЕР (общ) '!$A405,".",'Смета ЕР (общ) '!$B405,".",C405,".",'Смета ЕР (общ) '!$D405)</f>
        <v>Р3.4.7.13</v>
      </c>
      <c r="F405" s="632">
        <f t="shared" si="54"/>
        <v>1</v>
      </c>
      <c r="G405" s="633" t="s">
        <v>1109</v>
      </c>
      <c r="H405" s="634" t="s">
        <v>15</v>
      </c>
      <c r="I405" s="635"/>
      <c r="J405" s="665">
        <v>1252.8</v>
      </c>
      <c r="K405" s="636">
        <v>951.29</v>
      </c>
      <c r="L405" s="636">
        <f t="shared" si="57"/>
        <v>1252.8</v>
      </c>
      <c r="M405" s="636">
        <f t="shared" si="58"/>
        <v>951.29</v>
      </c>
      <c r="N405" s="636">
        <f>ROUND('Смета ЕР (общ) '!$I405*'Смета ЕР (общ) '!$L405,2)</f>
        <v>0</v>
      </c>
      <c r="O405" s="636">
        <f>ROUND('Смета ЕР (общ) '!$I405*'Смета ЕР (общ) '!$M405,2)</f>
        <v>0</v>
      </c>
      <c r="R405" s="1376"/>
    </row>
    <row r="406" spans="1:18" ht="24">
      <c r="A406" s="649" t="s">
        <v>16</v>
      </c>
      <c r="B406" s="649">
        <v>4</v>
      </c>
      <c r="C406" s="649">
        <v>7</v>
      </c>
      <c r="D406" s="649">
        <v>14</v>
      </c>
      <c r="E406" s="649" t="str">
        <f>CONCATENATE('Смета ЕР (общ) '!$A406,".",'Смета ЕР (общ) '!$B406,".",C406,".",'Смета ЕР (общ) '!$D406)</f>
        <v>Р3.4.7.14</v>
      </c>
      <c r="F406" s="649">
        <f t="shared" si="54"/>
        <v>1</v>
      </c>
      <c r="G406" s="650" t="s">
        <v>1573</v>
      </c>
      <c r="H406" s="651" t="s">
        <v>15</v>
      </c>
      <c r="I406" s="652"/>
      <c r="J406" s="636">
        <v>1252.8</v>
      </c>
      <c r="K406" s="636">
        <v>1757</v>
      </c>
      <c r="L406" s="653">
        <f t="shared" si="57"/>
        <v>1252.8</v>
      </c>
      <c r="M406" s="653">
        <f t="shared" si="58"/>
        <v>1757</v>
      </c>
      <c r="N406" s="636">
        <f>ROUND('Смета ЕР (общ) '!$I406*'Смета ЕР (общ) '!$L406,2)</f>
        <v>0</v>
      </c>
      <c r="O406" s="636">
        <f>ROUND('Смета ЕР (общ) '!$I406*'Смета ЕР (общ) '!$M406,2)</f>
        <v>0</v>
      </c>
      <c r="P406" s="647"/>
      <c r="R406" s="1376"/>
    </row>
    <row r="407" spans="1:18" ht="38.25" customHeight="1">
      <c r="A407" s="663" t="s">
        <v>16</v>
      </c>
      <c r="B407" s="663">
        <v>4</v>
      </c>
      <c r="C407" s="663">
        <v>7</v>
      </c>
      <c r="D407" s="663">
        <v>15</v>
      </c>
      <c r="E407" s="663" t="str">
        <f>CONCATENATE('Смета ЕР (общ) '!$A407,".",'Смета ЕР (общ) '!$B407,".",C407,".",'Смета ЕР (общ) '!$D407)</f>
        <v>Р3.4.7.15</v>
      </c>
      <c r="F407" s="663">
        <f t="shared" si="54"/>
        <v>1</v>
      </c>
      <c r="G407" s="678" t="s">
        <v>1553</v>
      </c>
      <c r="H407" s="638" t="s">
        <v>15</v>
      </c>
      <c r="I407" s="637"/>
      <c r="J407" s="665">
        <v>1252.8</v>
      </c>
      <c r="K407" s="665">
        <v>350</v>
      </c>
      <c r="L407" s="665">
        <f t="shared" si="57"/>
        <v>1252.8</v>
      </c>
      <c r="M407" s="665">
        <f t="shared" si="58"/>
        <v>350</v>
      </c>
      <c r="N407" s="665">
        <f>ROUND('Смета ЕР (общ) '!$I407*'Смета ЕР (общ) '!$L407,2)</f>
        <v>0</v>
      </c>
      <c r="O407" s="665">
        <f>ROUND('Смета ЕР (общ) '!$I407*'Смета ЕР (общ) '!$M407,2)</f>
        <v>0</v>
      </c>
      <c r="P407" s="630" t="s">
        <v>1181</v>
      </c>
      <c r="R407" s="1377"/>
    </row>
    <row r="408" spans="1:18" ht="24">
      <c r="A408" s="632" t="s">
        <v>16</v>
      </c>
      <c r="B408" s="632">
        <v>4</v>
      </c>
      <c r="C408" s="632">
        <v>7</v>
      </c>
      <c r="D408" s="632">
        <v>16</v>
      </c>
      <c r="E408" s="632" t="str">
        <f>CONCATENATE('Смета ЕР (общ) '!$A408,".",'Смета ЕР (общ) '!$B408,".",C408,".",'Смета ЕР (общ) '!$D408)</f>
        <v>Р3.4.7.16</v>
      </c>
      <c r="F408" s="632">
        <f t="shared" si="54"/>
        <v>1</v>
      </c>
      <c r="G408" s="633" t="s">
        <v>1110</v>
      </c>
      <c r="H408" s="634" t="s">
        <v>15</v>
      </c>
      <c r="I408" s="635"/>
      <c r="J408" s="636">
        <v>1252.8</v>
      </c>
      <c r="K408" s="636">
        <v>890.47</v>
      </c>
      <c r="L408" s="636">
        <f t="shared" si="57"/>
        <v>1252.8</v>
      </c>
      <c r="M408" s="636">
        <f t="shared" si="58"/>
        <v>890.47</v>
      </c>
      <c r="N408" s="636">
        <f>ROUND('Смета ЕР (общ) '!$I408*'Смета ЕР (общ) '!$L408,2)</f>
        <v>0</v>
      </c>
      <c r="O408" s="636">
        <f>ROUND('Смета ЕР (общ) '!$I408*'Смета ЕР (общ) '!$M408,2)</f>
        <v>0</v>
      </c>
      <c r="R408" s="1376"/>
    </row>
    <row r="409" spans="1:18" ht="24">
      <c r="A409" s="632" t="s">
        <v>16</v>
      </c>
      <c r="B409" s="632">
        <v>4</v>
      </c>
      <c r="C409" s="632">
        <v>7</v>
      </c>
      <c r="D409" s="632">
        <v>17</v>
      </c>
      <c r="E409" s="632" t="str">
        <f>CONCATENATE('Смета ЕР (общ) '!$A409,".",'Смета ЕР (общ) '!$B409,".",C409,".",'Смета ЕР (общ) '!$D409)</f>
        <v>Р3.4.7.17</v>
      </c>
      <c r="F409" s="632">
        <f t="shared" si="54"/>
        <v>1</v>
      </c>
      <c r="G409" s="633" t="s">
        <v>995</v>
      </c>
      <c r="H409" s="634" t="s">
        <v>15</v>
      </c>
      <c r="I409" s="635"/>
      <c r="J409" s="636">
        <v>4384.8</v>
      </c>
      <c r="K409" s="636">
        <v>34098.629999999997</v>
      </c>
      <c r="L409" s="636">
        <f t="shared" si="57"/>
        <v>4384.8</v>
      </c>
      <c r="M409" s="636">
        <f t="shared" si="58"/>
        <v>34098.629999999997</v>
      </c>
      <c r="N409" s="636">
        <f>ROUND('Смета ЕР (общ) '!$I409*'Смета ЕР (общ) '!$L409,2)</f>
        <v>0</v>
      </c>
      <c r="O409" s="636">
        <f>ROUND('Смета ЕР (общ) '!$I409*'Смета ЕР (общ) '!$M409,2)</f>
        <v>0</v>
      </c>
      <c r="R409" s="1376"/>
    </row>
    <row r="410" spans="1:18" ht="24">
      <c r="A410" s="632" t="s">
        <v>16</v>
      </c>
      <c r="B410" s="632">
        <v>4</v>
      </c>
      <c r="C410" s="632">
        <v>7</v>
      </c>
      <c r="D410" s="632">
        <v>18</v>
      </c>
      <c r="E410" s="632" t="str">
        <f>CONCATENATE('Смета ЕР (общ) '!$A410,".",'Смета ЕР (общ) '!$B410,".",C410,".",'Смета ЕР (общ) '!$D410)</f>
        <v>Р3.4.7.18</v>
      </c>
      <c r="F410" s="632">
        <f t="shared" si="54"/>
        <v>1</v>
      </c>
      <c r="G410" s="633" t="s">
        <v>994</v>
      </c>
      <c r="H410" s="634" t="s">
        <v>15</v>
      </c>
      <c r="I410" s="635"/>
      <c r="J410" s="636">
        <v>4384.8</v>
      </c>
      <c r="K410" s="636">
        <v>35151.47</v>
      </c>
      <c r="L410" s="636">
        <f t="shared" si="57"/>
        <v>4384.8</v>
      </c>
      <c r="M410" s="636">
        <f t="shared" si="58"/>
        <v>35151.47</v>
      </c>
      <c r="N410" s="636">
        <f>ROUND('Смета ЕР (общ) '!$I410*'Смета ЕР (общ) '!$L410,2)</f>
        <v>0</v>
      </c>
      <c r="O410" s="636">
        <f>ROUND('Смета ЕР (общ) '!$I410*'Смета ЕР (общ) '!$M410,2)</f>
        <v>0</v>
      </c>
      <c r="R410" s="1376"/>
    </row>
    <row r="411" spans="1:18" ht="24">
      <c r="A411" s="632" t="s">
        <v>16</v>
      </c>
      <c r="B411" s="632">
        <v>4</v>
      </c>
      <c r="C411" s="632">
        <v>7</v>
      </c>
      <c r="D411" s="632">
        <v>19</v>
      </c>
      <c r="E411" s="632" t="str">
        <f>CONCATENATE('Смета ЕР (общ) '!$A411,".",'Смета ЕР (общ) '!$B411,".",C411,".",'Смета ЕР (общ) '!$D411)</f>
        <v>Р3.4.7.19</v>
      </c>
      <c r="F411" s="632">
        <f t="shared" si="54"/>
        <v>1</v>
      </c>
      <c r="G411" s="633" t="s">
        <v>1815</v>
      </c>
      <c r="H411" s="634" t="s">
        <v>336</v>
      </c>
      <c r="I411" s="635"/>
      <c r="J411" s="636">
        <v>3758.4</v>
      </c>
      <c r="K411" s="636">
        <v>21828.5</v>
      </c>
      <c r="L411" s="636">
        <f t="shared" si="57"/>
        <v>3758.4</v>
      </c>
      <c r="M411" s="636">
        <f t="shared" si="58"/>
        <v>21828.5</v>
      </c>
      <c r="N411" s="636">
        <f>ROUND('Смета ЕР (общ) '!$I411*'Смета ЕР (общ) '!$L411,2)</f>
        <v>0</v>
      </c>
      <c r="O411" s="636">
        <f>ROUND('Смета ЕР (общ) '!$I411*'Смета ЕР (общ) '!$M411,2)</f>
        <v>0</v>
      </c>
      <c r="R411" s="1376"/>
    </row>
    <row r="412" spans="1:18" ht="24">
      <c r="A412" s="640" t="s">
        <v>16</v>
      </c>
      <c r="B412" s="640">
        <v>5</v>
      </c>
      <c r="C412" s="640"/>
      <c r="D412" s="640">
        <v>0</v>
      </c>
      <c r="E412" s="640" t="str">
        <f>CONCATENATE('Смета ЕР (общ) '!$A412,".",'Смета ЕР (общ) '!$B412,".",'Смета ЕР (общ) '!$D412)</f>
        <v>Р3.5.0</v>
      </c>
      <c r="F412" s="640">
        <f t="shared" si="54"/>
        <v>1</v>
      </c>
      <c r="G412" s="641" t="s">
        <v>660</v>
      </c>
      <c r="H412" s="626"/>
      <c r="I412" s="627">
        <f>N412</f>
        <v>0</v>
      </c>
      <c r="J412" s="639"/>
      <c r="K412" s="639"/>
      <c r="L412" s="629"/>
      <c r="M412" s="629"/>
      <c r="N412" s="629">
        <f>SUM(N413:N445)</f>
        <v>0</v>
      </c>
      <c r="O412" s="629">
        <f>SUM(O413:O445)</f>
        <v>0</v>
      </c>
      <c r="R412" s="1375"/>
    </row>
    <row r="413" spans="1:18" ht="48">
      <c r="A413" s="632" t="s">
        <v>16</v>
      </c>
      <c r="B413" s="632">
        <v>5</v>
      </c>
      <c r="C413" s="632"/>
      <c r="D413" s="632">
        <v>1</v>
      </c>
      <c r="E413" s="632" t="str">
        <f>CONCATENATE('Смета ЕР (общ) '!$A413,".",'Смета ЕР (общ) '!$B413,".",'Смета ЕР (общ) '!$D413)</f>
        <v>Р3.5.1</v>
      </c>
      <c r="F413" s="632">
        <f t="shared" si="54"/>
        <v>1</v>
      </c>
      <c r="G413" s="633" t="s">
        <v>1150</v>
      </c>
      <c r="H413" s="648" t="s">
        <v>15</v>
      </c>
      <c r="I413" s="635"/>
      <c r="J413" s="636">
        <v>609.83000000000004</v>
      </c>
      <c r="K413" s="636">
        <v>1675.44</v>
      </c>
      <c r="L413" s="636">
        <f t="shared" ref="L413:L444" si="59">ROUND(J413-J413*$Q$3,2)</f>
        <v>609.83000000000004</v>
      </c>
      <c r="M413" s="636">
        <f t="shared" ref="M413:M444" si="60">ROUND(K413-K413*$Q$3,2)</f>
        <v>1675.44</v>
      </c>
      <c r="N413" s="636">
        <f>ROUND('Смета ЕР (общ) '!$I413*'Смета ЕР (общ) '!$L413,2)</f>
        <v>0</v>
      </c>
      <c r="O413" s="636">
        <f>ROUND('Смета ЕР (общ) '!$I413*'Смета ЕР (общ) '!$M413,2)</f>
        <v>0</v>
      </c>
      <c r="R413" s="1376"/>
    </row>
    <row r="414" spans="1:18" ht="48">
      <c r="A414" s="632" t="s">
        <v>16</v>
      </c>
      <c r="B414" s="632">
        <v>5</v>
      </c>
      <c r="C414" s="632"/>
      <c r="D414" s="632">
        <v>2</v>
      </c>
      <c r="E414" s="632" t="str">
        <f>CONCATENATE('Смета ЕР (общ) '!$A414,".",'Смета ЕР (общ) '!$B414,".",'Смета ЕР (общ) '!$D414)</f>
        <v>Р3.5.2</v>
      </c>
      <c r="F414" s="632">
        <f t="shared" si="54"/>
        <v>1</v>
      </c>
      <c r="G414" s="633" t="s">
        <v>1151</v>
      </c>
      <c r="H414" s="648" t="s">
        <v>15</v>
      </c>
      <c r="I414" s="635"/>
      <c r="J414" s="636">
        <v>610.70000000000005</v>
      </c>
      <c r="K414" s="636">
        <v>640.94000000000005</v>
      </c>
      <c r="L414" s="636">
        <f t="shared" si="59"/>
        <v>610.70000000000005</v>
      </c>
      <c r="M414" s="636">
        <f t="shared" si="60"/>
        <v>640.94000000000005</v>
      </c>
      <c r="N414" s="636">
        <f>ROUND('Смета ЕР (общ) '!$I414*'Смета ЕР (общ) '!$L414,2)</f>
        <v>0</v>
      </c>
      <c r="O414" s="636">
        <f>ROUND('Смета ЕР (общ) '!$I414*'Смета ЕР (общ) '!$M414,2)</f>
        <v>0</v>
      </c>
      <c r="R414" s="1376"/>
    </row>
    <row r="415" spans="1:18" ht="48">
      <c r="A415" s="683" t="s">
        <v>16</v>
      </c>
      <c r="B415" s="683">
        <v>5</v>
      </c>
      <c r="C415" s="683"/>
      <c r="D415" s="683">
        <v>39</v>
      </c>
      <c r="E415" s="683" t="str">
        <f>CONCATENATE('Смета ЕР (общ) '!$A415,".",'Смета ЕР (общ) '!$B415,".",'Смета ЕР (общ) '!$D415)</f>
        <v>Р3.5.39</v>
      </c>
      <c r="F415" s="683">
        <f t="shared" si="54"/>
        <v>1</v>
      </c>
      <c r="G415" s="684" t="s">
        <v>1152</v>
      </c>
      <c r="H415" s="697" t="s">
        <v>15</v>
      </c>
      <c r="I415" s="635"/>
      <c r="J415" s="636">
        <v>611.57000000000005</v>
      </c>
      <c r="K415" s="636">
        <v>1884.09</v>
      </c>
      <c r="L415" s="636">
        <f t="shared" si="59"/>
        <v>611.57000000000005</v>
      </c>
      <c r="M415" s="636">
        <f t="shared" si="60"/>
        <v>1884.09</v>
      </c>
      <c r="N415" s="636">
        <f>ROUND('Смета ЕР (общ) '!$I415*'Смета ЕР (общ) '!$L415,2)</f>
        <v>0</v>
      </c>
      <c r="O415" s="636">
        <f>ROUND('Смета ЕР (общ) '!$I415*'Смета ЕР (общ) '!$M415,2)</f>
        <v>0</v>
      </c>
      <c r="R415" s="1376"/>
    </row>
    <row r="416" spans="1:18" ht="24">
      <c r="A416" s="683" t="s">
        <v>16</v>
      </c>
      <c r="B416" s="683">
        <v>5</v>
      </c>
      <c r="C416" s="683"/>
      <c r="D416" s="683">
        <v>40</v>
      </c>
      <c r="E416" s="683" t="str">
        <f>CONCATENATE('Смета ЕР (общ) '!$A416,".",'Смета ЕР (общ) '!$B416,".",'Смета ЕР (общ) '!$D416)</f>
        <v>Р3.5.40</v>
      </c>
      <c r="F416" s="683">
        <f t="shared" si="54"/>
        <v>1</v>
      </c>
      <c r="G416" s="684" t="s">
        <v>500</v>
      </c>
      <c r="H416" s="697" t="s">
        <v>15</v>
      </c>
      <c r="I416" s="635"/>
      <c r="J416" s="636">
        <v>326.25</v>
      </c>
      <c r="K416" s="636">
        <v>1558.66</v>
      </c>
      <c r="L416" s="636">
        <f t="shared" si="59"/>
        <v>326.25</v>
      </c>
      <c r="M416" s="636">
        <f t="shared" si="60"/>
        <v>1558.66</v>
      </c>
      <c r="N416" s="636">
        <f>ROUND('Смета ЕР (общ) '!$I416*'Смета ЕР (общ) '!$L416,2)</f>
        <v>0</v>
      </c>
      <c r="O416" s="636">
        <f>ROUND('Смета ЕР (общ) '!$I416*'Смета ЕР (общ) '!$M416,2)</f>
        <v>0</v>
      </c>
      <c r="R416" s="1376"/>
    </row>
    <row r="417" spans="1:18" ht="24">
      <c r="A417" s="632" t="s">
        <v>16</v>
      </c>
      <c r="B417" s="632">
        <v>5</v>
      </c>
      <c r="C417" s="632"/>
      <c r="D417" s="632">
        <v>3</v>
      </c>
      <c r="E417" s="632" t="str">
        <f>CONCATENATE('Смета ЕР (общ) '!$A417,".",'Смета ЕР (общ) '!$B417,".",'Смета ЕР (общ) '!$D417)</f>
        <v>Р3.5.3</v>
      </c>
      <c r="F417" s="632">
        <f t="shared" si="54"/>
        <v>1</v>
      </c>
      <c r="G417" s="633" t="s">
        <v>1153</v>
      </c>
      <c r="H417" s="648" t="s">
        <v>15</v>
      </c>
      <c r="I417" s="635"/>
      <c r="J417" s="636">
        <v>1934.0099999999998</v>
      </c>
      <c r="K417" s="636">
        <v>690.28899999999999</v>
      </c>
      <c r="L417" s="636">
        <f t="shared" si="59"/>
        <v>1934.01</v>
      </c>
      <c r="M417" s="636">
        <f t="shared" si="60"/>
        <v>690.29</v>
      </c>
      <c r="N417" s="636">
        <f>ROUND('Смета ЕР (общ) '!$I417*'Смета ЕР (общ) '!$L417,2)</f>
        <v>0</v>
      </c>
      <c r="O417" s="636">
        <f>ROUND('Смета ЕР (общ) '!$I417*'Смета ЕР (общ) '!$M417,2)</f>
        <v>0</v>
      </c>
      <c r="R417" s="1376"/>
    </row>
    <row r="418" spans="1:18" ht="24">
      <c r="A418" s="632" t="s">
        <v>16</v>
      </c>
      <c r="B418" s="632">
        <v>5</v>
      </c>
      <c r="C418" s="632"/>
      <c r="D418" s="632">
        <v>4</v>
      </c>
      <c r="E418" s="632" t="str">
        <f>CONCATENATE('Смета ЕР (общ) '!$A418,".",'Смета ЕР (общ) '!$B418,".",'Смета ЕР (общ) '!$D418)</f>
        <v>Р3.5.4</v>
      </c>
      <c r="F418" s="632">
        <f t="shared" si="54"/>
        <v>1</v>
      </c>
      <c r="G418" s="633" t="s">
        <v>1154</v>
      </c>
      <c r="H418" s="648" t="s">
        <v>15</v>
      </c>
      <c r="I418" s="635"/>
      <c r="J418" s="665">
        <v>2035.8</v>
      </c>
      <c r="K418" s="636">
        <v>919.57150000000001</v>
      </c>
      <c r="L418" s="636">
        <f t="shared" si="59"/>
        <v>2035.8</v>
      </c>
      <c r="M418" s="636">
        <f t="shared" si="60"/>
        <v>919.57</v>
      </c>
      <c r="N418" s="636">
        <f>ROUND('Смета ЕР (общ) '!$I418*'Смета ЕР (общ) '!$L418,2)</f>
        <v>0</v>
      </c>
      <c r="O418" s="636">
        <f>ROUND('Смета ЕР (общ) '!$I418*'Смета ЕР (общ) '!$M418,2)</f>
        <v>0</v>
      </c>
      <c r="R418" s="1376"/>
    </row>
    <row r="419" spans="1:18" ht="36">
      <c r="A419" s="632" t="s">
        <v>16</v>
      </c>
      <c r="B419" s="632">
        <v>5</v>
      </c>
      <c r="C419" s="632"/>
      <c r="D419" s="632">
        <v>5</v>
      </c>
      <c r="E419" s="632" t="str">
        <f>CONCATENATE('Смета ЕР (общ) '!$A419,".",'Смета ЕР (общ) '!$B419,".",'Смета ЕР (общ) '!$D419)</f>
        <v>Р3.5.5</v>
      </c>
      <c r="F419" s="632">
        <f t="shared" si="54"/>
        <v>1</v>
      </c>
      <c r="G419" s="633" t="s">
        <v>1155</v>
      </c>
      <c r="H419" s="648" t="s">
        <v>15</v>
      </c>
      <c r="I419" s="635"/>
      <c r="J419" s="636">
        <v>2035.8</v>
      </c>
      <c r="K419" s="636">
        <v>726.62</v>
      </c>
      <c r="L419" s="636">
        <f t="shared" si="59"/>
        <v>2035.8</v>
      </c>
      <c r="M419" s="636">
        <f t="shared" si="60"/>
        <v>726.62</v>
      </c>
      <c r="N419" s="636">
        <f>ROUND('Смета ЕР (общ) '!$I419*'Смета ЕР (общ) '!$L419,2)</f>
        <v>0</v>
      </c>
      <c r="O419" s="636">
        <f>ROUND('Смета ЕР (общ) '!$I419*'Смета ЕР (общ) '!$M419,2)</f>
        <v>0</v>
      </c>
      <c r="R419" s="1376"/>
    </row>
    <row r="420" spans="1:18" ht="24">
      <c r="A420" s="632" t="s">
        <v>16</v>
      </c>
      <c r="B420" s="632">
        <v>5</v>
      </c>
      <c r="C420" s="632"/>
      <c r="D420" s="632">
        <v>6</v>
      </c>
      <c r="E420" s="632" t="str">
        <f>CONCATENATE('Смета ЕР (общ) '!$A420,".",'Смета ЕР (общ) '!$B420,".",'Смета ЕР (общ) '!$D420)</f>
        <v>Р3.5.6</v>
      </c>
      <c r="F420" s="632">
        <f t="shared" si="54"/>
        <v>1</v>
      </c>
      <c r="G420" s="633" t="s">
        <v>1870</v>
      </c>
      <c r="H420" s="634" t="s">
        <v>15</v>
      </c>
      <c r="I420" s="635"/>
      <c r="J420" s="636">
        <v>660</v>
      </c>
      <c r="K420" s="636">
        <v>2198.38</v>
      </c>
      <c r="L420" s="636">
        <f t="shared" si="59"/>
        <v>660</v>
      </c>
      <c r="M420" s="636">
        <f t="shared" si="60"/>
        <v>2198.38</v>
      </c>
      <c r="N420" s="636">
        <f>ROUND('Смета ЕР (общ) '!$I420*'Смета ЕР (общ) '!$L420,2)</f>
        <v>0</v>
      </c>
      <c r="O420" s="636">
        <f>ROUND('Смета ЕР (общ) '!$I420*'Смета ЕР (общ) '!$M420,2)</f>
        <v>0</v>
      </c>
      <c r="R420" s="1376"/>
    </row>
    <row r="421" spans="1:18" ht="24">
      <c r="A421" s="632" t="s">
        <v>16</v>
      </c>
      <c r="B421" s="632">
        <v>5</v>
      </c>
      <c r="C421" s="632"/>
      <c r="D421" s="632">
        <v>17</v>
      </c>
      <c r="E421" s="632" t="str">
        <f>CONCATENATE('Смета ЕР (общ) '!$A421,".",'Смета ЕР (общ) '!$B421,".",'Смета ЕР (общ) '!$D421)</f>
        <v>Р3.5.17</v>
      </c>
      <c r="F421" s="632">
        <f t="shared" si="54"/>
        <v>1</v>
      </c>
      <c r="G421" s="633" t="s">
        <v>1871</v>
      </c>
      <c r="H421" s="648" t="s">
        <v>15</v>
      </c>
      <c r="I421" s="635"/>
      <c r="J421" s="636">
        <v>660</v>
      </c>
      <c r="K421" s="636">
        <v>4271.45</v>
      </c>
      <c r="L421" s="636">
        <f t="shared" si="59"/>
        <v>660</v>
      </c>
      <c r="M421" s="636">
        <f t="shared" si="60"/>
        <v>4271.45</v>
      </c>
      <c r="N421" s="636">
        <f>ROUND('Смета ЕР (общ) '!$I421*'Смета ЕР (общ) '!$L421,2)</f>
        <v>0</v>
      </c>
      <c r="O421" s="636">
        <f>ROUND('Смета ЕР (общ) '!$I421*'Смета ЕР (общ) '!$M421,2)</f>
        <v>0</v>
      </c>
      <c r="R421" s="1376"/>
    </row>
    <row r="422" spans="1:18" ht="24">
      <c r="A422" s="632" t="s">
        <v>16</v>
      </c>
      <c r="B422" s="632">
        <v>5</v>
      </c>
      <c r="C422" s="632"/>
      <c r="D422" s="632">
        <v>18</v>
      </c>
      <c r="E422" s="632" t="str">
        <f>CONCATENATE('Смета ЕР (общ) '!$A422,".",'Смета ЕР (общ) '!$B422,".",'Смета ЕР (общ) '!$D422)</f>
        <v>Р3.5.18</v>
      </c>
      <c r="F422" s="632">
        <f t="shared" si="54"/>
        <v>1</v>
      </c>
      <c r="G422" s="633" t="s">
        <v>1872</v>
      </c>
      <c r="H422" s="648" t="s">
        <v>15</v>
      </c>
      <c r="I422" s="635"/>
      <c r="J422" s="636">
        <v>660</v>
      </c>
      <c r="K422" s="636">
        <v>2676.78</v>
      </c>
      <c r="L422" s="636">
        <f t="shared" si="59"/>
        <v>660</v>
      </c>
      <c r="M422" s="636">
        <f t="shared" si="60"/>
        <v>2676.78</v>
      </c>
      <c r="N422" s="636">
        <f>ROUND('Смета ЕР (общ) '!$I422*'Смета ЕР (общ) '!$L422,2)</f>
        <v>0</v>
      </c>
      <c r="O422" s="636">
        <f>ROUND('Смета ЕР (общ) '!$I422*'Смета ЕР (общ) '!$M422,2)</f>
        <v>0</v>
      </c>
      <c r="R422" s="1376"/>
    </row>
    <row r="423" spans="1:18" ht="24">
      <c r="A423" s="632" t="s">
        <v>16</v>
      </c>
      <c r="B423" s="632">
        <v>5</v>
      </c>
      <c r="C423" s="632"/>
      <c r="D423" s="632">
        <v>19</v>
      </c>
      <c r="E423" s="632" t="str">
        <f>CONCATENATE('Смета ЕР (общ) '!$A423,".",'Смета ЕР (общ) '!$B423,".",'Смета ЕР (общ) '!$D423)</f>
        <v>Р3.5.19</v>
      </c>
      <c r="F423" s="632">
        <f t="shared" si="54"/>
        <v>1</v>
      </c>
      <c r="G423" s="633" t="s">
        <v>1873</v>
      </c>
      <c r="H423" s="634" t="s">
        <v>15</v>
      </c>
      <c r="I423" s="635"/>
      <c r="J423" s="636">
        <v>660</v>
      </c>
      <c r="K423" s="636">
        <v>5188.37</v>
      </c>
      <c r="L423" s="636">
        <f t="shared" si="59"/>
        <v>660</v>
      </c>
      <c r="M423" s="636">
        <f t="shared" si="60"/>
        <v>5188.37</v>
      </c>
      <c r="N423" s="636">
        <f>ROUND('Смета ЕР (общ) '!$I423*'Смета ЕР (общ) '!$L423,2)</f>
        <v>0</v>
      </c>
      <c r="O423" s="636">
        <f>ROUND('Смета ЕР (общ) '!$I423*'Смета ЕР (общ) '!$M423,2)</f>
        <v>0</v>
      </c>
      <c r="R423" s="1376"/>
    </row>
    <row r="424" spans="1:18" ht="24">
      <c r="A424" s="649" t="s">
        <v>16</v>
      </c>
      <c r="B424" s="649">
        <v>5</v>
      </c>
      <c r="C424" s="649"/>
      <c r="D424" s="649">
        <v>20</v>
      </c>
      <c r="E424" s="649" t="str">
        <f>CONCATENATE('Смета ЕР (общ) '!$A424,".",'Смета ЕР (общ) '!$B424,".",'Смета ЕР (общ) '!$D424)</f>
        <v>Р3.5.20</v>
      </c>
      <c r="F424" s="649">
        <f t="shared" si="54"/>
        <v>1</v>
      </c>
      <c r="G424" s="650" t="s">
        <v>1577</v>
      </c>
      <c r="H424" s="651" t="s">
        <v>15</v>
      </c>
      <c r="I424" s="652"/>
      <c r="J424" s="636">
        <v>890.14</v>
      </c>
      <c r="K424" s="636">
        <v>6055.84</v>
      </c>
      <c r="L424" s="653">
        <f t="shared" si="59"/>
        <v>890.14</v>
      </c>
      <c r="M424" s="653">
        <f t="shared" si="60"/>
        <v>6055.84</v>
      </c>
      <c r="N424" s="653">
        <f>ROUND('Смета ЕР (общ) '!$I424*'Смета ЕР (общ) '!$L424,2)</f>
        <v>0</v>
      </c>
      <c r="O424" s="653">
        <f>ROUND('Смета ЕР (общ) '!$I424*'Смета ЕР (общ) '!$M424,2)</f>
        <v>0</v>
      </c>
      <c r="P424" s="647"/>
      <c r="R424" s="1378"/>
    </row>
    <row r="425" spans="1:18" ht="36">
      <c r="A425" s="649" t="s">
        <v>16</v>
      </c>
      <c r="B425" s="649">
        <v>5</v>
      </c>
      <c r="C425" s="649"/>
      <c r="D425" s="649">
        <v>21</v>
      </c>
      <c r="E425" s="649" t="str">
        <f>CONCATENATE('Смета ЕР (общ) '!$A425,".",'Смета ЕР (общ) '!$B425,".",'Смета ЕР (общ) '!$D425)</f>
        <v>Р3.5.21</v>
      </c>
      <c r="F425" s="649">
        <f t="shared" si="54"/>
        <v>1</v>
      </c>
      <c r="G425" s="650" t="s">
        <v>1572</v>
      </c>
      <c r="H425" s="760" t="s">
        <v>15</v>
      </c>
      <c r="I425" s="652"/>
      <c r="J425" s="636">
        <v>2035.8</v>
      </c>
      <c r="K425" s="636">
        <v>4123.09</v>
      </c>
      <c r="L425" s="653">
        <f t="shared" si="59"/>
        <v>2035.8</v>
      </c>
      <c r="M425" s="653">
        <f t="shared" si="60"/>
        <v>4123.09</v>
      </c>
      <c r="N425" s="653">
        <f>ROUND('Смета ЕР (общ) '!$I425*'Смета ЕР (общ) '!$L425,2)</f>
        <v>0</v>
      </c>
      <c r="O425" s="653">
        <f>ROUND('Смета ЕР (общ) '!$I425*'Смета ЕР (общ) '!$M425,2)</f>
        <v>0</v>
      </c>
      <c r="P425" s="647"/>
      <c r="R425" s="1378"/>
    </row>
    <row r="426" spans="1:18" ht="24">
      <c r="A426" s="649" t="s">
        <v>16</v>
      </c>
      <c r="B426" s="649">
        <v>5</v>
      </c>
      <c r="C426" s="649"/>
      <c r="D426" s="649">
        <v>22</v>
      </c>
      <c r="E426" s="649" t="str">
        <f>CONCATENATE('Смета ЕР (общ) '!$A426,".",'Смета ЕР (общ) '!$B426,".",'Смета ЕР (общ) '!$D426)</f>
        <v>Р3.5.22</v>
      </c>
      <c r="F426" s="649">
        <f t="shared" si="54"/>
        <v>1</v>
      </c>
      <c r="G426" s="650" t="s">
        <v>1583</v>
      </c>
      <c r="H426" s="651" t="s">
        <v>15</v>
      </c>
      <c r="I426" s="652"/>
      <c r="J426" s="636">
        <v>2239.38</v>
      </c>
      <c r="K426" s="636">
        <v>9243.75</v>
      </c>
      <c r="L426" s="653">
        <f t="shared" si="59"/>
        <v>2239.38</v>
      </c>
      <c r="M426" s="653">
        <f t="shared" si="60"/>
        <v>9243.75</v>
      </c>
      <c r="N426" s="653">
        <f>ROUND('Смета ЕР (общ) '!$I426*'Смета ЕР (общ) '!$L426,2)</f>
        <v>0</v>
      </c>
      <c r="O426" s="653">
        <f>ROUND('Смета ЕР (общ) '!$I426*'Смета ЕР (общ) '!$M426,2)</f>
        <v>0</v>
      </c>
      <c r="P426" s="647"/>
      <c r="R426" s="1378"/>
    </row>
    <row r="427" spans="1:18" ht="24">
      <c r="A427" s="632" t="s">
        <v>16</v>
      </c>
      <c r="B427" s="632">
        <v>5</v>
      </c>
      <c r="C427" s="632"/>
      <c r="D427" s="632">
        <v>7</v>
      </c>
      <c r="E427" s="632" t="str">
        <f>CONCATENATE('Смета ЕР (общ) '!$A427,".",'Смета ЕР (общ) '!$B427,".",'Смета ЕР (общ) '!$D427)</f>
        <v>Р3.5.7</v>
      </c>
      <c r="F427" s="632">
        <f t="shared" si="54"/>
        <v>1</v>
      </c>
      <c r="G427" s="633" t="s">
        <v>488</v>
      </c>
      <c r="H427" s="648" t="s">
        <v>15</v>
      </c>
      <c r="I427" s="635"/>
      <c r="J427" s="636">
        <v>622.01</v>
      </c>
      <c r="K427" s="636">
        <v>241.58</v>
      </c>
      <c r="L427" s="636">
        <f t="shared" si="59"/>
        <v>622.01</v>
      </c>
      <c r="M427" s="636">
        <f t="shared" si="60"/>
        <v>241.58</v>
      </c>
      <c r="N427" s="636">
        <f>ROUND('Смета ЕР (общ) '!$I427*'Смета ЕР (общ) '!$L427,2)</f>
        <v>0</v>
      </c>
      <c r="O427" s="636">
        <f>ROUND('Смета ЕР (общ) '!$I427*'Смета ЕР (общ) '!$M427,2)</f>
        <v>0</v>
      </c>
      <c r="R427" s="1376"/>
    </row>
    <row r="428" spans="1:18" ht="24">
      <c r="A428" s="632" t="s">
        <v>16</v>
      </c>
      <c r="B428" s="632">
        <v>5</v>
      </c>
      <c r="C428" s="632"/>
      <c r="D428" s="632">
        <v>23</v>
      </c>
      <c r="E428" s="632" t="str">
        <f>CONCATENATE('Смета ЕР (общ) '!$A428,".",'Смета ЕР (общ) '!$B428,".",'Смета ЕР (общ) '!$D428)</f>
        <v>Р3.5.23</v>
      </c>
      <c r="F428" s="632">
        <f t="shared" si="54"/>
        <v>1</v>
      </c>
      <c r="G428" s="633" t="s">
        <v>1175</v>
      </c>
      <c r="H428" s="648" t="s">
        <v>15</v>
      </c>
      <c r="I428" s="635"/>
      <c r="J428" s="636">
        <v>2035.8</v>
      </c>
      <c r="K428" s="636">
        <v>841.47</v>
      </c>
      <c r="L428" s="636">
        <f t="shared" si="59"/>
        <v>2035.8</v>
      </c>
      <c r="M428" s="636">
        <f t="shared" si="60"/>
        <v>841.47</v>
      </c>
      <c r="N428" s="636">
        <f>ROUND('Смета ЕР (общ) '!$I428*'Смета ЕР (общ) '!$L428,2)</f>
        <v>0</v>
      </c>
      <c r="O428" s="636">
        <f>ROUND('Смета ЕР (общ) '!$I428*'Смета ЕР (общ) '!$M428,2)</f>
        <v>0</v>
      </c>
      <c r="R428" s="1376"/>
    </row>
    <row r="429" spans="1:18" ht="24">
      <c r="A429" s="632" t="s">
        <v>16</v>
      </c>
      <c r="B429" s="632">
        <v>5</v>
      </c>
      <c r="C429" s="632"/>
      <c r="D429" s="632">
        <v>8</v>
      </c>
      <c r="E429" s="632" t="str">
        <f>CONCATENATE('Смета ЕР (общ) '!$A429,".",'Смета ЕР (общ) '!$B429,".",'Смета ЕР (общ) '!$D429)</f>
        <v>Р3.5.8</v>
      </c>
      <c r="F429" s="632">
        <f t="shared" si="54"/>
        <v>1</v>
      </c>
      <c r="G429" s="633" t="s">
        <v>723</v>
      </c>
      <c r="H429" s="648" t="s">
        <v>15</v>
      </c>
      <c r="I429" s="635"/>
      <c r="J429" s="636">
        <v>1196.25</v>
      </c>
      <c r="K429" s="636">
        <v>432.43</v>
      </c>
      <c r="L429" s="636">
        <f t="shared" si="59"/>
        <v>1196.25</v>
      </c>
      <c r="M429" s="636">
        <f t="shared" si="60"/>
        <v>432.43</v>
      </c>
      <c r="N429" s="636">
        <f>ROUND('Смета ЕР (общ) '!$I429*'Смета ЕР (общ) '!$L429,2)</f>
        <v>0</v>
      </c>
      <c r="O429" s="636">
        <f>ROUND('Смета ЕР (общ) '!$I429*'Смета ЕР (общ) '!$M429,2)</f>
        <v>0</v>
      </c>
      <c r="R429" s="1376"/>
    </row>
    <row r="430" spans="1:18" ht="30" customHeight="1">
      <c r="A430" s="632" t="s">
        <v>16</v>
      </c>
      <c r="B430" s="632">
        <v>5</v>
      </c>
      <c r="C430" s="632"/>
      <c r="D430" s="632">
        <v>9</v>
      </c>
      <c r="E430" s="632" t="str">
        <f>CONCATENATE('Смета ЕР (общ) '!$A430,".",'Смета ЕР (общ) '!$B430,".",'Смета ЕР (общ) '!$D430)</f>
        <v>Р3.5.9</v>
      </c>
      <c r="F430" s="632">
        <f t="shared" si="54"/>
        <v>1</v>
      </c>
      <c r="G430" s="633" t="s">
        <v>167</v>
      </c>
      <c r="H430" s="648" t="s">
        <v>15</v>
      </c>
      <c r="I430" s="635"/>
      <c r="J430" s="636">
        <v>134.85</v>
      </c>
      <c r="K430" s="636">
        <v>857.22</v>
      </c>
      <c r="L430" s="636">
        <f t="shared" si="59"/>
        <v>134.85</v>
      </c>
      <c r="M430" s="636">
        <f t="shared" si="60"/>
        <v>857.22</v>
      </c>
      <c r="N430" s="636">
        <f>ROUND('Смета ЕР (общ) '!$I430*'Смета ЕР (общ) '!$L430,2)</f>
        <v>0</v>
      </c>
      <c r="O430" s="636">
        <f>ROUND('Смета ЕР (общ) '!$I430*'Смета ЕР (общ) '!$M430,2)</f>
        <v>0</v>
      </c>
      <c r="P430" s="630" t="s">
        <v>1233</v>
      </c>
      <c r="R430" s="1376"/>
    </row>
    <row r="431" spans="1:18" ht="24">
      <c r="A431" s="632" t="s">
        <v>16</v>
      </c>
      <c r="B431" s="632">
        <v>5</v>
      </c>
      <c r="C431" s="632"/>
      <c r="D431" s="632">
        <v>10</v>
      </c>
      <c r="E431" s="632" t="str">
        <f>CONCATENATE('Смета ЕР (общ) '!$A431,".",'Смета ЕР (общ) '!$B431,".",'Смета ЕР (общ) '!$D431)</f>
        <v>Р3.5.10</v>
      </c>
      <c r="F431" s="632">
        <f t="shared" si="54"/>
        <v>1</v>
      </c>
      <c r="G431" s="633" t="s">
        <v>34</v>
      </c>
      <c r="H431" s="648" t="s">
        <v>15</v>
      </c>
      <c r="I431" s="635"/>
      <c r="J431" s="636">
        <v>625.49</v>
      </c>
      <c r="K431" s="636">
        <v>374.4</v>
      </c>
      <c r="L431" s="636">
        <f t="shared" si="59"/>
        <v>625.49</v>
      </c>
      <c r="M431" s="636">
        <f t="shared" si="60"/>
        <v>374.4</v>
      </c>
      <c r="N431" s="636">
        <f>ROUND('Смета ЕР (общ) '!$I431*'Смета ЕР (общ) '!$L431,2)</f>
        <v>0</v>
      </c>
      <c r="O431" s="636">
        <f>ROUND('Смета ЕР (общ) '!$I431*'Смета ЕР (общ) '!$M431,2)</f>
        <v>0</v>
      </c>
      <c r="R431" s="1376"/>
    </row>
    <row r="432" spans="1:18" ht="24">
      <c r="A432" s="632" t="s">
        <v>16</v>
      </c>
      <c r="B432" s="632">
        <v>5</v>
      </c>
      <c r="C432" s="632"/>
      <c r="D432" s="632">
        <v>11</v>
      </c>
      <c r="E432" s="632" t="str">
        <f>CONCATENATE('Смета ЕР (общ) '!$A432,".",'Смета ЕР (общ) '!$B432,".",'Смета ЕР (общ) '!$D432)</f>
        <v>Р3.5.11</v>
      </c>
      <c r="F432" s="632">
        <f t="shared" si="54"/>
        <v>1</v>
      </c>
      <c r="G432" s="633" t="s">
        <v>35</v>
      </c>
      <c r="H432" s="648" t="s">
        <v>15</v>
      </c>
      <c r="I432" s="635"/>
      <c r="J432" s="665">
        <v>105.33</v>
      </c>
      <c r="K432" s="688">
        <v>50</v>
      </c>
      <c r="L432" s="665">
        <f t="shared" si="59"/>
        <v>105.33</v>
      </c>
      <c r="M432" s="665">
        <f t="shared" si="60"/>
        <v>50</v>
      </c>
      <c r="N432" s="665">
        <f>ROUND('Смета ЕР (общ) '!$I432*'Смета ЕР (общ) '!$L432,2)</f>
        <v>0</v>
      </c>
      <c r="O432" s="636">
        <f>ROUND('Смета ЕР (общ) '!$I432*'Смета ЕР (общ) '!$M432,2)</f>
        <v>0</v>
      </c>
      <c r="R432" s="1376"/>
    </row>
    <row r="433" spans="1:18" ht="24">
      <c r="A433" s="632" t="s">
        <v>16</v>
      </c>
      <c r="B433" s="632">
        <v>5</v>
      </c>
      <c r="C433" s="632"/>
      <c r="D433" s="632">
        <v>12</v>
      </c>
      <c r="E433" s="632" t="str">
        <f>CONCATENATE('Смета ЕР (общ) '!$A433,".",'Смета ЕР (общ) '!$B433,".",'Смета ЕР (общ) '!$D433)</f>
        <v>Р3.5.12</v>
      </c>
      <c r="F433" s="632">
        <f t="shared" si="54"/>
        <v>1</v>
      </c>
      <c r="G433" s="633" t="s">
        <v>36</v>
      </c>
      <c r="H433" s="648" t="s">
        <v>15</v>
      </c>
      <c r="I433" s="635"/>
      <c r="J433" s="665">
        <v>232</v>
      </c>
      <c r="K433" s="665">
        <v>88.55</v>
      </c>
      <c r="L433" s="665">
        <f t="shared" si="59"/>
        <v>232</v>
      </c>
      <c r="M433" s="665">
        <f t="shared" si="60"/>
        <v>88.55</v>
      </c>
      <c r="N433" s="665">
        <f>ROUND('Смета ЕР (общ) '!$I433*'Смета ЕР (общ) '!$L433,2)</f>
        <v>0</v>
      </c>
      <c r="O433" s="636">
        <f>ROUND('Смета ЕР (общ) '!$I433*'Смета ЕР (общ) '!$M433,2)</f>
        <v>0</v>
      </c>
      <c r="R433" s="1376"/>
    </row>
    <row r="434" spans="1:18" ht="24">
      <c r="A434" s="632" t="s">
        <v>16</v>
      </c>
      <c r="B434" s="632">
        <v>5</v>
      </c>
      <c r="C434" s="632"/>
      <c r="D434" s="632">
        <v>13</v>
      </c>
      <c r="E434" s="632" t="str">
        <f>CONCATENATE('Смета ЕР (общ) '!$A434,".",'Смета ЕР (общ) '!$B434,".",'Смета ЕР (общ) '!$D434)</f>
        <v>Р3.5.13</v>
      </c>
      <c r="F434" s="632">
        <f t="shared" si="54"/>
        <v>1</v>
      </c>
      <c r="G434" s="633" t="s">
        <v>1105</v>
      </c>
      <c r="H434" s="648" t="s">
        <v>15</v>
      </c>
      <c r="I434" s="635"/>
      <c r="J434" s="665">
        <v>393.67</v>
      </c>
      <c r="K434" s="665">
        <v>420</v>
      </c>
      <c r="L434" s="665">
        <f t="shared" si="59"/>
        <v>393.67</v>
      </c>
      <c r="M434" s="665">
        <f t="shared" si="60"/>
        <v>420</v>
      </c>
      <c r="N434" s="665">
        <f>ROUND('Смета ЕР (общ) '!$I434*'Смета ЕР (общ) '!$L434,2)</f>
        <v>0</v>
      </c>
      <c r="O434" s="636">
        <f>ROUND('Смета ЕР (общ) '!$I434*'Смета ЕР (общ) '!$M434,2)</f>
        <v>0</v>
      </c>
      <c r="R434" s="1376"/>
    </row>
    <row r="435" spans="1:18" ht="24">
      <c r="A435" s="659" t="s">
        <v>16</v>
      </c>
      <c r="B435" s="659">
        <v>5</v>
      </c>
      <c r="C435" s="659"/>
      <c r="D435" s="659">
        <v>16</v>
      </c>
      <c r="E435" s="659" t="str">
        <f>CONCATENATE('Смета ЕР (общ) '!$A435,".",'Смета ЕР (общ) '!$B435,".",'Смета ЕР (общ) '!$D435)</f>
        <v>Р3.5.16</v>
      </c>
      <c r="F435" s="659">
        <f t="shared" si="54"/>
        <v>1</v>
      </c>
      <c r="G435" s="689" t="s">
        <v>1201</v>
      </c>
      <c r="H435" s="764" t="s">
        <v>15</v>
      </c>
      <c r="I435" s="661"/>
      <c r="J435" s="690">
        <v>393.67</v>
      </c>
      <c r="K435" s="690">
        <v>420</v>
      </c>
      <c r="L435" s="690">
        <f t="shared" si="59"/>
        <v>393.67</v>
      </c>
      <c r="M435" s="690">
        <f t="shared" si="60"/>
        <v>420</v>
      </c>
      <c r="N435" s="665">
        <f>ROUND('Смета ЕР (общ) '!$I435*'Смета ЕР (общ) '!$L435,2)</f>
        <v>0</v>
      </c>
      <c r="O435" s="636">
        <f>ROUND('Смета ЕР (общ) '!$I435*'Смета ЕР (общ) '!$M435,2)</f>
        <v>0</v>
      </c>
      <c r="R435" s="1376"/>
    </row>
    <row r="436" spans="1:18" ht="24">
      <c r="A436" s="659" t="s">
        <v>16</v>
      </c>
      <c r="B436" s="659">
        <v>5</v>
      </c>
      <c r="C436" s="659"/>
      <c r="D436" s="659">
        <v>24</v>
      </c>
      <c r="E436" s="659" t="str">
        <f>CONCATENATE('Смета ЕР (общ) '!$A436,".",'Смета ЕР (общ) '!$B436,".",'Смета ЕР (общ) '!$D436)</f>
        <v>Р3.5.24</v>
      </c>
      <c r="F436" s="659">
        <f t="shared" si="54"/>
        <v>1</v>
      </c>
      <c r="G436" s="689" t="s">
        <v>2265</v>
      </c>
      <c r="H436" s="634" t="s">
        <v>336</v>
      </c>
      <c r="I436" s="661"/>
      <c r="J436" s="690">
        <v>1480.74</v>
      </c>
      <c r="K436" s="690">
        <f>'Акустические потолки'!G7*1.05</f>
        <v>16745.295000000002</v>
      </c>
      <c r="L436" s="690">
        <f t="shared" si="59"/>
        <v>1480.74</v>
      </c>
      <c r="M436" s="691">
        <f>K436</f>
        <v>16745.295000000002</v>
      </c>
      <c r="N436" s="665">
        <f>ROUND('Смета ЕР (общ) '!$I436*'Смета ЕР (общ) '!$L436,2)</f>
        <v>0</v>
      </c>
      <c r="O436" s="636">
        <f>ROUND('Смета ЕР (общ) '!$I436*'Смета ЕР (общ) '!$M436,2)</f>
        <v>0</v>
      </c>
      <c r="P436" s="1865" t="s">
        <v>6345</v>
      </c>
      <c r="Q436" s="944"/>
      <c r="R436" s="1376" t="s">
        <v>6330</v>
      </c>
    </row>
    <row r="437" spans="1:18" ht="24">
      <c r="A437" s="659" t="s">
        <v>16</v>
      </c>
      <c r="B437" s="659">
        <v>5</v>
      </c>
      <c r="C437" s="659"/>
      <c r="D437" s="659">
        <v>25</v>
      </c>
      <c r="E437" s="659" t="str">
        <f>CONCATENATE('Смета ЕР (общ) '!$A437,".",'Смета ЕР (общ) '!$B437,".",'Смета ЕР (общ) '!$D437)</f>
        <v>Р3.5.25</v>
      </c>
      <c r="F437" s="659">
        <f t="shared" si="54"/>
        <v>1</v>
      </c>
      <c r="G437" s="689" t="s">
        <v>2266</v>
      </c>
      <c r="H437" s="634" t="s">
        <v>336</v>
      </c>
      <c r="I437" s="661"/>
      <c r="J437" s="690">
        <v>1480.74</v>
      </c>
      <c r="K437" s="690">
        <f>'Акустические потолки'!G8*1.05</f>
        <v>10488.135000000002</v>
      </c>
      <c r="L437" s="690">
        <f t="shared" si="59"/>
        <v>1480.74</v>
      </c>
      <c r="M437" s="691">
        <f>K437</f>
        <v>10488.135000000002</v>
      </c>
      <c r="N437" s="665">
        <f>ROUND('Смета ЕР (общ) '!$I437*'Смета ЕР (общ) '!$L437,2)</f>
        <v>0</v>
      </c>
      <c r="O437" s="636">
        <f>ROUND('Смета ЕР (общ) '!$I437*'Смета ЕР (общ) '!$M437,2)</f>
        <v>0</v>
      </c>
      <c r="P437" s="1865" t="s">
        <v>6345</v>
      </c>
      <c r="Q437" s="944"/>
      <c r="R437" s="1376" t="s">
        <v>6330</v>
      </c>
    </row>
    <row r="438" spans="1:18" ht="24">
      <c r="A438" s="765" t="s">
        <v>16</v>
      </c>
      <c r="B438" s="765">
        <v>5</v>
      </c>
      <c r="C438" s="765"/>
      <c r="D438" s="765">
        <v>26</v>
      </c>
      <c r="E438" s="765" t="str">
        <f>CONCATENATE('Смета ЕР (общ) '!$A438,".",'Смета ЕР (общ) '!$B438,".",'Смета ЕР (общ) '!$D438)</f>
        <v>Р3.5.26</v>
      </c>
      <c r="F438" s="765">
        <f t="shared" ref="F438:F501" si="61">IF(I438&gt;0,F437+1,F437)</f>
        <v>1</v>
      </c>
      <c r="G438" s="766" t="s">
        <v>2267</v>
      </c>
      <c r="H438" s="634" t="s">
        <v>336</v>
      </c>
      <c r="I438" s="767"/>
      <c r="J438" s="690">
        <v>1480.74</v>
      </c>
      <c r="K438" s="690">
        <f>'Акустические потолки'!G9*1.05</f>
        <v>10488.135000000002</v>
      </c>
      <c r="L438" s="690">
        <f t="shared" si="59"/>
        <v>1480.74</v>
      </c>
      <c r="M438" s="691">
        <f>K438</f>
        <v>10488.135000000002</v>
      </c>
      <c r="N438" s="665">
        <f>ROUND('Смета ЕР (общ) '!$I438*'Смета ЕР (общ) '!$L438,2)</f>
        <v>0</v>
      </c>
      <c r="O438" s="636">
        <f>ROUND('Смета ЕР (общ) '!$I438*'Смета ЕР (общ) '!$M438,2)</f>
        <v>0</v>
      </c>
      <c r="P438" s="1865" t="s">
        <v>6345</v>
      </c>
      <c r="Q438" s="944"/>
      <c r="R438" s="1376" t="s">
        <v>6330</v>
      </c>
    </row>
    <row r="439" spans="1:18" ht="24">
      <c r="A439" s="765" t="s">
        <v>16</v>
      </c>
      <c r="B439" s="765">
        <v>5</v>
      </c>
      <c r="C439" s="765"/>
      <c r="D439" s="765">
        <v>27</v>
      </c>
      <c r="E439" s="765" t="str">
        <f>CONCATENATE('Смета ЕР (общ) '!$A439,".",'Смета ЕР (общ) '!$B439,".",'Смета ЕР (общ) '!$D439)</f>
        <v>Р3.5.27</v>
      </c>
      <c r="F439" s="765">
        <f t="shared" si="61"/>
        <v>1</v>
      </c>
      <c r="G439" s="766" t="s">
        <v>2268</v>
      </c>
      <c r="H439" s="634" t="s">
        <v>336</v>
      </c>
      <c r="I439" s="767"/>
      <c r="J439" s="690">
        <v>1378.95</v>
      </c>
      <c r="K439" s="690">
        <f>'Акустические потолки'!G10*1.05</f>
        <v>10488.135000000002</v>
      </c>
      <c r="L439" s="690">
        <f t="shared" si="59"/>
        <v>1378.95</v>
      </c>
      <c r="M439" s="691">
        <f>K439</f>
        <v>10488.135000000002</v>
      </c>
      <c r="N439" s="665">
        <f>ROUND('Смета ЕР (общ) '!$I439*'Смета ЕР (общ) '!$L439,2)</f>
        <v>0</v>
      </c>
      <c r="O439" s="636">
        <f>ROUND('Смета ЕР (общ) '!$I439*'Смета ЕР (общ) '!$M439,2)</f>
        <v>0</v>
      </c>
      <c r="P439" s="1865" t="s">
        <v>6345</v>
      </c>
      <c r="Q439" s="944"/>
      <c r="R439" s="1376" t="s">
        <v>6330</v>
      </c>
    </row>
    <row r="440" spans="1:18" ht="24">
      <c r="A440" s="765" t="s">
        <v>16</v>
      </c>
      <c r="B440" s="765">
        <v>5</v>
      </c>
      <c r="C440" s="765"/>
      <c r="D440" s="765">
        <v>31</v>
      </c>
      <c r="E440" s="765" t="str">
        <f>CONCATENATE('Смета ЕР (общ) '!$A440,".",'Смета ЕР (общ) '!$B440,".",'Смета ЕР (общ) '!$D440)</f>
        <v>Р3.5.31</v>
      </c>
      <c r="F440" s="765">
        <f t="shared" si="61"/>
        <v>1</v>
      </c>
      <c r="G440" s="766" t="s">
        <v>3896</v>
      </c>
      <c r="H440" s="634" t="s">
        <v>336</v>
      </c>
      <c r="I440" s="767"/>
      <c r="J440" s="690">
        <v>1378.95</v>
      </c>
      <c r="K440" s="690">
        <f>'Акустические потолки'!G11*1.05</f>
        <v>3646.86</v>
      </c>
      <c r="L440" s="690">
        <f t="shared" ref="L440" si="62">ROUND(J440-J440*$Q$3,2)</f>
        <v>1378.95</v>
      </c>
      <c r="M440" s="691">
        <f>K440</f>
        <v>3646.86</v>
      </c>
      <c r="N440" s="665">
        <f>ROUND('Смета ЕР (общ) '!$I440*'Смета ЕР (общ) '!$L440,2)</f>
        <v>0</v>
      </c>
      <c r="O440" s="636">
        <f>ROUND('Смета ЕР (общ) '!$I440*'Смета ЕР (общ) '!$M440,2)</f>
        <v>0</v>
      </c>
      <c r="P440" s="1865" t="s">
        <v>6345</v>
      </c>
      <c r="Q440" s="944"/>
      <c r="R440" s="1376" t="s">
        <v>6330</v>
      </c>
    </row>
    <row r="441" spans="1:18" ht="24">
      <c r="A441" s="692" t="s">
        <v>16</v>
      </c>
      <c r="B441" s="692">
        <v>5</v>
      </c>
      <c r="C441" s="692"/>
      <c r="D441" s="692">
        <v>29</v>
      </c>
      <c r="E441" s="692" t="str">
        <f>CONCATENATE('Смета ЕР (общ) '!$A441,".",'Смета ЕР (общ) '!$B441,".",'Смета ЕР (общ) '!$D441)</f>
        <v>Р3.5.29</v>
      </c>
      <c r="F441" s="765">
        <f t="shared" si="61"/>
        <v>1</v>
      </c>
      <c r="G441" s="693" t="s">
        <v>1191</v>
      </c>
      <c r="H441" s="694" t="s">
        <v>15</v>
      </c>
      <c r="I441" s="695"/>
      <c r="J441" s="690">
        <v>217.5</v>
      </c>
      <c r="K441" s="690">
        <v>80.11</v>
      </c>
      <c r="L441" s="690">
        <f t="shared" si="59"/>
        <v>217.5</v>
      </c>
      <c r="M441" s="690">
        <f t="shared" si="60"/>
        <v>80.11</v>
      </c>
      <c r="N441" s="665">
        <f>ROUND('Смета ЕР (общ) '!$I441*'Смета ЕР (общ) '!$L441,2)</f>
        <v>0</v>
      </c>
      <c r="O441" s="665">
        <f>ROUND('Смета ЕР (общ) '!$I441*'Смета ЕР (общ) '!$M441,2)</f>
        <v>0</v>
      </c>
      <c r="R441" s="1377"/>
    </row>
    <row r="442" spans="1:18" ht="36">
      <c r="A442" s="663" t="s">
        <v>16</v>
      </c>
      <c r="B442" s="663">
        <v>5</v>
      </c>
      <c r="C442" s="663"/>
      <c r="D442" s="663">
        <v>30</v>
      </c>
      <c r="E442" s="663" t="str">
        <f>CONCATENATE('Смета ЕР (общ) '!$A442,".",'Смета ЕР (общ) '!$B442,".",'Смета ЕР (общ) '!$D442)</f>
        <v>Р3.5.30</v>
      </c>
      <c r="F442" s="663">
        <f t="shared" si="61"/>
        <v>1</v>
      </c>
      <c r="G442" s="678" t="s">
        <v>1921</v>
      </c>
      <c r="H442" s="666" t="s">
        <v>15</v>
      </c>
      <c r="I442" s="637"/>
      <c r="J442" s="665">
        <v>516.78</v>
      </c>
      <c r="K442" s="665">
        <v>308.33999999999997</v>
      </c>
      <c r="L442" s="665">
        <f t="shared" si="59"/>
        <v>516.78</v>
      </c>
      <c r="M442" s="665">
        <f t="shared" si="60"/>
        <v>308.33999999999997</v>
      </c>
      <c r="N442" s="665">
        <f>ROUND('Смета ЕР (общ) '!$I442*'Смета ЕР (общ) '!$L442,2)</f>
        <v>0</v>
      </c>
      <c r="O442" s="665">
        <f>ROUND('Смета ЕР (общ) '!$I442*'Смета ЕР (общ) '!$M442,2)</f>
        <v>0</v>
      </c>
      <c r="R442" s="1377"/>
    </row>
    <row r="443" spans="1:18" ht="24">
      <c r="A443" s="632" t="s">
        <v>16</v>
      </c>
      <c r="B443" s="632">
        <v>5</v>
      </c>
      <c r="C443" s="632"/>
      <c r="D443" s="632">
        <v>14</v>
      </c>
      <c r="E443" s="632" t="str">
        <f>CONCATENATE('Смета ЕР (общ) '!$A443,".",'Смета ЕР (общ) '!$B443,".",'Смета ЕР (общ) '!$D443)</f>
        <v>Р3.5.14</v>
      </c>
      <c r="F443" s="632">
        <f t="shared" si="61"/>
        <v>1</v>
      </c>
      <c r="G443" s="645" t="s">
        <v>1156</v>
      </c>
      <c r="H443" s="648" t="s">
        <v>15</v>
      </c>
      <c r="I443" s="635"/>
      <c r="J443" s="636">
        <v>1581.22</v>
      </c>
      <c r="K443" s="636">
        <v>7422.19</v>
      </c>
      <c r="L443" s="636">
        <f t="shared" si="59"/>
        <v>1581.22</v>
      </c>
      <c r="M443" s="636">
        <f t="shared" si="60"/>
        <v>7422.19</v>
      </c>
      <c r="N443" s="636">
        <f>ROUND('Смета ЕР (общ) '!$I443*'Смета ЕР (общ) '!$L443,2)</f>
        <v>0</v>
      </c>
      <c r="O443" s="636">
        <f>ROUND('Смета ЕР (общ) '!$I443*'Смета ЕР (общ) '!$M443,2)</f>
        <v>0</v>
      </c>
      <c r="R443" s="1376"/>
    </row>
    <row r="444" spans="1:18" ht="24">
      <c r="A444" s="632" t="s">
        <v>16</v>
      </c>
      <c r="B444" s="632">
        <v>5</v>
      </c>
      <c r="C444" s="632"/>
      <c r="D444" s="632">
        <v>15</v>
      </c>
      <c r="E444" s="632" t="str">
        <f>CONCATENATE('Смета ЕР (общ) '!$A444,".",'Смета ЕР (общ) '!$B444,".",'Смета ЕР (общ) '!$D444)</f>
        <v>Р3.5.15</v>
      </c>
      <c r="F444" s="632">
        <f t="shared" si="61"/>
        <v>1</v>
      </c>
      <c r="G444" s="645" t="s">
        <v>242</v>
      </c>
      <c r="H444" s="648" t="s">
        <v>15</v>
      </c>
      <c r="I444" s="635"/>
      <c r="J444" s="636">
        <v>221.85</v>
      </c>
      <c r="K444" s="636">
        <v>1541.53</v>
      </c>
      <c r="L444" s="636">
        <f t="shared" si="59"/>
        <v>221.85</v>
      </c>
      <c r="M444" s="636">
        <f t="shared" si="60"/>
        <v>1541.53</v>
      </c>
      <c r="N444" s="636">
        <f>ROUND('Смета ЕР (общ) '!$I444*'Смета ЕР (общ) '!$L444,2)</f>
        <v>0</v>
      </c>
      <c r="O444" s="636">
        <f>ROUND('Смета ЕР (общ) '!$I444*'Смета ЕР (общ) '!$M444,2)</f>
        <v>0</v>
      </c>
      <c r="R444" s="1376"/>
    </row>
    <row r="445" spans="1:18" ht="24">
      <c r="A445" s="663" t="s">
        <v>16</v>
      </c>
      <c r="B445" s="663">
        <v>5</v>
      </c>
      <c r="C445" s="663"/>
      <c r="D445" s="663">
        <v>28</v>
      </c>
      <c r="E445" s="663" t="str">
        <f>CONCATENATE('Смета ЕР (общ) '!$A445,".",'Смета ЕР (общ) '!$B445,".",'Смета ЕР (общ) '!$D445)</f>
        <v>Р3.5.28</v>
      </c>
      <c r="F445" s="663">
        <f t="shared" si="61"/>
        <v>1</v>
      </c>
      <c r="G445" s="664" t="s">
        <v>2049</v>
      </c>
      <c r="H445" s="648" t="s">
        <v>27</v>
      </c>
      <c r="I445" s="635"/>
      <c r="J445" s="636">
        <v>302.08999999999997</v>
      </c>
      <c r="K445" s="636">
        <v>469.66</v>
      </c>
      <c r="L445" s="636">
        <f t="shared" ref="L445" si="63">ROUND(J445-J445*$Q$3,2)</f>
        <v>302.08999999999997</v>
      </c>
      <c r="M445" s="636">
        <f t="shared" ref="M445" si="64">ROUND(K445-K445*$Q$3,2)</f>
        <v>469.66</v>
      </c>
      <c r="N445" s="636">
        <f>ROUND('Смета ЕР (общ) '!$I445*'Смета ЕР (общ) '!$L445,2)</f>
        <v>0</v>
      </c>
      <c r="O445" s="636">
        <f>ROUND('Смета ЕР (общ) '!$I445*'Смета ЕР (общ) '!$M445,2)</f>
        <v>0</v>
      </c>
      <c r="R445" s="1376"/>
    </row>
    <row r="446" spans="1:18" ht="24">
      <c r="A446" s="640" t="s">
        <v>16</v>
      </c>
      <c r="B446" s="640">
        <v>6</v>
      </c>
      <c r="C446" s="640">
        <v>0</v>
      </c>
      <c r="D446" s="640">
        <v>0</v>
      </c>
      <c r="E446" s="640" t="str">
        <f>CONCATENATE('Смета ЕР (общ) '!$A446,".",'Смета ЕР (общ) '!$B446,".",C446,".",'Смета ЕР (общ) '!$D446)</f>
        <v>Р3.6.0.0</v>
      </c>
      <c r="F446" s="640">
        <f t="shared" si="61"/>
        <v>1</v>
      </c>
      <c r="G446" s="641" t="s">
        <v>2636</v>
      </c>
      <c r="H446" s="626"/>
      <c r="I446" s="627">
        <f>N446</f>
        <v>0</v>
      </c>
      <c r="J446" s="639"/>
      <c r="K446" s="639"/>
      <c r="L446" s="696"/>
      <c r="M446" s="696"/>
      <c r="N446" s="696">
        <f>ROUND(N447+N460,2)</f>
        <v>0</v>
      </c>
      <c r="O446" s="696">
        <f>ROUND(O447+O460,2)</f>
        <v>0</v>
      </c>
      <c r="P446" s="647"/>
      <c r="R446" s="1381"/>
    </row>
    <row r="447" spans="1:18" ht="24">
      <c r="A447" s="674" t="s">
        <v>16</v>
      </c>
      <c r="B447" s="674">
        <v>6</v>
      </c>
      <c r="C447" s="674">
        <v>1</v>
      </c>
      <c r="D447" s="674">
        <v>0</v>
      </c>
      <c r="E447" s="674" t="str">
        <f>CONCATENATE('Смета ЕР (общ) '!$A447,".",'Смета ЕР (общ) '!$B447,".",C447,".",'Смета ЕР (общ) '!$D447)</f>
        <v>Р3.6.1.0</v>
      </c>
      <c r="F447" s="674">
        <f t="shared" si="61"/>
        <v>1</v>
      </c>
      <c r="G447" s="679" t="s">
        <v>2637</v>
      </c>
      <c r="H447" s="685"/>
      <c r="I447" s="671">
        <f>N447</f>
        <v>0</v>
      </c>
      <c r="J447" s="672"/>
      <c r="K447" s="672"/>
      <c r="L447" s="677"/>
      <c r="M447" s="677"/>
      <c r="N447" s="677">
        <f>ROUND(SUM(N448:N459),2)</f>
        <v>0</v>
      </c>
      <c r="O447" s="677">
        <f>ROUND(SUM(O448:O459),2)</f>
        <v>0</v>
      </c>
      <c r="R447" s="1380"/>
    </row>
    <row r="448" spans="1:18" ht="24">
      <c r="A448" s="683" t="s">
        <v>16</v>
      </c>
      <c r="B448" s="683">
        <v>6</v>
      </c>
      <c r="C448" s="683">
        <v>1</v>
      </c>
      <c r="D448" s="683">
        <v>1</v>
      </c>
      <c r="E448" s="683" t="str">
        <f>CONCATENATE('Смета ЕР (общ) '!$A448,".",'Смета ЕР (общ) '!$B448,".",C448,".",'Смета ЕР (общ) '!$D448)</f>
        <v>Р3.6.1.1</v>
      </c>
      <c r="F448" s="683">
        <f t="shared" si="61"/>
        <v>1</v>
      </c>
      <c r="G448" s="684" t="s">
        <v>667</v>
      </c>
      <c r="H448" s="634" t="s">
        <v>18</v>
      </c>
      <c r="I448" s="635"/>
      <c r="J448" s="636">
        <v>1306.25</v>
      </c>
      <c r="K448" s="636">
        <v>4008.65</v>
      </c>
      <c r="L448" s="636">
        <f t="shared" ref="L448:L459" si="65">ROUND(J448-J448*$Q$3,2)</f>
        <v>1306.25</v>
      </c>
      <c r="M448" s="636">
        <f t="shared" ref="M448:M459" si="66">ROUND(K448-K448*$Q$3,2)</f>
        <v>4008.65</v>
      </c>
      <c r="N448" s="636">
        <f>ROUND('Смета ЕР (общ) '!$I448*'Смета ЕР (общ) '!$L448,2)</f>
        <v>0</v>
      </c>
      <c r="O448" s="636">
        <f>ROUND('Смета ЕР (общ) '!$I448*'Смета ЕР (общ) '!$M448,2)</f>
        <v>0</v>
      </c>
      <c r="P448" s="715"/>
      <c r="R448" s="1376"/>
    </row>
    <row r="449" spans="1:18" ht="24">
      <c r="A449" s="632" t="s">
        <v>16</v>
      </c>
      <c r="B449" s="632">
        <v>6</v>
      </c>
      <c r="C449" s="632">
        <v>1</v>
      </c>
      <c r="D449" s="632">
        <v>2</v>
      </c>
      <c r="E449" s="632" t="str">
        <f>CONCATENATE('Смета ЕР (общ) '!$A449,".",'Смета ЕР (общ) '!$B449,".",C449,".",'Смета ЕР (общ) '!$D449)</f>
        <v>Р3.6.1.2</v>
      </c>
      <c r="F449" s="632">
        <f t="shared" si="61"/>
        <v>1</v>
      </c>
      <c r="G449" s="633" t="s">
        <v>725</v>
      </c>
      <c r="H449" s="648" t="s">
        <v>15</v>
      </c>
      <c r="I449" s="635"/>
      <c r="J449" s="636">
        <v>652.5</v>
      </c>
      <c r="K449" s="636">
        <v>163.28</v>
      </c>
      <c r="L449" s="636">
        <f t="shared" si="65"/>
        <v>652.5</v>
      </c>
      <c r="M449" s="636">
        <f t="shared" si="66"/>
        <v>163.28</v>
      </c>
      <c r="N449" s="636">
        <f>ROUND('Смета ЕР (общ) '!$I449*'Смета ЕР (общ) '!$L449,2)</f>
        <v>0</v>
      </c>
      <c r="O449" s="636">
        <f>ROUND('Смета ЕР (общ) '!$I449*'Смета ЕР (общ) '!$M449,2)</f>
        <v>0</v>
      </c>
      <c r="R449" s="1376"/>
    </row>
    <row r="450" spans="1:18" ht="24">
      <c r="A450" s="686" t="s">
        <v>16</v>
      </c>
      <c r="B450" s="683">
        <v>6</v>
      </c>
      <c r="C450" s="683">
        <v>1</v>
      </c>
      <c r="D450" s="683">
        <v>3</v>
      </c>
      <c r="E450" s="683" t="str">
        <f>CONCATENATE('Смета ЕР (общ) '!$A450,".",'Смета ЕР (общ) '!$B450,".",C450,".",'Смета ЕР (общ) '!$D450)</f>
        <v>Р3.6.1.3</v>
      </c>
      <c r="F450" s="683">
        <f t="shared" si="61"/>
        <v>1</v>
      </c>
      <c r="G450" s="684" t="s">
        <v>501</v>
      </c>
      <c r="H450" s="697" t="s">
        <v>15</v>
      </c>
      <c r="I450" s="635"/>
      <c r="J450" s="636">
        <v>761.25</v>
      </c>
      <c r="K450" s="636">
        <v>443.73</v>
      </c>
      <c r="L450" s="636">
        <f t="shared" si="65"/>
        <v>761.25</v>
      </c>
      <c r="M450" s="636">
        <f t="shared" si="66"/>
        <v>443.73</v>
      </c>
      <c r="N450" s="636">
        <f>ROUND('Смета ЕР (общ) '!$I450*'Смета ЕР (общ) '!$L450,2)</f>
        <v>0</v>
      </c>
      <c r="O450" s="636">
        <f>ROUND('Смета ЕР (общ) '!$I450*'Смета ЕР (общ) '!$M450,2)</f>
        <v>0</v>
      </c>
      <c r="R450" s="1376"/>
    </row>
    <row r="451" spans="1:18" ht="24">
      <c r="A451" s="632" t="s">
        <v>16</v>
      </c>
      <c r="B451" s="632">
        <v>6</v>
      </c>
      <c r="C451" s="632">
        <v>1</v>
      </c>
      <c r="D451" s="632">
        <v>4</v>
      </c>
      <c r="E451" s="632" t="str">
        <f>CONCATENATE('Смета ЕР (общ) '!$A451,".",'Смета ЕР (общ) '!$B451,".",C451,".",'Смета ЕР (общ) '!$D451)</f>
        <v>Р3.6.1.4</v>
      </c>
      <c r="F451" s="632">
        <f t="shared" si="61"/>
        <v>1</v>
      </c>
      <c r="G451" s="633" t="s">
        <v>243</v>
      </c>
      <c r="H451" s="648" t="s">
        <v>15</v>
      </c>
      <c r="I451" s="635"/>
      <c r="J451" s="636">
        <v>634.67999999999995</v>
      </c>
      <c r="K451" s="636">
        <v>389.37</v>
      </c>
      <c r="L451" s="636">
        <f t="shared" si="65"/>
        <v>634.67999999999995</v>
      </c>
      <c r="M451" s="636">
        <f t="shared" si="66"/>
        <v>389.37</v>
      </c>
      <c r="N451" s="636">
        <f>ROUND('Смета ЕР (общ) '!$I451*'Смета ЕР (общ) '!$L451,2)</f>
        <v>0</v>
      </c>
      <c r="O451" s="636">
        <f>ROUND('Смета ЕР (общ) '!$I451*'Смета ЕР (общ) '!$M451,2)</f>
        <v>0</v>
      </c>
      <c r="R451" s="1376"/>
    </row>
    <row r="452" spans="1:18" ht="24">
      <c r="A452" s="632" t="s">
        <v>16</v>
      </c>
      <c r="B452" s="632">
        <v>6</v>
      </c>
      <c r="C452" s="632">
        <v>1</v>
      </c>
      <c r="D452" s="632">
        <v>5</v>
      </c>
      <c r="E452" s="632" t="str">
        <f>CONCATENATE('Смета ЕР (общ) '!$A452,".",'Смета ЕР (общ) '!$B452,".",C452,".",'Смета ЕР (общ) '!$D452)</f>
        <v>Р3.6.1.5</v>
      </c>
      <c r="F452" s="632">
        <f t="shared" si="61"/>
        <v>1</v>
      </c>
      <c r="G452" s="633" t="s">
        <v>489</v>
      </c>
      <c r="H452" s="634" t="s">
        <v>15</v>
      </c>
      <c r="I452" s="635"/>
      <c r="J452" s="636">
        <v>172.26</v>
      </c>
      <c r="K452" s="636">
        <v>210</v>
      </c>
      <c r="L452" s="636">
        <f t="shared" si="65"/>
        <v>172.26</v>
      </c>
      <c r="M452" s="636">
        <f t="shared" si="66"/>
        <v>210</v>
      </c>
      <c r="N452" s="636">
        <f>ROUND('Смета ЕР (общ) '!$I452*'Смета ЕР (общ) '!$L452,2)</f>
        <v>0</v>
      </c>
      <c r="O452" s="636">
        <f>ROUND('Смета ЕР (общ) '!$I452*'Смета ЕР (общ) '!$M452,2)</f>
        <v>0</v>
      </c>
      <c r="R452" s="1376"/>
    </row>
    <row r="453" spans="1:18" ht="24">
      <c r="A453" s="632" t="s">
        <v>16</v>
      </c>
      <c r="B453" s="632">
        <v>6</v>
      </c>
      <c r="C453" s="632">
        <v>1</v>
      </c>
      <c r="D453" s="632">
        <v>6</v>
      </c>
      <c r="E453" s="632" t="str">
        <f>CONCATENATE('Смета ЕР (общ) '!$A453,".",'Смета ЕР (общ) '!$B453,".",C453,".",'Смета ЕР (общ) '!$D453)</f>
        <v>Р3.6.1.6</v>
      </c>
      <c r="F453" s="632">
        <f t="shared" si="61"/>
        <v>1</v>
      </c>
      <c r="G453" s="633" t="s">
        <v>40</v>
      </c>
      <c r="H453" s="634" t="s">
        <v>15</v>
      </c>
      <c r="I453" s="635"/>
      <c r="J453" s="636">
        <v>65.25</v>
      </c>
      <c r="K453" s="636">
        <v>50</v>
      </c>
      <c r="L453" s="636">
        <f t="shared" si="65"/>
        <v>65.25</v>
      </c>
      <c r="M453" s="636">
        <f t="shared" si="66"/>
        <v>50</v>
      </c>
      <c r="N453" s="636">
        <f>ROUND('Смета ЕР (общ) '!$I453*'Смета ЕР (общ) '!$L453,2)</f>
        <v>0</v>
      </c>
      <c r="O453" s="636">
        <f>ROUND('Смета ЕР (общ) '!$I453*'Смета ЕР (общ) '!$M453,2)</f>
        <v>0</v>
      </c>
      <c r="R453" s="1376"/>
    </row>
    <row r="454" spans="1:18" ht="24">
      <c r="A454" s="632" t="s">
        <v>16</v>
      </c>
      <c r="B454" s="632">
        <v>6</v>
      </c>
      <c r="C454" s="632">
        <v>1</v>
      </c>
      <c r="D454" s="632">
        <v>7</v>
      </c>
      <c r="E454" s="632" t="str">
        <f>CONCATENATE('Смета ЕР (общ) '!$A454,".",'Смета ЕР (общ) '!$B454,".",C454,".",'Смета ЕР (общ) '!$D454)</f>
        <v>Р3.6.1.7</v>
      </c>
      <c r="F454" s="632">
        <f t="shared" si="61"/>
        <v>1</v>
      </c>
      <c r="G454" s="633" t="s">
        <v>310</v>
      </c>
      <c r="H454" s="634" t="s">
        <v>15</v>
      </c>
      <c r="I454" s="635"/>
      <c r="J454" s="636">
        <v>81.430000000000007</v>
      </c>
      <c r="K454" s="636">
        <v>52.35</v>
      </c>
      <c r="L454" s="636">
        <f t="shared" si="65"/>
        <v>81.430000000000007</v>
      </c>
      <c r="M454" s="636">
        <f t="shared" si="66"/>
        <v>52.35</v>
      </c>
      <c r="N454" s="636">
        <f>ROUND('Смета ЕР (общ) '!$I454*'Смета ЕР (общ) '!$L454,2)</f>
        <v>0</v>
      </c>
      <c r="O454" s="636">
        <f>ROUND('Смета ЕР (общ) '!$I454*'Смета ЕР (общ) '!$M454,2)</f>
        <v>0</v>
      </c>
      <c r="R454" s="1376"/>
    </row>
    <row r="455" spans="1:18" ht="24">
      <c r="A455" s="632" t="s">
        <v>16</v>
      </c>
      <c r="B455" s="632">
        <v>6</v>
      </c>
      <c r="C455" s="632">
        <v>1</v>
      </c>
      <c r="D455" s="632">
        <v>8</v>
      </c>
      <c r="E455" s="632" t="str">
        <f>CONCATENATE('Смета ЕР (общ) '!$A455,".",'Смета ЕР (общ) '!$B455,".",C455,".",'Смета ЕР (общ) '!$D455)</f>
        <v>Р3.6.1.8</v>
      </c>
      <c r="F455" s="632">
        <f t="shared" si="61"/>
        <v>1</v>
      </c>
      <c r="G455" s="645" t="s">
        <v>707</v>
      </c>
      <c r="H455" s="634" t="s">
        <v>15</v>
      </c>
      <c r="I455" s="635"/>
      <c r="J455" s="636">
        <v>478.5</v>
      </c>
      <c r="K455" s="636">
        <v>755.96</v>
      </c>
      <c r="L455" s="636">
        <f t="shared" si="65"/>
        <v>478.5</v>
      </c>
      <c r="M455" s="636">
        <f t="shared" si="66"/>
        <v>755.96</v>
      </c>
      <c r="N455" s="636">
        <f>ROUND('Смета ЕР (общ) '!$I455*'Смета ЕР (общ) '!$L455,2)</f>
        <v>0</v>
      </c>
      <c r="O455" s="636">
        <f>ROUND('Смета ЕР (общ) '!$I455*'Смета ЕР (общ) '!$M455,2)</f>
        <v>0</v>
      </c>
      <c r="R455" s="1376"/>
    </row>
    <row r="456" spans="1:18" ht="24">
      <c r="A456" s="663" t="s">
        <v>16</v>
      </c>
      <c r="B456" s="663">
        <v>6</v>
      </c>
      <c r="C456" s="663">
        <v>1</v>
      </c>
      <c r="D456" s="663">
        <v>9</v>
      </c>
      <c r="E456" s="663" t="str">
        <f>CONCATENATE('Смета ЕР (общ) '!$A456,".",'Смета ЕР (общ) '!$B456,".",C456,".",'Смета ЕР (общ) '!$D456)</f>
        <v>Р3.6.1.9</v>
      </c>
      <c r="F456" s="663">
        <f t="shared" si="61"/>
        <v>1</v>
      </c>
      <c r="G456" s="678" t="s">
        <v>1863</v>
      </c>
      <c r="H456" s="666" t="s">
        <v>18</v>
      </c>
      <c r="I456" s="637"/>
      <c r="J456" s="665">
        <v>7464.6</v>
      </c>
      <c r="K456" s="665">
        <v>17780.63</v>
      </c>
      <c r="L456" s="665">
        <f t="shared" si="65"/>
        <v>7464.6</v>
      </c>
      <c r="M456" s="665">
        <f t="shared" si="66"/>
        <v>17780.63</v>
      </c>
      <c r="N456" s="665">
        <f>ROUND('Смета ЕР (общ) '!$I456*'Смета ЕР (общ) '!$L456,2)</f>
        <v>0</v>
      </c>
      <c r="O456" s="665">
        <f>ROUND('Смета ЕР (общ) '!$I456*'Смета ЕР (общ) '!$M456,2)</f>
        <v>0</v>
      </c>
      <c r="P456" s="630" t="s">
        <v>1866</v>
      </c>
      <c r="R456" s="1377"/>
    </row>
    <row r="457" spans="1:18" ht="24">
      <c r="A457" s="663" t="s">
        <v>16</v>
      </c>
      <c r="B457" s="663">
        <v>6</v>
      </c>
      <c r="C457" s="663">
        <v>1</v>
      </c>
      <c r="D457" s="663">
        <v>10</v>
      </c>
      <c r="E457" s="663" t="str">
        <f>CONCATENATE('Смета ЕР (общ) '!$A457,".",'Смета ЕР (общ) '!$B457,".",C457,".",'Смета ЕР (общ) '!$D457)</f>
        <v>Р3.6.1.10</v>
      </c>
      <c r="F457" s="663">
        <f t="shared" si="61"/>
        <v>1</v>
      </c>
      <c r="G457" s="678" t="s">
        <v>1864</v>
      </c>
      <c r="H457" s="666" t="s">
        <v>27</v>
      </c>
      <c r="I457" s="637"/>
      <c r="J457" s="665">
        <v>407.16</v>
      </c>
      <c r="K457" s="665">
        <v>248.93</v>
      </c>
      <c r="L457" s="665">
        <f t="shared" si="65"/>
        <v>407.16</v>
      </c>
      <c r="M457" s="665">
        <f t="shared" si="66"/>
        <v>248.93</v>
      </c>
      <c r="N457" s="665">
        <f>ROUND('Смета ЕР (общ) '!$I457*'Смета ЕР (общ) '!$L457,2)</f>
        <v>0</v>
      </c>
      <c r="O457" s="665">
        <f>ROUND('Смета ЕР (общ) '!$I457*'Смета ЕР (общ) '!$M457,2)</f>
        <v>0</v>
      </c>
      <c r="P457" s="630" t="s">
        <v>1866</v>
      </c>
      <c r="R457" s="1377"/>
    </row>
    <row r="458" spans="1:18" ht="24">
      <c r="A458" s="663" t="s">
        <v>16</v>
      </c>
      <c r="B458" s="663">
        <v>6</v>
      </c>
      <c r="C458" s="663">
        <v>1</v>
      </c>
      <c r="D458" s="663">
        <v>11</v>
      </c>
      <c r="E458" s="663" t="str">
        <f>CONCATENATE('Смета ЕР (общ) '!$A458,".",'Смета ЕР (общ) '!$B458,".",C458,".",'Смета ЕР (общ) '!$D458)</f>
        <v>Р3.6.1.11</v>
      </c>
      <c r="F458" s="663">
        <f t="shared" si="61"/>
        <v>1</v>
      </c>
      <c r="G458" s="678" t="s">
        <v>1865</v>
      </c>
      <c r="H458" s="666" t="s">
        <v>15</v>
      </c>
      <c r="I458" s="637"/>
      <c r="J458" s="665">
        <v>646.37</v>
      </c>
      <c r="K458" s="665">
        <v>905.24</v>
      </c>
      <c r="L458" s="665">
        <f t="shared" si="65"/>
        <v>646.37</v>
      </c>
      <c r="M458" s="665">
        <f t="shared" si="66"/>
        <v>905.24</v>
      </c>
      <c r="N458" s="665">
        <f>ROUND('Смета ЕР (общ) '!$I458*'Смета ЕР (общ) '!$L458,2)</f>
        <v>0</v>
      </c>
      <c r="O458" s="665">
        <f>ROUND('Смета ЕР (общ) '!$I458*'Смета ЕР (общ) '!$M458,2)</f>
        <v>0</v>
      </c>
      <c r="P458" s="630" t="s">
        <v>1866</v>
      </c>
      <c r="R458" s="1377"/>
    </row>
    <row r="459" spans="1:18" ht="36">
      <c r="A459" s="686" t="s">
        <v>16</v>
      </c>
      <c r="B459" s="686">
        <v>6</v>
      </c>
      <c r="C459" s="686">
        <v>1</v>
      </c>
      <c r="D459" s="686">
        <v>12</v>
      </c>
      <c r="E459" s="686" t="str">
        <f>CONCATENATE('Смета ЕР (общ) '!$A459,".",'Смета ЕР (общ) '!$B459,".",C459,".",'Смета ЕР (общ) '!$D459)</f>
        <v>Р3.6.1.12</v>
      </c>
      <c r="F459" s="686">
        <f t="shared" si="61"/>
        <v>1</v>
      </c>
      <c r="G459" s="687" t="s">
        <v>996</v>
      </c>
      <c r="H459" s="638" t="s">
        <v>15</v>
      </c>
      <c r="I459" s="637"/>
      <c r="J459" s="665">
        <v>8160.6</v>
      </c>
      <c r="K459" s="665">
        <v>7993.13</v>
      </c>
      <c r="L459" s="665">
        <f t="shared" si="65"/>
        <v>8160.6</v>
      </c>
      <c r="M459" s="665">
        <f t="shared" si="66"/>
        <v>7993.13</v>
      </c>
      <c r="N459" s="665">
        <f>ROUND('Смета ЕР (общ) '!$I459*'Смета ЕР (общ) '!$L459,2)</f>
        <v>0</v>
      </c>
      <c r="O459" s="665">
        <f>ROUND('Смета ЕР (общ) '!$I459*'Смета ЕР (общ) '!$M459,2)</f>
        <v>0</v>
      </c>
      <c r="R459" s="1377"/>
    </row>
    <row r="460" spans="1:18" ht="24">
      <c r="A460" s="668" t="s">
        <v>16</v>
      </c>
      <c r="B460" s="668">
        <v>6</v>
      </c>
      <c r="C460" s="668">
        <v>2</v>
      </c>
      <c r="D460" s="668">
        <v>0</v>
      </c>
      <c r="E460" s="668" t="str">
        <f>CONCATENATE('Смета ЕР (общ) '!$A460,".",'Смета ЕР (общ) '!$B460,".",C460,".",'Смета ЕР (общ) '!$D460)</f>
        <v>Р3.6.2.0</v>
      </c>
      <c r="F460" s="668">
        <f t="shared" si="61"/>
        <v>1</v>
      </c>
      <c r="G460" s="698" t="s">
        <v>2638</v>
      </c>
      <c r="H460" s="670"/>
      <c r="I460" s="671">
        <f>N460</f>
        <v>0</v>
      </c>
      <c r="J460" s="672"/>
      <c r="K460" s="672"/>
      <c r="L460" s="673"/>
      <c r="M460" s="673"/>
      <c r="N460" s="673">
        <f>ROUND(SUM(N461:N519),2)</f>
        <v>0</v>
      </c>
      <c r="O460" s="673">
        <f>ROUND(SUM(O461:O519),2)</f>
        <v>0</v>
      </c>
      <c r="R460" s="1379"/>
    </row>
    <row r="461" spans="1:18" ht="24">
      <c r="A461" s="632" t="s">
        <v>16</v>
      </c>
      <c r="B461" s="632">
        <v>6</v>
      </c>
      <c r="C461" s="632">
        <v>2</v>
      </c>
      <c r="D461" s="632">
        <v>1</v>
      </c>
      <c r="E461" s="632" t="str">
        <f>CONCATENATE('Смета ЕР (общ) '!$A461,".",'Смета ЕР (общ) '!$B461,".",C461,".",'Смета ЕР (общ) '!$D461)</f>
        <v>Р3.6.2.1</v>
      </c>
      <c r="F461" s="632">
        <f t="shared" si="61"/>
        <v>1</v>
      </c>
      <c r="G461" s="645" t="s">
        <v>37</v>
      </c>
      <c r="H461" s="648" t="s">
        <v>15</v>
      </c>
      <c r="I461" s="635"/>
      <c r="J461" s="636">
        <v>3048.05</v>
      </c>
      <c r="K461" s="636">
        <v>1257.54</v>
      </c>
      <c r="L461" s="636">
        <f t="shared" ref="L461:L491" si="67">ROUND(J461-J461*$Q$3,2)</f>
        <v>3048.05</v>
      </c>
      <c r="M461" s="636">
        <f t="shared" ref="M461:M491" si="68">ROUND(K461-K461*$Q$3,2)</f>
        <v>1257.54</v>
      </c>
      <c r="N461" s="636">
        <f>ROUND('Смета ЕР (общ) '!$I461*'Смета ЕР (общ) '!$L461,2)</f>
        <v>0</v>
      </c>
      <c r="O461" s="636">
        <f>ROUND('Смета ЕР (общ) '!$I461*'Смета ЕР (общ) '!$M461,2)</f>
        <v>0</v>
      </c>
      <c r="R461" s="1376"/>
    </row>
    <row r="462" spans="1:18" ht="24">
      <c r="A462" s="632" t="s">
        <v>16</v>
      </c>
      <c r="B462" s="632">
        <v>6</v>
      </c>
      <c r="C462" s="632">
        <v>2</v>
      </c>
      <c r="D462" s="632">
        <f>D461+1</f>
        <v>2</v>
      </c>
      <c r="E462" s="632" t="str">
        <f>CONCATENATE('Смета ЕР (общ) '!$A462,".",'Смета ЕР (общ) '!$B462,".",C462,".",'Смета ЕР (общ) '!$D462)</f>
        <v>Р3.6.2.2</v>
      </c>
      <c r="F462" s="632">
        <f t="shared" si="61"/>
        <v>1</v>
      </c>
      <c r="G462" s="645" t="s">
        <v>309</v>
      </c>
      <c r="H462" s="648" t="s">
        <v>15</v>
      </c>
      <c r="I462" s="635"/>
      <c r="J462" s="636">
        <v>3048.05</v>
      </c>
      <c r="K462" s="636">
        <v>1289.04</v>
      </c>
      <c r="L462" s="636">
        <f t="shared" si="67"/>
        <v>3048.05</v>
      </c>
      <c r="M462" s="636">
        <f t="shared" si="68"/>
        <v>1289.04</v>
      </c>
      <c r="N462" s="636">
        <f>ROUND('Смета ЕР (общ) '!$I462*'Смета ЕР (общ) '!$L462,2)</f>
        <v>0</v>
      </c>
      <c r="O462" s="636">
        <f>ROUND('Смета ЕР (общ) '!$I462*'Смета ЕР (общ) '!$M462,2)</f>
        <v>0</v>
      </c>
      <c r="R462" s="1376"/>
    </row>
    <row r="463" spans="1:18" ht="24">
      <c r="A463" s="632" t="s">
        <v>16</v>
      </c>
      <c r="B463" s="632">
        <v>6</v>
      </c>
      <c r="C463" s="632">
        <v>2</v>
      </c>
      <c r="D463" s="632">
        <f t="shared" ref="D463:D519" si="69">D462+1</f>
        <v>3</v>
      </c>
      <c r="E463" s="632" t="str">
        <f>CONCATENATE('Смета ЕР (общ) '!$A463,".",'Смета ЕР (общ) '!$B463,".",C463,".",'Смета ЕР (общ) '!$D463)</f>
        <v>Р3.6.2.3</v>
      </c>
      <c r="F463" s="632">
        <f t="shared" si="61"/>
        <v>1</v>
      </c>
      <c r="G463" s="645" t="s">
        <v>246</v>
      </c>
      <c r="H463" s="648" t="s">
        <v>15</v>
      </c>
      <c r="I463" s="635"/>
      <c r="J463" s="636">
        <v>3048.05</v>
      </c>
      <c r="K463" s="636">
        <v>1289.04</v>
      </c>
      <c r="L463" s="636">
        <f t="shared" si="67"/>
        <v>3048.05</v>
      </c>
      <c r="M463" s="636">
        <f t="shared" si="68"/>
        <v>1289.04</v>
      </c>
      <c r="N463" s="636">
        <f>ROUND('Смета ЕР (общ) '!$I463*'Смета ЕР (общ) '!$L463,2)</f>
        <v>0</v>
      </c>
      <c r="O463" s="636">
        <f>ROUND('Смета ЕР (общ) '!$I463*'Смета ЕР (общ) '!$M463,2)</f>
        <v>0</v>
      </c>
      <c r="R463" s="1376"/>
    </row>
    <row r="464" spans="1:18" ht="24">
      <c r="A464" s="768" t="s">
        <v>16</v>
      </c>
      <c r="B464" s="768">
        <v>6</v>
      </c>
      <c r="C464" s="768">
        <v>2</v>
      </c>
      <c r="D464" s="768">
        <f t="shared" si="69"/>
        <v>4</v>
      </c>
      <c r="E464" s="768" t="str">
        <f>CONCATENATE('Смета ЕР (общ) '!$A464,".",'Смета ЕР (общ) '!$B464,".",C464,".",'Смета ЕР (общ) '!$D464)</f>
        <v>Р3.6.2.4</v>
      </c>
      <c r="F464" s="768">
        <f t="shared" si="61"/>
        <v>1</v>
      </c>
      <c r="G464" s="769" t="s">
        <v>1564</v>
      </c>
      <c r="H464" s="770" t="s">
        <v>15</v>
      </c>
      <c r="I464" s="771"/>
      <c r="J464" s="665">
        <v>3048.05</v>
      </c>
      <c r="K464" s="665">
        <v>2203.5</v>
      </c>
      <c r="L464" s="665">
        <f t="shared" si="67"/>
        <v>3048.05</v>
      </c>
      <c r="M464" s="653">
        <f t="shared" si="68"/>
        <v>2203.5</v>
      </c>
      <c r="N464" s="653">
        <f>ROUND('Смета ЕР (общ) '!$I464*'Смета ЕР (общ) '!$L464,2)</f>
        <v>0</v>
      </c>
      <c r="O464" s="653">
        <f>ROUND('Смета ЕР (общ) '!$I464*'Смета ЕР (общ) '!$M464,2)</f>
        <v>0</v>
      </c>
      <c r="R464" s="1378"/>
    </row>
    <row r="465" spans="1:18" ht="24">
      <c r="A465" s="768" t="s">
        <v>16</v>
      </c>
      <c r="B465" s="768">
        <v>6</v>
      </c>
      <c r="C465" s="768">
        <v>2</v>
      </c>
      <c r="D465" s="768">
        <f t="shared" si="69"/>
        <v>5</v>
      </c>
      <c r="E465" s="768" t="str">
        <f>CONCATENATE('Смета ЕР (общ) '!$A465,".",'Смета ЕР (общ) '!$B465,".",C465,".",'Смета ЕР (общ) '!$D465)</f>
        <v>Р3.6.2.5</v>
      </c>
      <c r="F465" s="768">
        <f t="shared" si="61"/>
        <v>1</v>
      </c>
      <c r="G465" s="769" t="s">
        <v>1565</v>
      </c>
      <c r="H465" s="770" t="s">
        <v>15</v>
      </c>
      <c r="I465" s="771"/>
      <c r="J465" s="665">
        <v>3048.05</v>
      </c>
      <c r="K465" s="665">
        <v>1481.13</v>
      </c>
      <c r="L465" s="665">
        <f t="shared" si="67"/>
        <v>3048.05</v>
      </c>
      <c r="M465" s="653">
        <f t="shared" si="68"/>
        <v>1481.13</v>
      </c>
      <c r="N465" s="653">
        <f>ROUND('Смета ЕР (общ) '!$I465*'Смета ЕР (общ) '!$L465,2)</f>
        <v>0</v>
      </c>
      <c r="O465" s="653">
        <f>ROUND('Смета ЕР (общ) '!$I465*'Смета ЕР (общ) '!$M465,2)</f>
        <v>0</v>
      </c>
      <c r="R465" s="1378"/>
    </row>
    <row r="466" spans="1:18" ht="24">
      <c r="A466" s="663" t="s">
        <v>16</v>
      </c>
      <c r="B466" s="663">
        <v>6</v>
      </c>
      <c r="C466" s="663">
        <v>2</v>
      </c>
      <c r="D466" s="663">
        <f t="shared" si="69"/>
        <v>6</v>
      </c>
      <c r="E466" s="663" t="str">
        <f>CONCATENATE('Смета ЕР (общ) '!$A466,".",'Смета ЕР (общ) '!$B466,".",C466,".",'Смета ЕР (общ) '!$D466)</f>
        <v>Р3.6.2.6</v>
      </c>
      <c r="F466" s="663">
        <f t="shared" si="61"/>
        <v>1</v>
      </c>
      <c r="G466" s="664" t="s">
        <v>661</v>
      </c>
      <c r="H466" s="666" t="s">
        <v>15</v>
      </c>
      <c r="I466" s="637"/>
      <c r="J466" s="665">
        <v>3048.05</v>
      </c>
      <c r="K466" s="665">
        <v>1457.54</v>
      </c>
      <c r="L466" s="665">
        <f t="shared" si="67"/>
        <v>3048.05</v>
      </c>
      <c r="M466" s="636">
        <f t="shared" si="68"/>
        <v>1457.54</v>
      </c>
      <c r="N466" s="636">
        <f>ROUND('Смета ЕР (общ) '!$I466*'Смета ЕР (общ) '!$L466,2)</f>
        <v>0</v>
      </c>
      <c r="O466" s="636">
        <f>ROUND('Смета ЕР (общ) '!$I466*'Смета ЕР (общ) '!$M466,2)</f>
        <v>0</v>
      </c>
      <c r="R466" s="1376"/>
    </row>
    <row r="467" spans="1:18" ht="24">
      <c r="A467" s="632" t="s">
        <v>16</v>
      </c>
      <c r="B467" s="632">
        <v>6</v>
      </c>
      <c r="C467" s="632">
        <v>2</v>
      </c>
      <c r="D467" s="632">
        <f t="shared" si="69"/>
        <v>7</v>
      </c>
      <c r="E467" s="632" t="str">
        <f>CONCATENATE('Смета ЕР (общ) '!$A467,".",'Смета ЕР (общ) '!$B467,".",C467,".",'Смета ЕР (общ) '!$D467)</f>
        <v>Р3.6.2.7</v>
      </c>
      <c r="F467" s="632">
        <f t="shared" si="61"/>
        <v>1</v>
      </c>
      <c r="G467" s="645" t="s">
        <v>662</v>
      </c>
      <c r="H467" s="648" t="s">
        <v>15</v>
      </c>
      <c r="I467" s="635"/>
      <c r="J467" s="636">
        <v>3048.05</v>
      </c>
      <c r="K467" s="636">
        <v>1457.54</v>
      </c>
      <c r="L467" s="636">
        <f t="shared" si="67"/>
        <v>3048.05</v>
      </c>
      <c r="M467" s="636">
        <f t="shared" si="68"/>
        <v>1457.54</v>
      </c>
      <c r="N467" s="636">
        <f>ROUND('Смета ЕР (общ) '!$I467*'Смета ЕР (общ) '!$L467,2)</f>
        <v>0</v>
      </c>
      <c r="O467" s="636">
        <f>ROUND('Смета ЕР (общ) '!$I467*'Смета ЕР (общ) '!$M467,2)</f>
        <v>0</v>
      </c>
      <c r="R467" s="1376"/>
    </row>
    <row r="468" spans="1:18" ht="24">
      <c r="A468" s="632" t="s">
        <v>16</v>
      </c>
      <c r="B468" s="632">
        <v>6</v>
      </c>
      <c r="C468" s="632">
        <v>2</v>
      </c>
      <c r="D468" s="632">
        <f t="shared" si="69"/>
        <v>8</v>
      </c>
      <c r="E468" s="632" t="str">
        <f>CONCATENATE('Смета ЕР (общ) '!$A468,".",'Смета ЕР (общ) '!$B468,".",C468,".",'Смета ЕР (общ) '!$D468)</f>
        <v>Р3.6.2.8</v>
      </c>
      <c r="F468" s="632">
        <f t="shared" si="61"/>
        <v>1</v>
      </c>
      <c r="G468" s="645" t="s">
        <v>492</v>
      </c>
      <c r="H468" s="634" t="s">
        <v>15</v>
      </c>
      <c r="I468" s="635"/>
      <c r="J468" s="636">
        <v>3048.05</v>
      </c>
      <c r="K468" s="636">
        <v>7329.99</v>
      </c>
      <c r="L468" s="636">
        <f t="shared" si="67"/>
        <v>3048.05</v>
      </c>
      <c r="M468" s="636">
        <f t="shared" si="68"/>
        <v>7329.99</v>
      </c>
      <c r="N468" s="636">
        <f>ROUND('Смета ЕР (общ) '!$I468*'Смета ЕР (общ) '!$L468,2)</f>
        <v>0</v>
      </c>
      <c r="O468" s="636">
        <f>ROUND('Смета ЕР (общ) '!$I468*'Смета ЕР (общ) '!$M468,2)</f>
        <v>0</v>
      </c>
      <c r="R468" s="1376"/>
    </row>
    <row r="469" spans="1:18" ht="24">
      <c r="A469" s="632" t="s">
        <v>16</v>
      </c>
      <c r="B469" s="632">
        <v>6</v>
      </c>
      <c r="C469" s="632">
        <v>2</v>
      </c>
      <c r="D469" s="632">
        <f t="shared" si="69"/>
        <v>9</v>
      </c>
      <c r="E469" s="632" t="str">
        <f>CONCATENATE('Смета ЕР (общ) '!$A469,".",'Смета ЕР (общ) '!$B469,".",C469,".",'Смета ЕР (общ) '!$D469)</f>
        <v>Р3.6.2.9</v>
      </c>
      <c r="F469" s="632">
        <f t="shared" si="61"/>
        <v>1</v>
      </c>
      <c r="G469" s="645" t="s">
        <v>170</v>
      </c>
      <c r="H469" s="648" t="s">
        <v>15</v>
      </c>
      <c r="I469" s="635"/>
      <c r="J469" s="636">
        <v>3048.05</v>
      </c>
      <c r="K469" s="636">
        <v>1154.72</v>
      </c>
      <c r="L469" s="636">
        <f t="shared" si="67"/>
        <v>3048.05</v>
      </c>
      <c r="M469" s="636">
        <f t="shared" si="68"/>
        <v>1154.72</v>
      </c>
      <c r="N469" s="636">
        <f>ROUND('Смета ЕР (общ) '!$I469*'Смета ЕР (общ) '!$L469,2)</f>
        <v>0</v>
      </c>
      <c r="O469" s="636">
        <f>ROUND('Смета ЕР (общ) '!$I469*'Смета ЕР (общ) '!$M469,2)</f>
        <v>0</v>
      </c>
      <c r="R469" s="1376"/>
    </row>
    <row r="470" spans="1:18" ht="24">
      <c r="A470" s="632" t="s">
        <v>16</v>
      </c>
      <c r="B470" s="632">
        <v>6</v>
      </c>
      <c r="C470" s="632">
        <v>2</v>
      </c>
      <c r="D470" s="632">
        <f t="shared" si="69"/>
        <v>10</v>
      </c>
      <c r="E470" s="632" t="str">
        <f>CONCATENATE('Смета ЕР (общ) '!$A470,".",'Смета ЕР (общ) '!$B470,".",C470,".",'Смета ЕР (общ) '!$D470)</f>
        <v>Р3.6.2.10</v>
      </c>
      <c r="F470" s="632">
        <f t="shared" si="61"/>
        <v>1</v>
      </c>
      <c r="G470" s="645" t="s">
        <v>490</v>
      </c>
      <c r="H470" s="648" t="s">
        <v>15</v>
      </c>
      <c r="I470" s="635"/>
      <c r="J470" s="636">
        <v>3048.05</v>
      </c>
      <c r="K470" s="636">
        <v>6223.62</v>
      </c>
      <c r="L470" s="636">
        <f t="shared" si="67"/>
        <v>3048.05</v>
      </c>
      <c r="M470" s="636">
        <f t="shared" si="68"/>
        <v>6223.62</v>
      </c>
      <c r="N470" s="636">
        <f>ROUND('Смета ЕР (общ) '!$I470*'Смета ЕР (общ) '!$L470,2)</f>
        <v>0</v>
      </c>
      <c r="O470" s="636">
        <f>ROUND('Смета ЕР (общ) '!$I470*'Смета ЕР (общ) '!$M470,2)</f>
        <v>0</v>
      </c>
      <c r="R470" s="1376"/>
    </row>
    <row r="471" spans="1:18" ht="24">
      <c r="A471" s="632" t="s">
        <v>16</v>
      </c>
      <c r="B471" s="632">
        <v>6</v>
      </c>
      <c r="C471" s="632">
        <v>2</v>
      </c>
      <c r="D471" s="632">
        <f t="shared" si="69"/>
        <v>11</v>
      </c>
      <c r="E471" s="632" t="str">
        <f>CONCATENATE('Смета ЕР (общ) '!$A471,".",'Смета ЕР (общ) '!$B471,".",C471,".",'Смета ЕР (общ) '!$D471)</f>
        <v>Р3.6.2.11</v>
      </c>
      <c r="F471" s="632">
        <f t="shared" si="61"/>
        <v>1</v>
      </c>
      <c r="G471" s="645" t="s">
        <v>701</v>
      </c>
      <c r="H471" s="648" t="s">
        <v>15</v>
      </c>
      <c r="I471" s="635"/>
      <c r="J471" s="636">
        <v>3048.05</v>
      </c>
      <c r="K471" s="636">
        <v>1564.64</v>
      </c>
      <c r="L471" s="636">
        <f t="shared" si="67"/>
        <v>3048.05</v>
      </c>
      <c r="M471" s="636">
        <f t="shared" si="68"/>
        <v>1564.64</v>
      </c>
      <c r="N471" s="636">
        <f>ROUND('Смета ЕР (общ) '!$I471*'Смета ЕР (общ) '!$L471,2)</f>
        <v>0</v>
      </c>
      <c r="O471" s="636">
        <f>ROUND('Смета ЕР (общ) '!$I471*'Смета ЕР (общ) '!$M471,2)</f>
        <v>0</v>
      </c>
      <c r="R471" s="1376"/>
    </row>
    <row r="472" spans="1:18" ht="24">
      <c r="A472" s="632" t="s">
        <v>16</v>
      </c>
      <c r="B472" s="632">
        <v>6</v>
      </c>
      <c r="C472" s="632">
        <v>2</v>
      </c>
      <c r="D472" s="632">
        <f t="shared" si="69"/>
        <v>12</v>
      </c>
      <c r="E472" s="632" t="str">
        <f>CONCATENATE('Смета ЕР (общ) '!$A472,".",'Смета ЕР (общ) '!$B472,".",C472,".",'Смета ЕР (общ) '!$D472)</f>
        <v>Р3.6.2.12</v>
      </c>
      <c r="F472" s="632">
        <f t="shared" si="61"/>
        <v>1</v>
      </c>
      <c r="G472" s="645" t="s">
        <v>1121</v>
      </c>
      <c r="H472" s="648" t="s">
        <v>15</v>
      </c>
      <c r="I472" s="635"/>
      <c r="J472" s="636">
        <v>3048.05</v>
      </c>
      <c r="K472" s="636">
        <v>3300.44</v>
      </c>
      <c r="L472" s="636">
        <f t="shared" si="67"/>
        <v>3048.05</v>
      </c>
      <c r="M472" s="636">
        <f t="shared" si="68"/>
        <v>3300.44</v>
      </c>
      <c r="N472" s="636">
        <f>ROUND('Смета ЕР (общ) '!$I472*'Смета ЕР (общ) '!$L472,2)</f>
        <v>0</v>
      </c>
      <c r="O472" s="636">
        <f>ROUND('Смета ЕР (общ) '!$I472*'Смета ЕР (общ) '!$M472,2)</f>
        <v>0</v>
      </c>
      <c r="P472" s="630" t="s">
        <v>1127</v>
      </c>
      <c r="R472" s="1376"/>
    </row>
    <row r="473" spans="1:18" ht="24">
      <c r="A473" s="632" t="s">
        <v>16</v>
      </c>
      <c r="B473" s="632">
        <v>6</v>
      </c>
      <c r="C473" s="632">
        <v>2</v>
      </c>
      <c r="D473" s="632">
        <f t="shared" si="69"/>
        <v>13</v>
      </c>
      <c r="E473" s="632" t="str">
        <f>CONCATENATE('Смета ЕР (общ) '!$A473,".",'Смета ЕР (общ) '!$B473,".",C473,".",'Смета ЕР (общ) '!$D473)</f>
        <v>Р3.6.2.13</v>
      </c>
      <c r="F473" s="632">
        <f t="shared" si="61"/>
        <v>1</v>
      </c>
      <c r="G473" s="645" t="s">
        <v>1095</v>
      </c>
      <c r="H473" s="648" t="s">
        <v>15</v>
      </c>
      <c r="I473" s="635"/>
      <c r="J473" s="636">
        <v>3048.05</v>
      </c>
      <c r="K473" s="636">
        <v>1974.61</v>
      </c>
      <c r="L473" s="636">
        <f t="shared" si="67"/>
        <v>3048.05</v>
      </c>
      <c r="M473" s="636">
        <f t="shared" si="68"/>
        <v>1974.61</v>
      </c>
      <c r="N473" s="636">
        <f>ROUND('Смета ЕР (общ) '!$I473*'Смета ЕР (общ) '!$L473,2)</f>
        <v>0</v>
      </c>
      <c r="O473" s="636">
        <f>ROUND('Смета ЕР (общ) '!$I473*'Смета ЕР (общ) '!$M473,2)</f>
        <v>0</v>
      </c>
      <c r="R473" s="1376"/>
    </row>
    <row r="474" spans="1:18" ht="24">
      <c r="A474" s="632" t="s">
        <v>16</v>
      </c>
      <c r="B474" s="632">
        <v>6</v>
      </c>
      <c r="C474" s="632">
        <v>2</v>
      </c>
      <c r="D474" s="632">
        <f t="shared" si="69"/>
        <v>14</v>
      </c>
      <c r="E474" s="632" t="str">
        <f>CONCATENATE('Смета ЕР (общ) '!$A474,".",'Смета ЕР (общ) '!$B474,".",C474,".",'Смета ЕР (общ) '!$D474)</f>
        <v>Р3.6.2.14</v>
      </c>
      <c r="F474" s="632">
        <f t="shared" si="61"/>
        <v>1</v>
      </c>
      <c r="G474" s="645" t="s">
        <v>1096</v>
      </c>
      <c r="H474" s="648" t="s">
        <v>15</v>
      </c>
      <c r="I474" s="635"/>
      <c r="J474" s="636">
        <v>3048.05</v>
      </c>
      <c r="K474" s="636">
        <v>2659.42</v>
      </c>
      <c r="L474" s="636">
        <f t="shared" si="67"/>
        <v>3048.05</v>
      </c>
      <c r="M474" s="636">
        <f t="shared" si="68"/>
        <v>2659.42</v>
      </c>
      <c r="N474" s="636">
        <f>ROUND('Смета ЕР (общ) '!$I474*'Смета ЕР (общ) '!$L474,2)</f>
        <v>0</v>
      </c>
      <c r="O474" s="636">
        <f>ROUND('Смета ЕР (общ) '!$I474*'Смета ЕР (общ) '!$M474,2)</f>
        <v>0</v>
      </c>
      <c r="R474" s="1376"/>
    </row>
    <row r="475" spans="1:18" ht="24">
      <c r="A475" s="663" t="s">
        <v>16</v>
      </c>
      <c r="B475" s="663">
        <v>6</v>
      </c>
      <c r="C475" s="663">
        <v>2</v>
      </c>
      <c r="D475" s="663">
        <f t="shared" si="69"/>
        <v>15</v>
      </c>
      <c r="E475" s="663" t="str">
        <f>CONCATENATE('Смета ЕР (общ) '!$A475,".",'Смета ЕР (общ) '!$B475,".",C475,".",'Смета ЕР (общ) '!$D475)</f>
        <v>Р3.6.2.15</v>
      </c>
      <c r="F475" s="663">
        <f t="shared" si="61"/>
        <v>1</v>
      </c>
      <c r="G475" s="664" t="s">
        <v>1183</v>
      </c>
      <c r="H475" s="666" t="s">
        <v>15</v>
      </c>
      <c r="I475" s="637"/>
      <c r="J475" s="665">
        <v>3048.05</v>
      </c>
      <c r="K475" s="665">
        <f>'Kerama Marazzi'!C9</f>
        <v>2159.6505000000002</v>
      </c>
      <c r="L475" s="665">
        <f t="shared" si="67"/>
        <v>3048.05</v>
      </c>
      <c r="M475" s="657">
        <f>K475</f>
        <v>2159.6505000000002</v>
      </c>
      <c r="N475" s="665">
        <f>ROUND('Смета ЕР (общ) '!$I475*'Смета ЕР (общ) '!$L475,2)</f>
        <v>0</v>
      </c>
      <c r="O475" s="665">
        <f>ROUND('Смета ЕР (общ) '!$I475*'Смета ЕР (общ) '!$M475,2)</f>
        <v>0</v>
      </c>
      <c r="P475" s="78" t="s">
        <v>1539</v>
      </c>
      <c r="Q475" s="944"/>
      <c r="R475" s="1377" t="s">
        <v>844</v>
      </c>
    </row>
    <row r="476" spans="1:18" ht="24.6">
      <c r="A476" s="663" t="s">
        <v>16</v>
      </c>
      <c r="B476" s="663">
        <v>6</v>
      </c>
      <c r="C476" s="663">
        <v>2</v>
      </c>
      <c r="D476" s="663">
        <f t="shared" si="69"/>
        <v>16</v>
      </c>
      <c r="E476" s="663" t="str">
        <f>CONCATENATE('Смета ЕР (общ) '!$A476,".",'Смета ЕР (общ) '!$B476,".",C476,".",'Смета ЕР (общ) '!$D476)</f>
        <v>Р3.6.2.16</v>
      </c>
      <c r="F476" s="663">
        <f t="shared" si="61"/>
        <v>1</v>
      </c>
      <c r="G476" s="664" t="s">
        <v>1603</v>
      </c>
      <c r="H476" s="666" t="s">
        <v>15</v>
      </c>
      <c r="I476" s="637"/>
      <c r="J476" s="665">
        <v>3048.05</v>
      </c>
      <c r="K476" s="665">
        <v>1390</v>
      </c>
      <c r="L476" s="665">
        <f t="shared" si="67"/>
        <v>3048.05</v>
      </c>
      <c r="M476" s="665">
        <f t="shared" si="68"/>
        <v>1390</v>
      </c>
      <c r="N476" s="665">
        <f>ROUND('Смета ЕР (общ) '!$I476*'Смета ЕР (общ) '!$L476,2)</f>
        <v>0</v>
      </c>
      <c r="O476" s="665">
        <f>ROUND('Смета ЕР (общ) '!$I476*'Смета ЕР (общ) '!$M476,2)</f>
        <v>0</v>
      </c>
      <c r="P476" s="630" t="s">
        <v>2218</v>
      </c>
      <c r="R476" s="1377"/>
    </row>
    <row r="477" spans="1:18" ht="24">
      <c r="A477" s="632" t="s">
        <v>16</v>
      </c>
      <c r="B477" s="632">
        <v>6</v>
      </c>
      <c r="C477" s="632">
        <v>2</v>
      </c>
      <c r="D477" s="632">
        <f t="shared" si="69"/>
        <v>17</v>
      </c>
      <c r="E477" s="632" t="str">
        <f>CONCATENATE('Смета ЕР (общ) '!$A477,".",'Смета ЕР (общ) '!$B477,".",C477,".",'Смета ЕР (общ) '!$D477)</f>
        <v>Р3.6.2.17</v>
      </c>
      <c r="F477" s="632">
        <f t="shared" si="61"/>
        <v>1</v>
      </c>
      <c r="G477" s="633" t="s">
        <v>1184</v>
      </c>
      <c r="H477" s="634" t="s">
        <v>27</v>
      </c>
      <c r="I477" s="635"/>
      <c r="J477" s="636">
        <v>297.58</v>
      </c>
      <c r="K477" s="636">
        <v>722.82</v>
      </c>
      <c r="L477" s="636">
        <f t="shared" si="67"/>
        <v>297.58</v>
      </c>
      <c r="M477" s="636">
        <f t="shared" si="68"/>
        <v>722.82</v>
      </c>
      <c r="N477" s="636">
        <f>ROUND('Смета ЕР (общ) '!$I477*'Смета ЕР (общ) '!$L477,2)</f>
        <v>0</v>
      </c>
      <c r="O477" s="636">
        <f>ROUND('Смета ЕР (общ) '!$I477*'Смета ЕР (общ) '!$M477,2)</f>
        <v>0</v>
      </c>
      <c r="R477" s="1376"/>
    </row>
    <row r="478" spans="1:18" ht="24">
      <c r="A478" s="649" t="s">
        <v>16</v>
      </c>
      <c r="B478" s="649">
        <v>6</v>
      </c>
      <c r="C478" s="649">
        <v>2</v>
      </c>
      <c r="D478" s="649">
        <f t="shared" si="69"/>
        <v>18</v>
      </c>
      <c r="E478" s="649" t="str">
        <f>CONCATENATE('Смета ЕР (общ) '!$A478,".",'Смета ЕР (общ) '!$B478,".",C478,".",'Смета ЕР (общ) '!$D478)</f>
        <v>Р3.6.2.18</v>
      </c>
      <c r="F478" s="649">
        <f t="shared" si="61"/>
        <v>1</v>
      </c>
      <c r="G478" s="706" t="s">
        <v>1571</v>
      </c>
      <c r="H478" s="651" t="s">
        <v>27</v>
      </c>
      <c r="I478" s="652"/>
      <c r="J478" s="636">
        <v>330.6</v>
      </c>
      <c r="K478" s="636">
        <v>345.95</v>
      </c>
      <c r="L478" s="653">
        <f t="shared" si="67"/>
        <v>330.6</v>
      </c>
      <c r="M478" s="653">
        <f t="shared" si="68"/>
        <v>345.95</v>
      </c>
      <c r="N478" s="653">
        <f>ROUND('Смета ЕР (общ) '!$I478*'Смета ЕР (общ) '!$L478,2)</f>
        <v>0</v>
      </c>
      <c r="O478" s="653">
        <f>ROUND('Смета ЕР (общ) '!$I478*'Смета ЕР (общ) '!$M478,2)</f>
        <v>0</v>
      </c>
      <c r="R478" s="1378"/>
    </row>
    <row r="479" spans="1:18" ht="24">
      <c r="A479" s="680" t="s">
        <v>16</v>
      </c>
      <c r="B479" s="680">
        <v>6</v>
      </c>
      <c r="C479" s="680">
        <v>2</v>
      </c>
      <c r="D479" s="680">
        <f t="shared" si="69"/>
        <v>19</v>
      </c>
      <c r="E479" s="680" t="str">
        <f>CONCATENATE('Смета ЕР (общ) '!$A479,".",'Смета ЕР (общ) '!$B479,".",C479,".",'Смета ЕР (общ) '!$D479)</f>
        <v>Р3.6.2.19</v>
      </c>
      <c r="F479" s="680">
        <f t="shared" si="61"/>
        <v>1</v>
      </c>
      <c r="G479" s="699" t="s">
        <v>2276</v>
      </c>
      <c r="H479" s="634" t="s">
        <v>15</v>
      </c>
      <c r="I479" s="682"/>
      <c r="J479" s="636">
        <v>535.91999999999996</v>
      </c>
      <c r="K479" s="690">
        <f>'Ковровая плитка'!F23</f>
        <v>4231.5248587499991</v>
      </c>
      <c r="L479" s="665">
        <f t="shared" si="67"/>
        <v>535.91999999999996</v>
      </c>
      <c r="M479" s="657">
        <f>K479</f>
        <v>4231.5248587499991</v>
      </c>
      <c r="N479" s="665">
        <f>ROUND('Смета ЕР (общ) '!$I479*'Смета ЕР (общ) '!$L479,2)</f>
        <v>0</v>
      </c>
      <c r="O479" s="653">
        <f>ROUND('Смета ЕР (общ) '!$I479*'Смета ЕР (общ) '!$M479,2)</f>
        <v>0</v>
      </c>
      <c r="P479" s="1865" t="s">
        <v>2544</v>
      </c>
      <c r="Q479" s="944"/>
      <c r="R479" s="1378" t="s">
        <v>6330</v>
      </c>
    </row>
    <row r="480" spans="1:18" ht="24">
      <c r="A480" s="680" t="s">
        <v>16</v>
      </c>
      <c r="B480" s="680">
        <v>6</v>
      </c>
      <c r="C480" s="680">
        <v>2</v>
      </c>
      <c r="D480" s="680">
        <f t="shared" si="69"/>
        <v>20</v>
      </c>
      <c r="E480" s="680" t="str">
        <f>CONCATENATE('Смета ЕР (общ) '!$A480,".",'Смета ЕР (общ) '!$B480,".",C480,".",'Смета ЕР (общ) '!$D480)</f>
        <v>Р3.6.2.20</v>
      </c>
      <c r="F480" s="680">
        <f t="shared" si="61"/>
        <v>1</v>
      </c>
      <c r="G480" s="699" t="s">
        <v>2277</v>
      </c>
      <c r="H480" s="634" t="s">
        <v>15</v>
      </c>
      <c r="I480" s="682"/>
      <c r="J480" s="636">
        <v>535.91999999999996</v>
      </c>
      <c r="K480" s="690">
        <f>'Ковровая плитка'!F23</f>
        <v>4231.5248587499991</v>
      </c>
      <c r="L480" s="665">
        <f t="shared" si="67"/>
        <v>535.91999999999996</v>
      </c>
      <c r="M480" s="657">
        <f t="shared" ref="M480:M483" si="70">K480</f>
        <v>4231.5248587499991</v>
      </c>
      <c r="N480" s="665">
        <f>ROUND('Смета ЕР (общ) '!$I480*'Смета ЕР (общ) '!$L480,2)</f>
        <v>0</v>
      </c>
      <c r="O480" s="653">
        <f>ROUND('Смета ЕР (общ) '!$I480*'Смета ЕР (общ) '!$M480,2)</f>
        <v>0</v>
      </c>
      <c r="P480" s="1865" t="s">
        <v>2544</v>
      </c>
      <c r="Q480" s="944"/>
      <c r="R480" s="1378" t="s">
        <v>6330</v>
      </c>
    </row>
    <row r="481" spans="1:18" ht="24">
      <c r="A481" s="680" t="s">
        <v>16</v>
      </c>
      <c r="B481" s="680">
        <v>6</v>
      </c>
      <c r="C481" s="680">
        <v>2</v>
      </c>
      <c r="D481" s="680">
        <f t="shared" si="69"/>
        <v>21</v>
      </c>
      <c r="E481" s="680" t="str">
        <f>CONCATENATE('Смета ЕР (общ) '!$A481,".",'Смета ЕР (общ) '!$B481,".",C481,".",'Смета ЕР (общ) '!$D481)</f>
        <v>Р3.6.2.21</v>
      </c>
      <c r="F481" s="680">
        <f t="shared" si="61"/>
        <v>1</v>
      </c>
      <c r="G481" s="699" t="s">
        <v>2278</v>
      </c>
      <c r="H481" s="634" t="s">
        <v>15</v>
      </c>
      <c r="I481" s="682"/>
      <c r="J481" s="636">
        <v>535.91999999999996</v>
      </c>
      <c r="K481" s="690">
        <f>'Ковровая плитка'!F23</f>
        <v>4231.5248587499991</v>
      </c>
      <c r="L481" s="665">
        <f t="shared" si="67"/>
        <v>535.91999999999996</v>
      </c>
      <c r="M481" s="657">
        <f t="shared" si="70"/>
        <v>4231.5248587499991</v>
      </c>
      <c r="N481" s="665">
        <f>ROUND('Смета ЕР (общ) '!$I481*'Смета ЕР (общ) '!$L481,2)</f>
        <v>0</v>
      </c>
      <c r="O481" s="653">
        <f>ROUND('Смета ЕР (общ) '!$I481*'Смета ЕР (общ) '!$M481,2)</f>
        <v>0</v>
      </c>
      <c r="P481" s="1865" t="s">
        <v>2544</v>
      </c>
      <c r="Q481" s="944"/>
      <c r="R481" s="1378" t="s">
        <v>6330</v>
      </c>
    </row>
    <row r="482" spans="1:18" ht="24">
      <c r="A482" s="680" t="s">
        <v>16</v>
      </c>
      <c r="B482" s="680">
        <v>6</v>
      </c>
      <c r="C482" s="680">
        <v>2</v>
      </c>
      <c r="D482" s="680">
        <f t="shared" si="69"/>
        <v>22</v>
      </c>
      <c r="E482" s="680" t="str">
        <f>CONCATENATE('Смета ЕР (общ) '!$A482,".",'Смета ЕР (общ) '!$B482,".",C482,".",'Смета ЕР (общ) '!$D482)</f>
        <v>Р3.6.2.22</v>
      </c>
      <c r="F482" s="680">
        <f t="shared" si="61"/>
        <v>1</v>
      </c>
      <c r="G482" s="699" t="s">
        <v>2279</v>
      </c>
      <c r="H482" s="634" t="s">
        <v>15</v>
      </c>
      <c r="I482" s="682"/>
      <c r="J482" s="636">
        <v>535.91999999999996</v>
      </c>
      <c r="K482" s="690">
        <f>'Ковровая плитка'!F32</f>
        <v>4231.5248587499991</v>
      </c>
      <c r="L482" s="665">
        <f t="shared" si="67"/>
        <v>535.91999999999996</v>
      </c>
      <c r="M482" s="657">
        <f t="shared" si="70"/>
        <v>4231.5248587499991</v>
      </c>
      <c r="N482" s="665">
        <f>ROUND('Смета ЕР (общ) '!$I482*'Смета ЕР (общ) '!$L482,2)</f>
        <v>0</v>
      </c>
      <c r="O482" s="653">
        <f>ROUND('Смета ЕР (общ) '!$I482*'Смета ЕР (общ) '!$M482,2)</f>
        <v>0</v>
      </c>
      <c r="P482" s="1865" t="s">
        <v>2544</v>
      </c>
      <c r="Q482" s="944"/>
      <c r="R482" s="1378" t="s">
        <v>6330</v>
      </c>
    </row>
    <row r="483" spans="1:18" ht="24">
      <c r="A483" s="680" t="s">
        <v>16</v>
      </c>
      <c r="B483" s="680">
        <v>6</v>
      </c>
      <c r="C483" s="680">
        <v>2</v>
      </c>
      <c r="D483" s="680">
        <f t="shared" si="69"/>
        <v>23</v>
      </c>
      <c r="E483" s="680" t="str">
        <f>CONCATENATE('Смета ЕР (общ) '!$A483,".",'Смета ЕР (общ) '!$B483,".",C483,".",'Смета ЕР (общ) '!$D483)</f>
        <v>Р3.6.2.23</v>
      </c>
      <c r="F483" s="680">
        <f t="shared" si="61"/>
        <v>1</v>
      </c>
      <c r="G483" s="699" t="s">
        <v>2545</v>
      </c>
      <c r="H483" s="634" t="s">
        <v>15</v>
      </c>
      <c r="I483" s="682"/>
      <c r="J483" s="636">
        <v>535.91999999999996</v>
      </c>
      <c r="K483" s="690">
        <f>'ПВХ '!F19</f>
        <v>3653.5905000000002</v>
      </c>
      <c r="L483" s="665">
        <f t="shared" si="67"/>
        <v>535.91999999999996</v>
      </c>
      <c r="M483" s="657">
        <f t="shared" si="70"/>
        <v>3653.5905000000002</v>
      </c>
      <c r="N483" s="665">
        <f>ROUND('Смета ЕР (общ) '!$I483*'Смета ЕР (общ) '!$L483,2)</f>
        <v>0</v>
      </c>
      <c r="O483" s="653">
        <f>ROUND('Смета ЕР (общ) '!$I483*'Смета ЕР (общ) '!$M483,2)</f>
        <v>0</v>
      </c>
      <c r="P483" s="1865" t="s">
        <v>3889</v>
      </c>
      <c r="Q483" s="944"/>
      <c r="R483" s="1378" t="s">
        <v>6330</v>
      </c>
    </row>
    <row r="484" spans="1:18" ht="24">
      <c r="A484" s="632" t="s">
        <v>16</v>
      </c>
      <c r="B484" s="632">
        <v>6</v>
      </c>
      <c r="C484" s="632">
        <v>2</v>
      </c>
      <c r="D484" s="632">
        <f t="shared" si="69"/>
        <v>24</v>
      </c>
      <c r="E484" s="632" t="str">
        <f>CONCATENATE('Смета ЕР (общ) '!$A484,".",'Смета ЕР (общ) '!$B484,".",C484,".",'Смета ЕР (общ) '!$D484)</f>
        <v>Р3.6.2.24</v>
      </c>
      <c r="F484" s="632">
        <f t="shared" si="61"/>
        <v>1</v>
      </c>
      <c r="G484" s="645" t="s">
        <v>637</v>
      </c>
      <c r="H484" s="634" t="s">
        <v>27</v>
      </c>
      <c r="I484" s="635"/>
      <c r="J484" s="636">
        <v>387.15</v>
      </c>
      <c r="K484" s="636">
        <v>345.95</v>
      </c>
      <c r="L484" s="636">
        <f t="shared" si="67"/>
        <v>387.15</v>
      </c>
      <c r="M484" s="636">
        <f t="shared" si="68"/>
        <v>345.95</v>
      </c>
      <c r="N484" s="636">
        <f>ROUND('Смета ЕР (общ) '!$I484*'Смета ЕР (общ) '!$L484,2)</f>
        <v>0</v>
      </c>
      <c r="O484" s="636">
        <f>ROUND('Смета ЕР (общ) '!$I484*'Смета ЕР (общ) '!$M484,2)</f>
        <v>0</v>
      </c>
      <c r="R484" s="1376"/>
    </row>
    <row r="485" spans="1:18" ht="24">
      <c r="A485" s="632" t="s">
        <v>16</v>
      </c>
      <c r="B485" s="632">
        <v>6</v>
      </c>
      <c r="C485" s="632">
        <v>2</v>
      </c>
      <c r="D485" s="632">
        <f t="shared" si="69"/>
        <v>25</v>
      </c>
      <c r="E485" s="632" t="str">
        <f>CONCATENATE('Смета ЕР (общ) '!$A485,".",'Смета ЕР (общ) '!$B485,".",C485,".",'Смета ЕР (общ) '!$D485)</f>
        <v>Р3.6.2.25</v>
      </c>
      <c r="F485" s="632">
        <f t="shared" si="61"/>
        <v>1</v>
      </c>
      <c r="G485" s="633" t="s">
        <v>168</v>
      </c>
      <c r="H485" s="634" t="s">
        <v>15</v>
      </c>
      <c r="I485" s="635"/>
      <c r="J485" s="636">
        <v>221.85</v>
      </c>
      <c r="K485" s="636">
        <v>71.17</v>
      </c>
      <c r="L485" s="636">
        <f t="shared" si="67"/>
        <v>221.85</v>
      </c>
      <c r="M485" s="636">
        <f t="shared" si="68"/>
        <v>71.17</v>
      </c>
      <c r="N485" s="636">
        <f>ROUND('Смета ЕР (общ) '!$I485*'Смета ЕР (общ) '!$L485,2)</f>
        <v>0</v>
      </c>
      <c r="O485" s="636">
        <f>ROUND('Смета ЕР (общ) '!$I485*'Смета ЕР (общ) '!$M485,2)</f>
        <v>0</v>
      </c>
      <c r="P485" s="646" t="s">
        <v>961</v>
      </c>
      <c r="R485" s="1376"/>
    </row>
    <row r="486" spans="1:18" ht="24">
      <c r="A486" s="632" t="s">
        <v>16</v>
      </c>
      <c r="B486" s="632">
        <v>6</v>
      </c>
      <c r="C486" s="632">
        <v>2</v>
      </c>
      <c r="D486" s="632">
        <f t="shared" si="69"/>
        <v>26</v>
      </c>
      <c r="E486" s="632" t="str">
        <f>CONCATENATE('Смета ЕР (общ) '!$A486,".",'Смета ЕР (общ) '!$B486,".",C486,".",'Смета ЕР (общ) '!$D486)</f>
        <v>Р3.6.2.26</v>
      </c>
      <c r="F486" s="632">
        <f t="shared" si="61"/>
        <v>1</v>
      </c>
      <c r="G486" s="645" t="s">
        <v>38</v>
      </c>
      <c r="H486" s="648" t="s">
        <v>15</v>
      </c>
      <c r="I486" s="635"/>
      <c r="J486" s="636">
        <v>535.91999999999996</v>
      </c>
      <c r="K486" s="636">
        <v>3393</v>
      </c>
      <c r="L486" s="636">
        <f t="shared" si="67"/>
        <v>535.91999999999996</v>
      </c>
      <c r="M486" s="636">
        <f t="shared" si="68"/>
        <v>3393</v>
      </c>
      <c r="N486" s="636">
        <f>ROUND('Смета ЕР (общ) '!$I486*'Смета ЕР (общ) '!$L486,2)</f>
        <v>0</v>
      </c>
      <c r="O486" s="636">
        <f>ROUND('Смета ЕР (общ) '!$I486*'Смета ЕР (общ) '!$M486,2)</f>
        <v>0</v>
      </c>
      <c r="R486" s="1376"/>
    </row>
    <row r="487" spans="1:18" ht="24">
      <c r="A487" s="632" t="s">
        <v>16</v>
      </c>
      <c r="B487" s="632">
        <v>6</v>
      </c>
      <c r="C487" s="632">
        <v>2</v>
      </c>
      <c r="D487" s="632">
        <f t="shared" si="69"/>
        <v>27</v>
      </c>
      <c r="E487" s="632" t="str">
        <f>CONCATENATE('Смета ЕР (общ) '!$A487,".",'Смета ЕР (общ) '!$B487,".",C487,".",'Смета ЕР (общ) '!$D487)</f>
        <v>Р3.6.2.27</v>
      </c>
      <c r="F487" s="632">
        <f t="shared" si="61"/>
        <v>1</v>
      </c>
      <c r="G487" s="645" t="s">
        <v>663</v>
      </c>
      <c r="H487" s="648" t="s">
        <v>15</v>
      </c>
      <c r="I487" s="635"/>
      <c r="J487" s="636">
        <v>535.91999999999996</v>
      </c>
      <c r="K487" s="636">
        <v>3377.4</v>
      </c>
      <c r="L487" s="636">
        <f t="shared" si="67"/>
        <v>535.91999999999996</v>
      </c>
      <c r="M487" s="636">
        <f t="shared" si="68"/>
        <v>3377.4</v>
      </c>
      <c r="N487" s="636">
        <f>ROUND('Смета ЕР (общ) '!$I487*'Смета ЕР (общ) '!$L487,2)</f>
        <v>0</v>
      </c>
      <c r="O487" s="636">
        <f>ROUND('Смета ЕР (общ) '!$I487*'Смета ЕР (общ) '!$M487,2)</f>
        <v>0</v>
      </c>
      <c r="R487" s="1376"/>
    </row>
    <row r="488" spans="1:18" ht="24">
      <c r="A488" s="632" t="s">
        <v>16</v>
      </c>
      <c r="B488" s="632">
        <v>6</v>
      </c>
      <c r="C488" s="632">
        <v>2</v>
      </c>
      <c r="D488" s="632">
        <f t="shared" si="69"/>
        <v>28</v>
      </c>
      <c r="E488" s="632" t="str">
        <f>CONCATENATE('Смета ЕР (общ) '!$A488,".",'Смета ЕР (общ) '!$B488,".",C488,".",'Смета ЕР (общ) '!$D488)</f>
        <v>Р3.6.2.28</v>
      </c>
      <c r="F488" s="632">
        <f t="shared" si="61"/>
        <v>1</v>
      </c>
      <c r="G488" s="645" t="s">
        <v>664</v>
      </c>
      <c r="H488" s="648" t="s">
        <v>15</v>
      </c>
      <c r="I488" s="635"/>
      <c r="J488" s="636">
        <v>535.91999999999996</v>
      </c>
      <c r="K488" s="636">
        <v>3377.4</v>
      </c>
      <c r="L488" s="636">
        <f t="shared" si="67"/>
        <v>535.91999999999996</v>
      </c>
      <c r="M488" s="636">
        <f t="shared" si="68"/>
        <v>3377.4</v>
      </c>
      <c r="N488" s="636">
        <f>ROUND('Смета ЕР (общ) '!$I488*'Смета ЕР (общ) '!$L488,2)</f>
        <v>0</v>
      </c>
      <c r="O488" s="636">
        <f>ROUND('Смета ЕР (общ) '!$I488*'Смета ЕР (общ) '!$M488,2)</f>
        <v>0</v>
      </c>
      <c r="R488" s="1376"/>
    </row>
    <row r="489" spans="1:18" ht="24">
      <c r="A489" s="649" t="s">
        <v>16</v>
      </c>
      <c r="B489" s="649">
        <v>6</v>
      </c>
      <c r="C489" s="649">
        <v>2</v>
      </c>
      <c r="D489" s="649">
        <f t="shared" si="69"/>
        <v>29</v>
      </c>
      <c r="E489" s="649" t="str">
        <f>CONCATENATE('Смета ЕР (общ) '!$A489,".",'Смета ЕР (общ) '!$B489,".",C489,".",'Смета ЕР (общ) '!$D489)</f>
        <v>Р3.6.2.29</v>
      </c>
      <c r="F489" s="649">
        <f t="shared" si="61"/>
        <v>1</v>
      </c>
      <c r="G489" s="706" t="s">
        <v>1578</v>
      </c>
      <c r="H489" s="760" t="s">
        <v>15</v>
      </c>
      <c r="I489" s="652"/>
      <c r="J489" s="636">
        <v>535.91999999999996</v>
      </c>
      <c r="K489" s="636">
        <v>2085.29</v>
      </c>
      <c r="L489" s="653">
        <f t="shared" si="67"/>
        <v>535.91999999999996</v>
      </c>
      <c r="M489" s="653">
        <f t="shared" si="68"/>
        <v>2085.29</v>
      </c>
      <c r="N489" s="653">
        <f>ROUND('Смета ЕР (общ) '!$I489*'Смета ЕР (общ) '!$L489,2)</f>
        <v>0</v>
      </c>
      <c r="O489" s="653">
        <f>ROUND('Смета ЕР (общ) '!$I489*'Смета ЕР (общ) '!$M489,2)</f>
        <v>0</v>
      </c>
      <c r="R489" s="1378"/>
    </row>
    <row r="490" spans="1:18" ht="24">
      <c r="A490" s="649" t="s">
        <v>16</v>
      </c>
      <c r="B490" s="649">
        <v>6</v>
      </c>
      <c r="C490" s="649">
        <v>2</v>
      </c>
      <c r="D490" s="649">
        <f t="shared" si="69"/>
        <v>30</v>
      </c>
      <c r="E490" s="649" t="str">
        <f>CONCATENATE('Смета ЕР (общ) '!$A490,".",'Смета ЕР (общ) '!$B490,".",C490,".",'Смета ЕР (общ) '!$D490)</f>
        <v>Р3.6.2.30</v>
      </c>
      <c r="F490" s="649">
        <f t="shared" si="61"/>
        <v>1</v>
      </c>
      <c r="G490" s="706" t="s">
        <v>1579</v>
      </c>
      <c r="H490" s="760" t="s">
        <v>15</v>
      </c>
      <c r="I490" s="652"/>
      <c r="J490" s="636">
        <v>535.91999999999996</v>
      </c>
      <c r="K490" s="636">
        <v>2085.29</v>
      </c>
      <c r="L490" s="653">
        <f t="shared" si="67"/>
        <v>535.91999999999996</v>
      </c>
      <c r="M490" s="653">
        <f t="shared" si="68"/>
        <v>2085.29</v>
      </c>
      <c r="N490" s="653">
        <f>ROUND('Смета ЕР (общ) '!$I490*'Смета ЕР (общ) '!$L490,2)</f>
        <v>0</v>
      </c>
      <c r="O490" s="653">
        <f>ROUND('Смета ЕР (общ) '!$I490*'Смета ЕР (общ) '!$M490,2)</f>
        <v>0</v>
      </c>
      <c r="R490" s="1378"/>
    </row>
    <row r="491" spans="1:18" ht="24">
      <c r="A491" s="649" t="s">
        <v>16</v>
      </c>
      <c r="B491" s="649">
        <v>6</v>
      </c>
      <c r="C491" s="649">
        <v>2</v>
      </c>
      <c r="D491" s="649">
        <f t="shared" si="69"/>
        <v>31</v>
      </c>
      <c r="E491" s="649" t="str">
        <f>CONCATENATE('Смета ЕР (общ) '!$A491,".",'Смета ЕР (общ) '!$B491,".",C491,".",'Смета ЕР (общ) '!$D491)</f>
        <v>Р3.6.2.31</v>
      </c>
      <c r="F491" s="649">
        <f t="shared" si="61"/>
        <v>1</v>
      </c>
      <c r="G491" s="706" t="s">
        <v>1566</v>
      </c>
      <c r="H491" s="760" t="s">
        <v>15</v>
      </c>
      <c r="I491" s="652"/>
      <c r="J491" s="636">
        <v>535.91999999999996</v>
      </c>
      <c r="K491" s="665">
        <v>3930</v>
      </c>
      <c r="L491" s="653">
        <f t="shared" si="67"/>
        <v>535.91999999999996</v>
      </c>
      <c r="M491" s="653">
        <f t="shared" si="68"/>
        <v>3930</v>
      </c>
      <c r="N491" s="653">
        <f>ROUND('Смета ЕР (общ) '!$I491*'Смета ЕР (общ) '!$L491,2)</f>
        <v>0</v>
      </c>
      <c r="O491" s="653">
        <f>ROUND('Смета ЕР (общ) '!$I491*'Смета ЕР (общ) '!$M491,2)</f>
        <v>0</v>
      </c>
      <c r="R491" s="1378"/>
    </row>
    <row r="492" spans="1:18" ht="24">
      <c r="A492" s="649" t="s">
        <v>16</v>
      </c>
      <c r="B492" s="649">
        <v>6</v>
      </c>
      <c r="C492" s="649">
        <v>2</v>
      </c>
      <c r="D492" s="649">
        <f t="shared" si="69"/>
        <v>32</v>
      </c>
      <c r="E492" s="649" t="str">
        <f>CONCATENATE('Смета ЕР (общ) '!$A492,".",'Смета ЕР (общ) '!$B492,".",C492,".",'Смета ЕР (общ) '!$D492)</f>
        <v>Р3.6.2.32</v>
      </c>
      <c r="F492" s="649">
        <f t="shared" si="61"/>
        <v>1</v>
      </c>
      <c r="G492" s="706" t="s">
        <v>1567</v>
      </c>
      <c r="H492" s="760" t="s">
        <v>15</v>
      </c>
      <c r="I492" s="652"/>
      <c r="J492" s="636">
        <v>535.91999999999996</v>
      </c>
      <c r="K492" s="665">
        <v>3930</v>
      </c>
      <c r="L492" s="653">
        <f t="shared" ref="L492:L519" si="71">ROUND(J492-J492*$Q$3,2)</f>
        <v>535.91999999999996</v>
      </c>
      <c r="M492" s="653">
        <f t="shared" ref="M492:M519" si="72">ROUND(K492-K492*$Q$3,2)</f>
        <v>3930</v>
      </c>
      <c r="N492" s="653">
        <f>ROUND('Смета ЕР (общ) '!$I492*'Смета ЕР (общ) '!$L492,2)</f>
        <v>0</v>
      </c>
      <c r="O492" s="653">
        <f>ROUND('Смета ЕР (общ) '!$I492*'Смета ЕР (общ) '!$M492,2)</f>
        <v>0</v>
      </c>
      <c r="R492" s="1378"/>
    </row>
    <row r="493" spans="1:18" ht="24">
      <c r="A493" s="649" t="s">
        <v>16</v>
      </c>
      <c r="B493" s="649">
        <v>6</v>
      </c>
      <c r="C493" s="649">
        <v>2</v>
      </c>
      <c r="D493" s="649">
        <f t="shared" si="69"/>
        <v>33</v>
      </c>
      <c r="E493" s="649" t="str">
        <f>CONCATENATE('Смета ЕР (общ) '!$A493,".",'Смета ЕР (общ) '!$B493,".",C493,".",'Смета ЕР (общ) '!$D493)</f>
        <v>Р3.6.2.33</v>
      </c>
      <c r="F493" s="649">
        <f t="shared" si="61"/>
        <v>1</v>
      </c>
      <c r="G493" s="706" t="s">
        <v>1568</v>
      </c>
      <c r="H493" s="760" t="s">
        <v>15</v>
      </c>
      <c r="I493" s="652"/>
      <c r="J493" s="636">
        <v>543.75</v>
      </c>
      <c r="K493" s="665">
        <v>5140</v>
      </c>
      <c r="L493" s="653">
        <f t="shared" si="71"/>
        <v>543.75</v>
      </c>
      <c r="M493" s="653">
        <f t="shared" si="72"/>
        <v>5140</v>
      </c>
      <c r="N493" s="653">
        <f>ROUND('Смета ЕР (общ) '!$I493*'Смета ЕР (общ) '!$L493,2)</f>
        <v>0</v>
      </c>
      <c r="O493" s="653">
        <f>ROUND('Смета ЕР (общ) '!$I493*'Смета ЕР (общ) '!$M493,2)</f>
        <v>0</v>
      </c>
      <c r="R493" s="1378"/>
    </row>
    <row r="494" spans="1:18" ht="24">
      <c r="A494" s="649" t="s">
        <v>16</v>
      </c>
      <c r="B494" s="649">
        <v>6</v>
      </c>
      <c r="C494" s="649">
        <v>2</v>
      </c>
      <c r="D494" s="649">
        <f t="shared" si="69"/>
        <v>34</v>
      </c>
      <c r="E494" s="649" t="str">
        <f>CONCATENATE('Смета ЕР (общ) '!$A494,".",'Смета ЕР (общ) '!$B494,".",C494,".",'Смета ЕР (общ) '!$D494)</f>
        <v>Р3.6.2.34</v>
      </c>
      <c r="F494" s="649">
        <f t="shared" si="61"/>
        <v>1</v>
      </c>
      <c r="G494" s="706" t="s">
        <v>1569</v>
      </c>
      <c r="H494" s="760" t="s">
        <v>15</v>
      </c>
      <c r="I494" s="652"/>
      <c r="J494" s="636">
        <v>543.75</v>
      </c>
      <c r="K494" s="665">
        <v>2670</v>
      </c>
      <c r="L494" s="653">
        <f t="shared" si="71"/>
        <v>543.75</v>
      </c>
      <c r="M494" s="653">
        <f t="shared" si="72"/>
        <v>2670</v>
      </c>
      <c r="N494" s="653">
        <f>ROUND('Смета ЕР (общ) '!$I494*'Смета ЕР (общ) '!$L494,2)</f>
        <v>0</v>
      </c>
      <c r="O494" s="653">
        <f>ROUND('Смета ЕР (общ) '!$I494*'Смета ЕР (общ) '!$M494,2)</f>
        <v>0</v>
      </c>
      <c r="R494" s="1378"/>
    </row>
    <row r="495" spans="1:18" ht="24">
      <c r="A495" s="632" t="s">
        <v>16</v>
      </c>
      <c r="B495" s="632">
        <v>6</v>
      </c>
      <c r="C495" s="632">
        <v>2</v>
      </c>
      <c r="D495" s="632">
        <f t="shared" si="69"/>
        <v>35</v>
      </c>
      <c r="E495" s="632" t="str">
        <f>CONCATENATE('Смета ЕР (общ) '!$A495,".",'Смета ЕР (общ) '!$B495,".",C495,".",'Смета ЕР (общ) '!$D495)</f>
        <v>Р3.6.2.35</v>
      </c>
      <c r="F495" s="632">
        <f t="shared" si="61"/>
        <v>1</v>
      </c>
      <c r="G495" s="645" t="s">
        <v>379</v>
      </c>
      <c r="H495" s="648" t="s">
        <v>15</v>
      </c>
      <c r="I495" s="635"/>
      <c r="J495" s="636">
        <v>535.91999999999996</v>
      </c>
      <c r="K495" s="636">
        <v>3393</v>
      </c>
      <c r="L495" s="636">
        <f t="shared" si="71"/>
        <v>535.91999999999996</v>
      </c>
      <c r="M495" s="636">
        <f t="shared" si="72"/>
        <v>3393</v>
      </c>
      <c r="N495" s="636">
        <f>ROUND('Смета ЕР (общ) '!$I495*'Смета ЕР (общ) '!$L495,2)</f>
        <v>0</v>
      </c>
      <c r="O495" s="636">
        <f>ROUND('Смета ЕР (общ) '!$I495*'Смета ЕР (общ) '!$M495,2)</f>
        <v>0</v>
      </c>
      <c r="R495" s="1376"/>
    </row>
    <row r="496" spans="1:18" ht="24">
      <c r="A496" s="632" t="s">
        <v>16</v>
      </c>
      <c r="B496" s="632">
        <v>6</v>
      </c>
      <c r="C496" s="632">
        <v>2</v>
      </c>
      <c r="D496" s="632">
        <f t="shared" si="69"/>
        <v>36</v>
      </c>
      <c r="E496" s="632" t="str">
        <f>CONCATENATE('Смета ЕР (общ) '!$A496,".",'Смета ЕР (общ) '!$B496,".",C496,".",'Смета ЕР (общ) '!$D496)</f>
        <v>Р3.6.2.36</v>
      </c>
      <c r="F496" s="632">
        <f t="shared" si="61"/>
        <v>1</v>
      </c>
      <c r="G496" s="645" t="s">
        <v>967</v>
      </c>
      <c r="H496" s="648" t="s">
        <v>15</v>
      </c>
      <c r="I496" s="635"/>
      <c r="J496" s="636">
        <v>535.91999999999996</v>
      </c>
      <c r="K496" s="636">
        <v>3041.71</v>
      </c>
      <c r="L496" s="636">
        <f t="shared" si="71"/>
        <v>535.91999999999996</v>
      </c>
      <c r="M496" s="636">
        <f t="shared" si="72"/>
        <v>3041.71</v>
      </c>
      <c r="N496" s="636">
        <f>ROUND('Смета ЕР (общ) '!$I496*'Смета ЕР (общ) '!$L496,2)</f>
        <v>0</v>
      </c>
      <c r="O496" s="636">
        <f>ROUND('Смета ЕР (общ) '!$I496*'Смета ЕР (общ) '!$M496,2)</f>
        <v>0</v>
      </c>
      <c r="R496" s="1376"/>
    </row>
    <row r="497" spans="1:18" ht="24">
      <c r="A497" s="632" t="s">
        <v>16</v>
      </c>
      <c r="B497" s="632">
        <v>6</v>
      </c>
      <c r="C497" s="632">
        <v>2</v>
      </c>
      <c r="D497" s="632">
        <f t="shared" si="69"/>
        <v>37</v>
      </c>
      <c r="E497" s="632" t="str">
        <f>CONCATENATE('Смета ЕР (общ) '!$A497,".",'Смета ЕР (общ) '!$B497,".",C497,".",'Смета ЕР (общ) '!$D497)</f>
        <v>Р3.6.2.37</v>
      </c>
      <c r="F497" s="632">
        <f t="shared" si="61"/>
        <v>1</v>
      </c>
      <c r="G497" s="645" t="s">
        <v>1122</v>
      </c>
      <c r="H497" s="648" t="s">
        <v>15</v>
      </c>
      <c r="I497" s="635"/>
      <c r="J497" s="636">
        <v>535.91999999999996</v>
      </c>
      <c r="K497" s="636">
        <v>2818.33</v>
      </c>
      <c r="L497" s="636">
        <f t="shared" si="71"/>
        <v>535.91999999999996</v>
      </c>
      <c r="M497" s="636">
        <f t="shared" si="72"/>
        <v>2818.33</v>
      </c>
      <c r="N497" s="636">
        <f>ROUND('Смета ЕР (общ) '!$I497*'Смета ЕР (общ) '!$L497,2)</f>
        <v>0</v>
      </c>
      <c r="O497" s="636">
        <f>ROUND('Смета ЕР (общ) '!$I497*'Смета ЕР (общ) '!$M497,2)</f>
        <v>0</v>
      </c>
      <c r="R497" s="1376"/>
    </row>
    <row r="498" spans="1:18" ht="24">
      <c r="A498" s="632" t="s">
        <v>16</v>
      </c>
      <c r="B498" s="632">
        <v>6</v>
      </c>
      <c r="C498" s="632">
        <v>2</v>
      </c>
      <c r="D498" s="632">
        <f t="shared" si="69"/>
        <v>38</v>
      </c>
      <c r="E498" s="632" t="str">
        <f>CONCATENATE('Смета ЕР (общ) '!$A498,".",'Смета ЕР (общ) '!$B498,".",C498,".",'Смета ЕР (общ) '!$D498)</f>
        <v>Р3.6.2.38</v>
      </c>
      <c r="F498" s="632">
        <f t="shared" si="61"/>
        <v>1</v>
      </c>
      <c r="G498" s="645" t="s">
        <v>389</v>
      </c>
      <c r="H498" s="634" t="s">
        <v>27</v>
      </c>
      <c r="I498" s="635"/>
      <c r="J498" s="636">
        <v>339.3</v>
      </c>
      <c r="K498" s="636">
        <v>530.5</v>
      </c>
      <c r="L498" s="636">
        <f t="shared" si="71"/>
        <v>339.3</v>
      </c>
      <c r="M498" s="636">
        <f t="shared" si="72"/>
        <v>530.5</v>
      </c>
      <c r="N498" s="636">
        <f>ROUND('Смета ЕР (общ) '!$I498*'Смета ЕР (общ) '!$L498,2)</f>
        <v>0</v>
      </c>
      <c r="O498" s="636">
        <f>ROUND('Смета ЕР (общ) '!$I498*'Смета ЕР (общ) '!$M498,2)</f>
        <v>0</v>
      </c>
      <c r="R498" s="1376"/>
    </row>
    <row r="499" spans="1:18" ht="24">
      <c r="A499" s="632" t="s">
        <v>16</v>
      </c>
      <c r="B499" s="632">
        <v>6</v>
      </c>
      <c r="C499" s="632">
        <v>2</v>
      </c>
      <c r="D499" s="632">
        <f t="shared" si="69"/>
        <v>39</v>
      </c>
      <c r="E499" s="632" t="str">
        <f>CONCATENATE('Смета ЕР (общ) '!$A499,".",'Смета ЕР (общ) '!$B499,".",C499,".",'Смета ЕР (общ) '!$D499)</f>
        <v>Р3.6.2.39</v>
      </c>
      <c r="F499" s="632">
        <f t="shared" si="61"/>
        <v>1</v>
      </c>
      <c r="G499" s="645" t="s">
        <v>39</v>
      </c>
      <c r="H499" s="634" t="s">
        <v>27</v>
      </c>
      <c r="I499" s="635"/>
      <c r="J499" s="636">
        <v>380.02</v>
      </c>
      <c r="K499" s="636">
        <v>538.36</v>
      </c>
      <c r="L499" s="636">
        <f t="shared" si="71"/>
        <v>380.02</v>
      </c>
      <c r="M499" s="636">
        <f t="shared" si="72"/>
        <v>538.36</v>
      </c>
      <c r="N499" s="636">
        <f>ROUND('Смета ЕР (общ) '!$I499*'Смета ЕР (общ) '!$L499,2)</f>
        <v>0</v>
      </c>
      <c r="O499" s="636">
        <f>ROUND('Смета ЕР (общ) '!$I499*'Смета ЕР (общ) '!$M499,2)</f>
        <v>0</v>
      </c>
      <c r="R499" s="1376"/>
    </row>
    <row r="500" spans="1:18" ht="24">
      <c r="A500" s="683" t="s">
        <v>16</v>
      </c>
      <c r="B500" s="683">
        <v>6</v>
      </c>
      <c r="C500" s="683">
        <v>2</v>
      </c>
      <c r="D500" s="683">
        <f t="shared" si="69"/>
        <v>40</v>
      </c>
      <c r="E500" s="683" t="str">
        <f>CONCATENATE('Смета ЕР (общ) '!$A500,".",'Смета ЕР (общ) '!$B500,".",C500,".",'Смета ЕР (общ) '!$D500)</f>
        <v>Р3.6.2.40</v>
      </c>
      <c r="F500" s="683">
        <f t="shared" si="61"/>
        <v>1</v>
      </c>
      <c r="G500" s="684" t="s">
        <v>503</v>
      </c>
      <c r="H500" s="697" t="s">
        <v>15</v>
      </c>
      <c r="I500" s="772"/>
      <c r="J500" s="636">
        <v>406.29</v>
      </c>
      <c r="K500" s="636">
        <v>942.17</v>
      </c>
      <c r="L500" s="636">
        <f t="shared" si="71"/>
        <v>406.29</v>
      </c>
      <c r="M500" s="636">
        <f t="shared" si="72"/>
        <v>942.17</v>
      </c>
      <c r="N500" s="636">
        <f>ROUND('Смета ЕР (общ) '!$I500*'Смета ЕР (общ) '!$L500,2)</f>
        <v>0</v>
      </c>
      <c r="O500" s="636">
        <f>ROUND('Смета ЕР (общ) '!$I500*'Смета ЕР (общ) '!$M500,2)</f>
        <v>0</v>
      </c>
      <c r="R500" s="1376"/>
    </row>
    <row r="501" spans="1:18" ht="24">
      <c r="A501" s="632" t="s">
        <v>16</v>
      </c>
      <c r="B501" s="632">
        <v>6</v>
      </c>
      <c r="C501" s="632">
        <v>2</v>
      </c>
      <c r="D501" s="632">
        <f t="shared" si="69"/>
        <v>41</v>
      </c>
      <c r="E501" s="632" t="str">
        <f>CONCATENATE('Смета ЕР (общ) '!$A501,".",'Смета ЕР (общ) '!$B501,".",C501,".",'Смета ЕР (общ) '!$D501)</f>
        <v>Р3.6.2.41</v>
      </c>
      <c r="F501" s="632">
        <f t="shared" si="61"/>
        <v>1</v>
      </c>
      <c r="G501" s="645" t="s">
        <v>638</v>
      </c>
      <c r="H501" s="634" t="s">
        <v>27</v>
      </c>
      <c r="I501" s="635"/>
      <c r="J501" s="636">
        <v>297.58</v>
      </c>
      <c r="K501" s="636">
        <v>293.41000000000003</v>
      </c>
      <c r="L501" s="636">
        <f t="shared" si="71"/>
        <v>297.58</v>
      </c>
      <c r="M501" s="636">
        <f t="shared" si="72"/>
        <v>293.41000000000003</v>
      </c>
      <c r="N501" s="636">
        <f>ROUND('Смета ЕР (общ) '!$I501*'Смета ЕР (общ) '!$L501,2)</f>
        <v>0</v>
      </c>
      <c r="O501" s="636">
        <f>ROUND('Смета ЕР (общ) '!$I501*'Смета ЕР (общ) '!$M501,2)</f>
        <v>0</v>
      </c>
      <c r="R501" s="1376"/>
    </row>
    <row r="502" spans="1:18" ht="24">
      <c r="A502" s="649" t="s">
        <v>16</v>
      </c>
      <c r="B502" s="649">
        <v>6</v>
      </c>
      <c r="C502" s="649">
        <v>2</v>
      </c>
      <c r="D502" s="649">
        <f t="shared" si="69"/>
        <v>42</v>
      </c>
      <c r="E502" s="649" t="str">
        <f>CONCATENATE('Смета ЕР (общ) '!$A502,".",'Смета ЕР (общ) '!$B502,".",C502,".",'Смета ЕР (общ) '!$D502)</f>
        <v>Р3.6.2.42</v>
      </c>
      <c r="F502" s="649">
        <f t="shared" ref="F502:F568" si="73">IF(I502&gt;0,F501+1,F501)</f>
        <v>1</v>
      </c>
      <c r="G502" s="650" t="s">
        <v>1570</v>
      </c>
      <c r="H502" s="651" t="s">
        <v>27</v>
      </c>
      <c r="I502" s="652"/>
      <c r="J502" s="636">
        <v>317.55</v>
      </c>
      <c r="K502" s="636">
        <v>1034.6099999999999</v>
      </c>
      <c r="L502" s="653">
        <f t="shared" si="71"/>
        <v>317.55</v>
      </c>
      <c r="M502" s="653">
        <f t="shared" si="72"/>
        <v>1034.6099999999999</v>
      </c>
      <c r="N502" s="653">
        <f>ROUND('Смета ЕР (общ) '!$I502*'Смета ЕР (общ) '!$L502,2)</f>
        <v>0</v>
      </c>
      <c r="O502" s="653">
        <f>ROUND('Смета ЕР (общ) '!$I502*'Смета ЕР (общ) '!$M502,2)</f>
        <v>0</v>
      </c>
      <c r="R502" s="1378"/>
    </row>
    <row r="503" spans="1:18" ht="24">
      <c r="A503" s="663" t="s">
        <v>16</v>
      </c>
      <c r="B503" s="663">
        <v>6</v>
      </c>
      <c r="C503" s="663">
        <v>2</v>
      </c>
      <c r="D503" s="663">
        <f t="shared" si="69"/>
        <v>43</v>
      </c>
      <c r="E503" s="663" t="str">
        <f>CONCATENATE('Смета ЕР (общ) '!$A503,".",'Смета ЕР (общ) '!$B503,".",C503,".",'Смета ЕР (общ) '!$D503)</f>
        <v>Р3.6.2.43</v>
      </c>
      <c r="F503" s="663">
        <f t="shared" si="73"/>
        <v>1</v>
      </c>
      <c r="G503" s="664" t="s">
        <v>1817</v>
      </c>
      <c r="H503" s="638" t="s">
        <v>27</v>
      </c>
      <c r="I503" s="637"/>
      <c r="J503" s="665">
        <v>434.3</v>
      </c>
      <c r="K503" s="665">
        <v>832.95</v>
      </c>
      <c r="L503" s="665">
        <f t="shared" si="71"/>
        <v>434.3</v>
      </c>
      <c r="M503" s="665">
        <f t="shared" si="72"/>
        <v>832.95</v>
      </c>
      <c r="N503" s="665">
        <f>ROUND('Смета ЕР (общ) '!$I503*'Смета ЕР (общ) '!$L503,2)</f>
        <v>0</v>
      </c>
      <c r="O503" s="665">
        <f>ROUND('Смета ЕР (общ) '!$I503*'Смета ЕР (общ) '!$M503,2)</f>
        <v>0</v>
      </c>
      <c r="P503" s="630" t="s">
        <v>1894</v>
      </c>
      <c r="R503" s="1377"/>
    </row>
    <row r="504" spans="1:18" ht="24">
      <c r="A504" s="632" t="s">
        <v>16</v>
      </c>
      <c r="B504" s="632">
        <v>6</v>
      </c>
      <c r="C504" s="632">
        <v>2</v>
      </c>
      <c r="D504" s="632">
        <f t="shared" si="69"/>
        <v>44</v>
      </c>
      <c r="E504" s="632" t="str">
        <f>CONCATENATE('Смета ЕР (общ) '!$A504,".",'Смета ЕР (общ) '!$B504,".",C504,".",'Смета ЕР (общ) '!$D504)</f>
        <v>Р3.6.2.44</v>
      </c>
      <c r="F504" s="632">
        <f t="shared" si="73"/>
        <v>1</v>
      </c>
      <c r="G504" s="633" t="s">
        <v>41</v>
      </c>
      <c r="H504" s="634" t="s">
        <v>27</v>
      </c>
      <c r="I504" s="635"/>
      <c r="J504" s="636">
        <v>297.58</v>
      </c>
      <c r="K504" s="636">
        <v>1029.52</v>
      </c>
      <c r="L504" s="636">
        <f t="shared" si="71"/>
        <v>297.58</v>
      </c>
      <c r="M504" s="636">
        <f t="shared" si="72"/>
        <v>1029.52</v>
      </c>
      <c r="N504" s="636">
        <f>ROUND('Смета ЕР (общ) '!$I504*'Смета ЕР (общ) '!$L504,2)</f>
        <v>0</v>
      </c>
      <c r="O504" s="636">
        <f>ROUND('Смета ЕР (общ) '!$I504*'Смета ЕР (общ) '!$M504,2)</f>
        <v>0</v>
      </c>
      <c r="R504" s="1376"/>
    </row>
    <row r="505" spans="1:18" ht="24">
      <c r="A505" s="632" t="s">
        <v>16</v>
      </c>
      <c r="B505" s="632">
        <v>6</v>
      </c>
      <c r="C505" s="632">
        <v>2</v>
      </c>
      <c r="D505" s="632">
        <f t="shared" si="69"/>
        <v>45</v>
      </c>
      <c r="E505" s="632" t="str">
        <f>CONCATENATE('Смета ЕР (общ) '!$A505,".",'Смета ЕР (общ) '!$B505,".",C505,".",'Смета ЕР (общ) '!$D505)</f>
        <v>Р3.6.2.45</v>
      </c>
      <c r="F505" s="632">
        <f t="shared" si="73"/>
        <v>1</v>
      </c>
      <c r="G505" s="633" t="s">
        <v>42</v>
      </c>
      <c r="H505" s="634" t="s">
        <v>15</v>
      </c>
      <c r="I505" s="635"/>
      <c r="J505" s="636">
        <v>3262.5</v>
      </c>
      <c r="K505" s="636">
        <v>2257.54</v>
      </c>
      <c r="L505" s="636">
        <f t="shared" si="71"/>
        <v>3262.5</v>
      </c>
      <c r="M505" s="636">
        <f t="shared" si="72"/>
        <v>2257.54</v>
      </c>
      <c r="N505" s="636">
        <f>ROUND('Смета ЕР (общ) '!$I505*'Смета ЕР (общ) '!$L505,2)</f>
        <v>0</v>
      </c>
      <c r="O505" s="636">
        <f>ROUND('Смета ЕР (общ) '!$I505*'Смета ЕР (общ) '!$M505,2)</f>
        <v>0</v>
      </c>
      <c r="R505" s="1376"/>
    </row>
    <row r="506" spans="1:18" ht="24">
      <c r="A506" s="632" t="s">
        <v>16</v>
      </c>
      <c r="B506" s="632">
        <v>6</v>
      </c>
      <c r="C506" s="632">
        <v>2</v>
      </c>
      <c r="D506" s="632">
        <f t="shared" si="69"/>
        <v>46</v>
      </c>
      <c r="E506" s="632" t="str">
        <f>CONCATENATE('Смета ЕР (общ) '!$A506,".",'Смета ЕР (общ) '!$B506,".",C506,".",'Смета ЕР (общ) '!$D506)</f>
        <v>Р3.6.2.46</v>
      </c>
      <c r="F506" s="632">
        <f t="shared" si="73"/>
        <v>1</v>
      </c>
      <c r="G506" s="633" t="s">
        <v>1193</v>
      </c>
      <c r="H506" s="634" t="s">
        <v>15</v>
      </c>
      <c r="I506" s="635"/>
      <c r="J506" s="636">
        <v>1746.09</v>
      </c>
      <c r="K506" s="665">
        <v>19162.2</v>
      </c>
      <c r="L506" s="665">
        <f t="shared" si="71"/>
        <v>1746.09</v>
      </c>
      <c r="M506" s="665">
        <f t="shared" si="72"/>
        <v>19162.2</v>
      </c>
      <c r="N506" s="636">
        <f>ROUND('Смета ЕР (общ) '!$I506*'Смета ЕР (общ) '!$L506,2)</f>
        <v>0</v>
      </c>
      <c r="O506" s="636">
        <f>ROUND('Смета ЕР (общ) '!$I506*'Смета ЕР (общ) '!$M506,2)</f>
        <v>0</v>
      </c>
      <c r="R506" s="1376"/>
    </row>
    <row r="507" spans="1:18" ht="24">
      <c r="A507" s="632" t="s">
        <v>16</v>
      </c>
      <c r="B507" s="632">
        <v>6</v>
      </c>
      <c r="C507" s="632">
        <v>2</v>
      </c>
      <c r="D507" s="632">
        <f t="shared" si="69"/>
        <v>47</v>
      </c>
      <c r="E507" s="632" t="str">
        <f>CONCATENATE('Смета ЕР (общ) '!$A507,".",'Смета ЕР (общ) '!$B507,".",C507,".",'Смета ЕР (общ) '!$D507)</f>
        <v>Р3.6.2.47</v>
      </c>
      <c r="F507" s="632">
        <f t="shared" si="73"/>
        <v>1</v>
      </c>
      <c r="G507" s="633" t="s">
        <v>244</v>
      </c>
      <c r="H507" s="634" t="s">
        <v>27</v>
      </c>
      <c r="I507" s="635"/>
      <c r="J507" s="636">
        <v>616.1</v>
      </c>
      <c r="K507" s="665">
        <v>0</v>
      </c>
      <c r="L507" s="665">
        <f t="shared" si="71"/>
        <v>616.1</v>
      </c>
      <c r="M507" s="665">
        <f t="shared" si="72"/>
        <v>0</v>
      </c>
      <c r="N507" s="636">
        <f>ROUND('Смета ЕР (общ) '!$I507*'Смета ЕР (общ) '!$L507,2)</f>
        <v>0</v>
      </c>
      <c r="O507" s="636">
        <f>ROUND('Смета ЕР (общ) '!$I507*'Смета ЕР (общ) '!$M507,2)</f>
        <v>0</v>
      </c>
      <c r="R507" s="1376"/>
    </row>
    <row r="508" spans="1:18" ht="24">
      <c r="A508" s="632" t="s">
        <v>16</v>
      </c>
      <c r="B508" s="632">
        <v>6</v>
      </c>
      <c r="C508" s="632">
        <v>2</v>
      </c>
      <c r="D508" s="632">
        <f t="shared" si="69"/>
        <v>48</v>
      </c>
      <c r="E508" s="632" t="str">
        <f>CONCATENATE('Смета ЕР (общ) '!$A508,".",'Смета ЕР (общ) '!$B508,".",C508,".",'Смета ЕР (общ) '!$D508)</f>
        <v>Р3.6.2.48</v>
      </c>
      <c r="F508" s="632">
        <f t="shared" si="73"/>
        <v>1</v>
      </c>
      <c r="G508" s="633" t="s">
        <v>245</v>
      </c>
      <c r="H508" s="634" t="s">
        <v>27</v>
      </c>
      <c r="I508" s="635"/>
      <c r="J508" s="636">
        <v>528.39</v>
      </c>
      <c r="K508" s="665">
        <v>163.28</v>
      </c>
      <c r="L508" s="665">
        <f t="shared" si="71"/>
        <v>528.39</v>
      </c>
      <c r="M508" s="665">
        <f t="shared" si="72"/>
        <v>163.28</v>
      </c>
      <c r="N508" s="636">
        <f>ROUND('Смета ЕР (общ) '!$I508*'Смета ЕР (общ) '!$L508,2)</f>
        <v>0</v>
      </c>
      <c r="O508" s="636">
        <f>ROUND('Смета ЕР (общ) '!$I508*'Смета ЕР (общ) '!$M508,2)</f>
        <v>0</v>
      </c>
      <c r="R508" s="1376"/>
    </row>
    <row r="509" spans="1:18" ht="24">
      <c r="A509" s="632" t="s">
        <v>16</v>
      </c>
      <c r="B509" s="632">
        <v>6</v>
      </c>
      <c r="C509" s="632">
        <v>2</v>
      </c>
      <c r="D509" s="632">
        <f t="shared" si="69"/>
        <v>49</v>
      </c>
      <c r="E509" s="632" t="str">
        <f>CONCATENATE('Смета ЕР (общ) '!$A509,".",'Смета ЕР (общ) '!$B509,".",C509,".",'Смета ЕР (общ) '!$D509)</f>
        <v>Р3.6.2.49</v>
      </c>
      <c r="F509" s="632">
        <f t="shared" si="73"/>
        <v>1</v>
      </c>
      <c r="G509" s="645" t="s">
        <v>169</v>
      </c>
      <c r="H509" s="634" t="s">
        <v>15</v>
      </c>
      <c r="I509" s="635"/>
      <c r="J509" s="636">
        <v>95.7</v>
      </c>
      <c r="K509" s="665">
        <v>98.47</v>
      </c>
      <c r="L509" s="665">
        <f t="shared" si="71"/>
        <v>95.7</v>
      </c>
      <c r="M509" s="665">
        <f t="shared" si="72"/>
        <v>98.47</v>
      </c>
      <c r="N509" s="636">
        <f>ROUND('Смета ЕР (общ) '!$I509*'Смета ЕР (общ) '!$L509,2)</f>
        <v>0</v>
      </c>
      <c r="O509" s="636">
        <f>ROUND('Смета ЕР (общ) '!$I509*'Смета ЕР (общ) '!$M509,2)</f>
        <v>0</v>
      </c>
      <c r="R509" s="1376"/>
    </row>
    <row r="510" spans="1:18" ht="24">
      <c r="A510" s="632" t="s">
        <v>16</v>
      </c>
      <c r="B510" s="632">
        <v>6</v>
      </c>
      <c r="C510" s="632">
        <v>2</v>
      </c>
      <c r="D510" s="632">
        <f t="shared" si="69"/>
        <v>50</v>
      </c>
      <c r="E510" s="632" t="str">
        <f>CONCATENATE('Смета ЕР (общ) '!$A510,".",'Смета ЕР (общ) '!$B510,".",C510,".",'Смета ЕР (общ) '!$D510)</f>
        <v>Р3.6.2.50</v>
      </c>
      <c r="F510" s="632">
        <f t="shared" si="73"/>
        <v>1</v>
      </c>
      <c r="G510" s="645" t="s">
        <v>1593</v>
      </c>
      <c r="H510" s="634" t="s">
        <v>15</v>
      </c>
      <c r="I510" s="635"/>
      <c r="J510" s="636">
        <v>67.86</v>
      </c>
      <c r="K510" s="665">
        <v>55.18</v>
      </c>
      <c r="L510" s="665">
        <f t="shared" si="71"/>
        <v>67.86</v>
      </c>
      <c r="M510" s="665">
        <f t="shared" si="72"/>
        <v>55.18</v>
      </c>
      <c r="N510" s="636">
        <f>ROUND('Смета ЕР (общ) '!$I510*'Смета ЕР (общ) '!$L510,2)</f>
        <v>0</v>
      </c>
      <c r="O510" s="636">
        <f>ROUND('Смета ЕР (общ) '!$I510*'Смета ЕР (общ) '!$M510,2)</f>
        <v>0</v>
      </c>
      <c r="R510" s="1376"/>
    </row>
    <row r="511" spans="1:18" ht="24">
      <c r="A511" s="632" t="s">
        <v>16</v>
      </c>
      <c r="B511" s="632">
        <v>6</v>
      </c>
      <c r="C511" s="632">
        <v>2</v>
      </c>
      <c r="D511" s="632">
        <f t="shared" si="69"/>
        <v>51</v>
      </c>
      <c r="E511" s="632" t="str">
        <f>CONCATENATE('Смета ЕР (общ) '!$A511,".",'Смета ЕР (общ) '!$B511,".",C511,".",'Смета ЕР (общ) '!$D511)</f>
        <v>Р3.6.2.51</v>
      </c>
      <c r="F511" s="632">
        <f t="shared" si="73"/>
        <v>1</v>
      </c>
      <c r="G511" s="645" t="s">
        <v>2303</v>
      </c>
      <c r="H511" s="634" t="s">
        <v>15</v>
      </c>
      <c r="I511" s="635"/>
      <c r="J511" s="636">
        <v>1287</v>
      </c>
      <c r="K511" s="665">
        <f>Фальшпол!J17*1.05</f>
        <v>3416.2963627902072</v>
      </c>
      <c r="L511" s="665">
        <f t="shared" si="71"/>
        <v>1287</v>
      </c>
      <c r="M511" s="657">
        <f>K511</f>
        <v>3416.2963627902072</v>
      </c>
      <c r="N511" s="636">
        <f>ROUND('Смета ЕР (общ) '!$I511*'Смета ЕР (общ) '!$L511,2)</f>
        <v>0</v>
      </c>
      <c r="O511" s="636">
        <f>ROUND('Смета ЕР (общ) '!$I511*'Смета ЕР (общ) '!$M511,2)</f>
        <v>0</v>
      </c>
      <c r="P511" s="78" t="s">
        <v>2302</v>
      </c>
      <c r="Q511" s="944"/>
      <c r="R511" s="1376" t="s">
        <v>6330</v>
      </c>
    </row>
    <row r="512" spans="1:18" ht="27" customHeight="1">
      <c r="A512" s="632" t="s">
        <v>16</v>
      </c>
      <c r="B512" s="632">
        <v>6</v>
      </c>
      <c r="C512" s="632">
        <v>2</v>
      </c>
      <c r="D512" s="898">
        <v>59</v>
      </c>
      <c r="E512" s="632" t="str">
        <f>CONCATENATE('Смета ЕР (общ) '!$A512,".",'Смета ЕР (общ) '!$B512,".",C512,".",'Смета ЕР (общ) '!$D512)</f>
        <v>Р3.6.2.59</v>
      </c>
      <c r="F512" s="632">
        <f t="shared" si="73"/>
        <v>1</v>
      </c>
      <c r="G512" s="899" t="s">
        <v>4051</v>
      </c>
      <c r="H512" s="634" t="s">
        <v>15</v>
      </c>
      <c r="I512" s="900"/>
      <c r="J512" s="636">
        <v>1287</v>
      </c>
      <c r="K512" s="665">
        <f>Фальшпол!J31*1.05</f>
        <v>12561.666733160579</v>
      </c>
      <c r="L512" s="665">
        <f t="shared" si="71"/>
        <v>1287</v>
      </c>
      <c r="M512" s="657">
        <f>K512</f>
        <v>12561.666733160579</v>
      </c>
      <c r="N512" s="636">
        <f>ROUND('Смета ЕР (общ) '!$I512*'Смета ЕР (общ) '!$L512,2)</f>
        <v>0</v>
      </c>
      <c r="O512" s="636">
        <f>ROUND('Смета ЕР (общ) '!$I512*'Смета ЕР (общ) '!$M512,2)</f>
        <v>0</v>
      </c>
      <c r="P512" s="78" t="s">
        <v>2302</v>
      </c>
      <c r="Q512" s="944"/>
      <c r="R512" s="1376" t="s">
        <v>6330</v>
      </c>
    </row>
    <row r="513" spans="1:18" ht="24">
      <c r="A513" s="632" t="s">
        <v>16</v>
      </c>
      <c r="B513" s="632">
        <v>6</v>
      </c>
      <c r="C513" s="632">
        <v>2</v>
      </c>
      <c r="D513" s="632">
        <f>D511+1</f>
        <v>52</v>
      </c>
      <c r="E513" s="632" t="str">
        <f>CONCATENATE('Смета ЕР (общ) '!$A513,".",'Смета ЕР (общ) '!$B513,".",C513,".",'Смета ЕР (общ) '!$D513)</f>
        <v>Р3.6.2.52</v>
      </c>
      <c r="F513" s="632">
        <f>IF(I513&gt;0,F511+1,F511)</f>
        <v>1</v>
      </c>
      <c r="G513" s="645" t="s">
        <v>4050</v>
      </c>
      <c r="H513" s="634" t="s">
        <v>15</v>
      </c>
      <c r="I513" s="635"/>
      <c r="J513" s="636">
        <v>165</v>
      </c>
      <c r="K513" s="636">
        <v>35.01</v>
      </c>
      <c r="L513" s="636">
        <f t="shared" si="71"/>
        <v>165</v>
      </c>
      <c r="M513" s="636">
        <f t="shared" si="72"/>
        <v>35.01</v>
      </c>
      <c r="N513" s="636">
        <f>ROUND('Смета ЕР (общ) '!$I513*'Смета ЕР (общ) '!$L513,2)</f>
        <v>0</v>
      </c>
      <c r="O513" s="636">
        <f>ROUND('Смета ЕР (общ) '!$I513*'Смета ЕР (общ) '!$M513,2)</f>
        <v>0</v>
      </c>
      <c r="R513" s="1376"/>
    </row>
    <row r="514" spans="1:18" ht="24">
      <c r="A514" s="632" t="s">
        <v>16</v>
      </c>
      <c r="B514" s="632">
        <v>6</v>
      </c>
      <c r="C514" s="632">
        <v>2</v>
      </c>
      <c r="D514" s="632">
        <f t="shared" si="69"/>
        <v>53</v>
      </c>
      <c r="E514" s="632" t="str">
        <f>CONCATENATE('Смета ЕР (общ) '!$A514,".",'Смета ЕР (общ) '!$B514,".",C514,".",'Смета ЕР (общ) '!$D514)</f>
        <v>Р3.6.2.53</v>
      </c>
      <c r="F514" s="632">
        <f t="shared" si="73"/>
        <v>1</v>
      </c>
      <c r="G514" s="645" t="s">
        <v>43</v>
      </c>
      <c r="H514" s="634" t="s">
        <v>27</v>
      </c>
      <c r="I514" s="635"/>
      <c r="J514" s="636">
        <v>393.59</v>
      </c>
      <c r="K514" s="636">
        <v>437.5</v>
      </c>
      <c r="L514" s="636">
        <f t="shared" si="71"/>
        <v>393.59</v>
      </c>
      <c r="M514" s="636">
        <f t="shared" si="72"/>
        <v>437.5</v>
      </c>
      <c r="N514" s="636">
        <f>ROUND('Смета ЕР (общ) '!$I514*'Смета ЕР (общ) '!$L514,2)</f>
        <v>0</v>
      </c>
      <c r="O514" s="636">
        <f>ROUND('Смета ЕР (общ) '!$I514*'Смета ЕР (общ) '!$M514,2)</f>
        <v>0</v>
      </c>
      <c r="R514" s="1376"/>
    </row>
    <row r="515" spans="1:18" ht="24">
      <c r="A515" s="632" t="s">
        <v>16</v>
      </c>
      <c r="B515" s="632">
        <v>6</v>
      </c>
      <c r="C515" s="632">
        <v>2</v>
      </c>
      <c r="D515" s="632">
        <f t="shared" si="69"/>
        <v>54</v>
      </c>
      <c r="E515" s="632" t="str">
        <f>CONCATENATE('Смета ЕР (общ) '!$A515,".",'Смета ЕР (общ) '!$B515,".",C515,".",'Смета ЕР (общ) '!$D515)</f>
        <v>Р3.6.2.54</v>
      </c>
      <c r="F515" s="632">
        <f t="shared" si="73"/>
        <v>1</v>
      </c>
      <c r="G515" s="645" t="s">
        <v>491</v>
      </c>
      <c r="H515" s="634" t="s">
        <v>15</v>
      </c>
      <c r="I515" s="635"/>
      <c r="J515" s="636">
        <v>2030.58</v>
      </c>
      <c r="K515" s="636">
        <v>9144.17</v>
      </c>
      <c r="L515" s="636">
        <f t="shared" si="71"/>
        <v>2030.58</v>
      </c>
      <c r="M515" s="636">
        <f t="shared" si="72"/>
        <v>9144.17</v>
      </c>
      <c r="N515" s="636">
        <f>ROUND('Смета ЕР (общ) '!$I515*'Смета ЕР (общ) '!$L515,2)</f>
        <v>0</v>
      </c>
      <c r="O515" s="636">
        <f>ROUND('Смета ЕР (общ) '!$I515*'Смета ЕР (общ) '!$M515,2)</f>
        <v>0</v>
      </c>
      <c r="R515" s="1376"/>
    </row>
    <row r="516" spans="1:18" ht="24">
      <c r="A516" s="632" t="s">
        <v>16</v>
      </c>
      <c r="B516" s="632">
        <v>6</v>
      </c>
      <c r="C516" s="632">
        <v>2</v>
      </c>
      <c r="D516" s="632">
        <f t="shared" si="69"/>
        <v>55</v>
      </c>
      <c r="E516" s="632" t="str">
        <f>CONCATENATE('Смета ЕР (общ) '!$A516,".",'Смета ЕР (общ) '!$B516,".",C516,".",'Смета ЕР (общ) '!$D516)</f>
        <v>Р3.6.2.55</v>
      </c>
      <c r="F516" s="632">
        <f t="shared" si="73"/>
        <v>1</v>
      </c>
      <c r="G516" s="645" t="s">
        <v>1179</v>
      </c>
      <c r="H516" s="648" t="s">
        <v>15</v>
      </c>
      <c r="I516" s="635"/>
      <c r="J516" s="636">
        <v>4438.46</v>
      </c>
      <c r="K516" s="636">
        <v>951.63</v>
      </c>
      <c r="L516" s="636">
        <f t="shared" si="71"/>
        <v>4438.46</v>
      </c>
      <c r="M516" s="636">
        <f t="shared" si="72"/>
        <v>951.63</v>
      </c>
      <c r="N516" s="636">
        <f>ROUND('Смета ЕР (общ) '!$I516*'Смета ЕР (общ) '!$L516,2)</f>
        <v>0</v>
      </c>
      <c r="O516" s="636">
        <f>ROUND('Смета ЕР (общ) '!$I516*'Смета ЕР (общ) '!$M516,2)</f>
        <v>0</v>
      </c>
      <c r="R516" s="1376"/>
    </row>
    <row r="517" spans="1:18" ht="24">
      <c r="A517" s="632" t="s">
        <v>16</v>
      </c>
      <c r="B517" s="632">
        <v>6</v>
      </c>
      <c r="C517" s="632">
        <v>2</v>
      </c>
      <c r="D517" s="632">
        <f t="shared" si="69"/>
        <v>56</v>
      </c>
      <c r="E517" s="632" t="str">
        <f>CONCATENATE('Смета ЕР (общ) '!$A517,".",'Смета ЕР (общ) '!$B517,".",C517,".",'Смета ЕР (общ) '!$D517)</f>
        <v>Р3.6.2.56</v>
      </c>
      <c r="F517" s="632">
        <f t="shared" si="73"/>
        <v>1</v>
      </c>
      <c r="G517" s="645" t="s">
        <v>376</v>
      </c>
      <c r="H517" s="648" t="s">
        <v>15</v>
      </c>
      <c r="I517" s="635"/>
      <c r="J517" s="636">
        <v>1900.08</v>
      </c>
      <c r="K517" s="636">
        <v>390.4</v>
      </c>
      <c r="L517" s="636">
        <f t="shared" si="71"/>
        <v>1900.08</v>
      </c>
      <c r="M517" s="636">
        <f t="shared" si="72"/>
        <v>390.4</v>
      </c>
      <c r="N517" s="636">
        <f>ROUND('Смета ЕР (общ) '!$I517*'Смета ЕР (общ) '!$L517,2)</f>
        <v>0</v>
      </c>
      <c r="O517" s="636">
        <f>ROUND('Смета ЕР (общ) '!$I517*'Смета ЕР (общ) '!$M517,2)</f>
        <v>0</v>
      </c>
      <c r="R517" s="1376"/>
    </row>
    <row r="518" spans="1:18" ht="24">
      <c r="A518" s="632" t="s">
        <v>16</v>
      </c>
      <c r="B518" s="632">
        <v>6</v>
      </c>
      <c r="C518" s="632">
        <v>2</v>
      </c>
      <c r="D518" s="632">
        <f t="shared" si="69"/>
        <v>57</v>
      </c>
      <c r="E518" s="632" t="str">
        <f>CONCATENATE('Смета ЕР (общ) '!$A518,".",'Смета ЕР (общ) '!$B518,".",C518,".",'Смета ЕР (общ) '!$D518)</f>
        <v>Р3.6.2.57</v>
      </c>
      <c r="F518" s="632">
        <f t="shared" si="73"/>
        <v>1</v>
      </c>
      <c r="G518" s="645" t="s">
        <v>377</v>
      </c>
      <c r="H518" s="648" t="s">
        <v>15</v>
      </c>
      <c r="I518" s="635"/>
      <c r="J518" s="636">
        <v>2015.27</v>
      </c>
      <c r="K518" s="636">
        <v>1652.54</v>
      </c>
      <c r="L518" s="636">
        <f t="shared" si="71"/>
        <v>2015.27</v>
      </c>
      <c r="M518" s="636">
        <f t="shared" si="72"/>
        <v>1652.54</v>
      </c>
      <c r="N518" s="636">
        <f>ROUND('Смета ЕР (общ) '!$I518*'Смета ЕР (общ) '!$L518,2)</f>
        <v>0</v>
      </c>
      <c r="O518" s="636">
        <f>ROUND('Смета ЕР (общ) '!$I518*'Смета ЕР (общ) '!$M518,2)</f>
        <v>0</v>
      </c>
      <c r="R518" s="1376"/>
    </row>
    <row r="519" spans="1:18" ht="24">
      <c r="A519" s="632" t="s">
        <v>16</v>
      </c>
      <c r="B519" s="632">
        <v>6</v>
      </c>
      <c r="C519" s="632">
        <v>2</v>
      </c>
      <c r="D519" s="632">
        <f t="shared" si="69"/>
        <v>58</v>
      </c>
      <c r="E519" s="632" t="str">
        <f>CONCATENATE('Смета ЕР (общ) '!$A519,".",'Смета ЕР (общ) '!$B519,".",C519,".",'Смета ЕР (общ) '!$D519)</f>
        <v>Р3.6.2.58</v>
      </c>
      <c r="F519" s="632">
        <f t="shared" si="73"/>
        <v>1</v>
      </c>
      <c r="G519" s="645" t="s">
        <v>378</v>
      </c>
      <c r="H519" s="648" t="s">
        <v>15</v>
      </c>
      <c r="I519" s="635"/>
      <c r="J519" s="636">
        <v>475.02</v>
      </c>
      <c r="K519" s="636">
        <v>560.77</v>
      </c>
      <c r="L519" s="636">
        <f t="shared" si="71"/>
        <v>475.02</v>
      </c>
      <c r="M519" s="636">
        <f t="shared" si="72"/>
        <v>560.77</v>
      </c>
      <c r="N519" s="636">
        <f>ROUND('Смета ЕР (общ) '!$I519*'Смета ЕР (общ) '!$L519,2)</f>
        <v>0</v>
      </c>
      <c r="O519" s="636">
        <f>ROUND('Смета ЕР (общ) '!$I519*'Смета ЕР (общ) '!$M519,2)</f>
        <v>0</v>
      </c>
      <c r="R519" s="1376"/>
    </row>
    <row r="520" spans="1:18" ht="24">
      <c r="A520" s="640" t="s">
        <v>16</v>
      </c>
      <c r="B520" s="640">
        <v>7</v>
      </c>
      <c r="C520" s="640"/>
      <c r="D520" s="640">
        <v>0</v>
      </c>
      <c r="E520" s="640" t="str">
        <f>CONCATENATE('Смета ЕР (общ) '!$A520,".",'Смета ЕР (общ) '!$B520,".",'Смета ЕР (общ) '!$D520)</f>
        <v>Р3.7.0</v>
      </c>
      <c r="F520" s="640">
        <f t="shared" si="73"/>
        <v>1</v>
      </c>
      <c r="G520" s="641" t="s">
        <v>665</v>
      </c>
      <c r="H520" s="626"/>
      <c r="I520" s="627">
        <f>N520</f>
        <v>0</v>
      </c>
      <c r="J520" s="639"/>
      <c r="K520" s="639"/>
      <c r="L520" s="629"/>
      <c r="M520" s="629"/>
      <c r="N520" s="629">
        <f>SUM(N521:N539)</f>
        <v>0</v>
      </c>
      <c r="O520" s="629">
        <f>SUM(O521:O539)</f>
        <v>0</v>
      </c>
      <c r="R520" s="1375"/>
    </row>
    <row r="521" spans="1:18" ht="36">
      <c r="A521" s="1112" t="s">
        <v>16</v>
      </c>
      <c r="B521" s="1112">
        <v>7</v>
      </c>
      <c r="C521" s="1112"/>
      <c r="D521" s="1112">
        <v>1</v>
      </c>
      <c r="E521" s="1112" t="str">
        <f>CONCATENATE('Смета ЕР (общ) '!$A521,".",'Смета ЕР (общ) '!$B521,".",'Смета ЕР (общ) '!$D521)</f>
        <v>Р3.7.1</v>
      </c>
      <c r="F521" s="1112">
        <f t="shared" si="73"/>
        <v>1</v>
      </c>
      <c r="G521" s="1109" t="s">
        <v>2248</v>
      </c>
      <c r="H521" s="634" t="s">
        <v>336</v>
      </c>
      <c r="I521" s="637"/>
      <c r="J521" s="636">
        <v>8143.2</v>
      </c>
      <c r="K521" s="665">
        <f>Броня!F21</f>
        <v>88725</v>
      </c>
      <c r="L521" s="653">
        <f>ROUND(J521-J521*$Q$3,2)</f>
        <v>8143.2</v>
      </c>
      <c r="M521" s="657">
        <f>K521</f>
        <v>88725</v>
      </c>
      <c r="N521" s="653">
        <f>ROUND('Смета ЕР (общ) '!$I521*'Смета ЕР (общ) '!$L521,2)</f>
        <v>0</v>
      </c>
      <c r="O521" s="653">
        <f>ROUND('Смета ЕР (общ) '!$I521*'Смета ЕР (общ) '!$M521,2)</f>
        <v>0</v>
      </c>
      <c r="P521" s="78" t="s">
        <v>2198</v>
      </c>
      <c r="Q521" s="944"/>
      <c r="R521" s="1378" t="s">
        <v>844</v>
      </c>
    </row>
    <row r="522" spans="1:18" ht="36">
      <c r="A522" s="1112" t="s">
        <v>16</v>
      </c>
      <c r="B522" s="1112">
        <v>7</v>
      </c>
      <c r="C522" s="1112"/>
      <c r="D522" s="1112">
        <v>6</v>
      </c>
      <c r="E522" s="1112" t="str">
        <f>CONCATENATE('Смета ЕР (общ) '!$A522,".",'Смета ЕР (общ) '!$B522,".",'Смета ЕР (общ) '!$D522)</f>
        <v>Р3.7.6</v>
      </c>
      <c r="F522" s="1112">
        <f t="shared" si="73"/>
        <v>1</v>
      </c>
      <c r="G522" s="1109" t="s">
        <v>2249</v>
      </c>
      <c r="H522" s="634" t="s">
        <v>336</v>
      </c>
      <c r="I522" s="652"/>
      <c r="J522" s="636">
        <v>8143.2</v>
      </c>
      <c r="K522" s="665">
        <f>Броня!F22</f>
        <v>87150</v>
      </c>
      <c r="L522" s="653">
        <f t="shared" ref="L522:L523" si="74">ROUND(J522-J522*$Q$3,2)</f>
        <v>8143.2</v>
      </c>
      <c r="M522" s="657">
        <f t="shared" ref="M522:M524" si="75">K522</f>
        <v>87150</v>
      </c>
      <c r="N522" s="653">
        <f>ROUND('Смета ЕР (общ) '!$I522*'Смета ЕР (общ) '!$L522,2)</f>
        <v>0</v>
      </c>
      <c r="O522" s="653">
        <f>ROUND('Смета ЕР (общ) '!$I522*'Смета ЕР (общ) '!$M522,2)</f>
        <v>0</v>
      </c>
      <c r="P522" s="78" t="s">
        <v>2198</v>
      </c>
      <c r="Q522" s="944"/>
      <c r="R522" s="1378" t="s">
        <v>844</v>
      </c>
    </row>
    <row r="523" spans="1:18" ht="60">
      <c r="A523" s="1113" t="s">
        <v>16</v>
      </c>
      <c r="B523" s="1113">
        <v>7</v>
      </c>
      <c r="C523" s="1113"/>
      <c r="D523" s="1113">
        <v>2</v>
      </c>
      <c r="E523" s="1113" t="str">
        <f>CONCATENATE('Смета ЕР (общ) '!$A523,".",'Смета ЕР (общ) '!$B523,".",'Смета ЕР (общ) '!$D523)</f>
        <v>Р3.7.2</v>
      </c>
      <c r="F523" s="1113">
        <f t="shared" si="73"/>
        <v>1</v>
      </c>
      <c r="G523" s="1110" t="s">
        <v>3584</v>
      </c>
      <c r="H523" s="634" t="s">
        <v>336</v>
      </c>
      <c r="I523" s="637"/>
      <c r="J523" s="636">
        <v>13154.4</v>
      </c>
      <c r="K523" s="665">
        <f>Броня!F23</f>
        <v>148575</v>
      </c>
      <c r="L523" s="653">
        <f t="shared" si="74"/>
        <v>13154.4</v>
      </c>
      <c r="M523" s="657">
        <f t="shared" si="75"/>
        <v>148575</v>
      </c>
      <c r="N523" s="653">
        <f>ROUND('Смета ЕР (общ) '!$I523*'Смета ЕР (общ) '!$L523,2)</f>
        <v>0</v>
      </c>
      <c r="O523" s="653">
        <f>ROUND('Смета ЕР (общ) '!$I523*'Смета ЕР (общ) '!$M523,2)</f>
        <v>0</v>
      </c>
      <c r="P523" s="78" t="s">
        <v>2198</v>
      </c>
      <c r="Q523" s="944"/>
      <c r="R523" s="1378" t="s">
        <v>844</v>
      </c>
    </row>
    <row r="524" spans="1:18" ht="24">
      <c r="A524" s="1113" t="s">
        <v>16</v>
      </c>
      <c r="B524" s="1113">
        <v>7</v>
      </c>
      <c r="C524" s="1113"/>
      <c r="D524" s="1113">
        <v>3</v>
      </c>
      <c r="E524" s="1113" t="str">
        <f>CONCATENATE('Смета ЕР (общ) '!$A524,".",'Смета ЕР (общ) '!$B524,".",'Смета ЕР (общ) '!$D524)</f>
        <v>Р3.7.3</v>
      </c>
      <c r="F524" s="1113">
        <f t="shared" si="73"/>
        <v>1</v>
      </c>
      <c r="G524" s="1111" t="s">
        <v>2194</v>
      </c>
      <c r="H524" s="634" t="s">
        <v>336</v>
      </c>
      <c r="I524" s="652"/>
      <c r="J524" s="636">
        <v>25056</v>
      </c>
      <c r="K524" s="665">
        <f>Броня!F24</f>
        <v>223650</v>
      </c>
      <c r="L524" s="653">
        <f t="shared" ref="L524:L530" si="76">ROUND(J524-J524*$Q$3,2)</f>
        <v>25056</v>
      </c>
      <c r="M524" s="657">
        <f t="shared" si="75"/>
        <v>223650</v>
      </c>
      <c r="N524" s="653">
        <f>ROUND('Смета ЕР (общ) '!$I524*'Смета ЕР (общ) '!$L524,2)</f>
        <v>0</v>
      </c>
      <c r="O524" s="653">
        <f>ROUND('Смета ЕР (общ) '!$I524*'Смета ЕР (общ) '!$M524,2)</f>
        <v>0</v>
      </c>
      <c r="P524" s="78" t="s">
        <v>2198</v>
      </c>
      <c r="Q524" s="944"/>
      <c r="R524" s="1378" t="s">
        <v>844</v>
      </c>
    </row>
    <row r="525" spans="1:18" ht="24">
      <c r="A525" s="773" t="s">
        <v>16</v>
      </c>
      <c r="B525" s="773">
        <v>7</v>
      </c>
      <c r="C525" s="773"/>
      <c r="D525" s="773">
        <v>28</v>
      </c>
      <c r="E525" s="773" t="str">
        <f>CONCATENATE('Смета ЕР (общ) '!$A525,".",'Смета ЕР (общ) '!$B525,".",'Смета ЕР (общ) '!$D525)</f>
        <v>Р3.7.28</v>
      </c>
      <c r="F525" s="773">
        <f t="shared" si="73"/>
        <v>1</v>
      </c>
      <c r="G525" s="774" t="s">
        <v>497</v>
      </c>
      <c r="H525" s="634" t="s">
        <v>336</v>
      </c>
      <c r="I525" s="652"/>
      <c r="J525" s="636">
        <v>13154.4</v>
      </c>
      <c r="K525" s="636">
        <v>152449.26999999999</v>
      </c>
      <c r="L525" s="653">
        <f t="shared" si="76"/>
        <v>13154.4</v>
      </c>
      <c r="M525" s="653">
        <f t="shared" ref="M525:M530" si="77">ROUND(K525-K525*$Q$3,2)</f>
        <v>152449.26999999999</v>
      </c>
      <c r="N525" s="653">
        <f>ROUND('Смета ЕР (общ) '!$I525*'Смета ЕР (общ) '!$L525,2)</f>
        <v>0</v>
      </c>
      <c r="O525" s="653">
        <f>ROUND('Смета ЕР (общ) '!$I525*'Смета ЕР (общ) '!$M525,2)</f>
        <v>0</v>
      </c>
      <c r="R525" s="1378"/>
    </row>
    <row r="526" spans="1:18" ht="24">
      <c r="A526" s="632" t="s">
        <v>16</v>
      </c>
      <c r="B526" s="632">
        <v>7</v>
      </c>
      <c r="C526" s="632"/>
      <c r="D526" s="632">
        <v>4</v>
      </c>
      <c r="E526" s="632" t="str">
        <f>CONCATENATE('Смета ЕР (общ) '!$A526,".",'Смета ЕР (общ) '!$B526,".",'Смета ЕР (общ) '!$D526)</f>
        <v>Р3.7.4</v>
      </c>
      <c r="F526" s="632">
        <f t="shared" si="73"/>
        <v>1</v>
      </c>
      <c r="G526" s="645" t="s">
        <v>44</v>
      </c>
      <c r="H526" s="634" t="s">
        <v>336</v>
      </c>
      <c r="I526" s="637"/>
      <c r="J526" s="636">
        <v>1879.2</v>
      </c>
      <c r="K526" s="636">
        <v>6029.99</v>
      </c>
      <c r="L526" s="636">
        <f t="shared" si="76"/>
        <v>1879.2</v>
      </c>
      <c r="M526" s="636">
        <f t="shared" si="77"/>
        <v>6029.99</v>
      </c>
      <c r="N526" s="636">
        <f>ROUND('Смета ЕР (общ) '!$I526*'Смета ЕР (общ) '!$L526,2)</f>
        <v>0</v>
      </c>
      <c r="O526" s="636">
        <f>ROUND('Смета ЕР (общ) '!$I526*'Смета ЕР (общ) '!$M526,2)</f>
        <v>0</v>
      </c>
      <c r="R526" s="1376"/>
    </row>
    <row r="527" spans="1:18" ht="24">
      <c r="A527" s="632" t="s">
        <v>16</v>
      </c>
      <c r="B527" s="632">
        <v>7</v>
      </c>
      <c r="C527" s="632"/>
      <c r="D527" s="632">
        <v>29</v>
      </c>
      <c r="E527" s="632" t="str">
        <f>CONCATENATE('Смета ЕР (общ) '!$A527,".",'Смета ЕР (общ) '!$B527,".",'Смета ЕР (общ) '!$D527)</f>
        <v>Р3.7.29</v>
      </c>
      <c r="F527" s="632">
        <f t="shared" si="73"/>
        <v>1</v>
      </c>
      <c r="G527" s="633" t="s">
        <v>2035</v>
      </c>
      <c r="H527" s="648" t="s">
        <v>15</v>
      </c>
      <c r="I527" s="635"/>
      <c r="J527" s="636">
        <v>600.5</v>
      </c>
      <c r="K527" s="636">
        <v>1227.8699999999999</v>
      </c>
      <c r="L527" s="636">
        <f t="shared" si="76"/>
        <v>600.5</v>
      </c>
      <c r="M527" s="636">
        <f t="shared" si="77"/>
        <v>1227.8699999999999</v>
      </c>
      <c r="N527" s="636">
        <f>ROUND('Смета ЕР (общ) '!$I527*'Смета ЕР (общ) '!$L527,2)</f>
        <v>0</v>
      </c>
      <c r="O527" s="636">
        <f>ROUND('Смета ЕР (общ) '!$I527*'Смета ЕР (общ) '!$M527,2)</f>
        <v>0</v>
      </c>
      <c r="R527" s="1376"/>
    </row>
    <row r="528" spans="1:18" ht="24">
      <c r="A528" s="632" t="s">
        <v>16</v>
      </c>
      <c r="B528" s="632">
        <v>7</v>
      </c>
      <c r="C528" s="632"/>
      <c r="D528" s="632">
        <v>30</v>
      </c>
      <c r="E528" s="632" t="str">
        <f>CONCATENATE('Смета ЕР (общ) '!$A528,".",'Смета ЕР (общ) '!$B528,".",'Смета ЕР (общ) '!$D528)</f>
        <v>Р3.7.30</v>
      </c>
      <c r="F528" s="632">
        <f t="shared" si="73"/>
        <v>1</v>
      </c>
      <c r="G528" s="633" t="s">
        <v>2036</v>
      </c>
      <c r="H528" s="648" t="s">
        <v>15</v>
      </c>
      <c r="I528" s="635"/>
      <c r="J528" s="636">
        <v>814.32</v>
      </c>
      <c r="K528" s="636">
        <v>1725.94</v>
      </c>
      <c r="L528" s="636">
        <f t="shared" si="76"/>
        <v>814.32</v>
      </c>
      <c r="M528" s="636">
        <f t="shared" si="77"/>
        <v>1725.94</v>
      </c>
      <c r="N528" s="636">
        <f>ROUND('Смета ЕР (общ) '!$I528*'Смета ЕР (общ) '!$L528,2)</f>
        <v>0</v>
      </c>
      <c r="O528" s="636">
        <f>ROUND('Смета ЕР (общ) '!$I528*'Смета ЕР (общ) '!$M528,2)</f>
        <v>0</v>
      </c>
      <c r="R528" s="1376"/>
    </row>
    <row r="529" spans="1:18" ht="24">
      <c r="A529" s="632" t="s">
        <v>16</v>
      </c>
      <c r="B529" s="632">
        <v>7</v>
      </c>
      <c r="C529" s="632"/>
      <c r="D529" s="632">
        <v>31</v>
      </c>
      <c r="E529" s="632" t="str">
        <f>CONCATENATE('Смета ЕР (общ) '!$A529,".",'Смета ЕР (общ) '!$B529,".",'Смета ЕР (общ) '!$D529)</f>
        <v>Р3.7.31</v>
      </c>
      <c r="F529" s="632">
        <f t="shared" si="73"/>
        <v>1</v>
      </c>
      <c r="G529" s="633" t="s">
        <v>2037</v>
      </c>
      <c r="H529" s="648" t="s">
        <v>15</v>
      </c>
      <c r="I529" s="635"/>
      <c r="J529" s="636">
        <v>597.11</v>
      </c>
      <c r="K529" s="636">
        <v>1378.37</v>
      </c>
      <c r="L529" s="636">
        <f t="shared" si="76"/>
        <v>597.11</v>
      </c>
      <c r="M529" s="636">
        <f t="shared" si="77"/>
        <v>1378.37</v>
      </c>
      <c r="N529" s="636">
        <f>ROUND('Смета ЕР (общ) '!$I529*'Смета ЕР (общ) '!$L529,2)</f>
        <v>0</v>
      </c>
      <c r="O529" s="636">
        <f>ROUND('Смета ЕР (общ) '!$I529*'Смета ЕР (общ) '!$M529,2)</f>
        <v>0</v>
      </c>
      <c r="R529" s="1376"/>
    </row>
    <row r="530" spans="1:18" ht="36">
      <c r="A530" s="632" t="s">
        <v>16</v>
      </c>
      <c r="B530" s="632">
        <v>7</v>
      </c>
      <c r="C530" s="632"/>
      <c r="D530" s="632">
        <v>5</v>
      </c>
      <c r="E530" s="632" t="str">
        <f>CONCATENATE('Смета ЕР (общ) '!$A530,".",'Смета ЕР (общ) '!$B530,".",'Смета ЕР (общ) '!$D530)</f>
        <v>Р3.7.5</v>
      </c>
      <c r="F530" s="632">
        <f t="shared" si="73"/>
        <v>1</v>
      </c>
      <c r="G530" s="633" t="s">
        <v>2038</v>
      </c>
      <c r="H530" s="648" t="s">
        <v>15</v>
      </c>
      <c r="I530" s="637"/>
      <c r="J530" s="636">
        <v>583.73</v>
      </c>
      <c r="K530" s="636">
        <v>1148.4100000000001</v>
      </c>
      <c r="L530" s="636">
        <f t="shared" si="76"/>
        <v>583.73</v>
      </c>
      <c r="M530" s="636">
        <f t="shared" si="77"/>
        <v>1148.4100000000001</v>
      </c>
      <c r="N530" s="636">
        <f>ROUND('Смета ЕР (общ) '!$I530*'Смета ЕР (общ) '!$L530,2)</f>
        <v>0</v>
      </c>
      <c r="O530" s="636">
        <f>ROUND('Смета ЕР (общ) '!$I530*'Смета ЕР (общ) '!$M530,2)</f>
        <v>0</v>
      </c>
      <c r="R530" s="1376"/>
    </row>
    <row r="531" spans="1:18" ht="24">
      <c r="A531" s="700" t="s">
        <v>16</v>
      </c>
      <c r="B531" s="700">
        <v>7</v>
      </c>
      <c r="C531" s="700"/>
      <c r="D531" s="700">
        <v>33</v>
      </c>
      <c r="E531" s="700" t="str">
        <f>CONCATENATE('Смета ЕР (общ) '!$A531,".",'Смета ЕР (общ) '!$B531,".",'Смета ЕР (общ) '!$D531)</f>
        <v>Р3.7.33</v>
      </c>
      <c r="F531" s="700">
        <f t="shared" si="73"/>
        <v>1</v>
      </c>
      <c r="G531" s="701" t="s">
        <v>2195</v>
      </c>
      <c r="H531" s="634" t="s">
        <v>336</v>
      </c>
      <c r="I531" s="637"/>
      <c r="J531" s="665">
        <v>6890.4</v>
      </c>
      <c r="K531" s="665">
        <f>Броня!F7</f>
        <v>52500</v>
      </c>
      <c r="L531" s="665">
        <f t="shared" ref="L531:L536" si="78">ROUND(J531-J531*$Q$3,2)</f>
        <v>6890.4</v>
      </c>
      <c r="M531" s="657">
        <f>K531</f>
        <v>52500</v>
      </c>
      <c r="N531" s="665">
        <f>ROUND('Смета ЕР (общ) '!$I531*'Смета ЕР (общ) '!$L531,2)</f>
        <v>0</v>
      </c>
      <c r="O531" s="665">
        <f>ROUND('Смета ЕР (общ) '!$I531*'Смета ЕР (общ) '!$M531,2)</f>
        <v>0</v>
      </c>
      <c r="P531" s="78" t="s">
        <v>2198</v>
      </c>
      <c r="Q531" s="944"/>
      <c r="R531" s="1377" t="s">
        <v>844</v>
      </c>
    </row>
    <row r="532" spans="1:18" ht="60">
      <c r="A532" s="702" t="s">
        <v>16</v>
      </c>
      <c r="B532" s="702">
        <v>7</v>
      </c>
      <c r="C532" s="702"/>
      <c r="D532" s="702">
        <v>34</v>
      </c>
      <c r="E532" s="702" t="str">
        <f>CONCATENATE('Смета ЕР (общ) '!$A532,".",'Смета ЕР (общ) '!$B532,".",'Смета ЕР (общ) '!$D532)</f>
        <v>Р3.7.34</v>
      </c>
      <c r="F532" s="702">
        <f t="shared" si="73"/>
        <v>1</v>
      </c>
      <c r="G532" s="703" t="s">
        <v>2196</v>
      </c>
      <c r="H532" s="634" t="s">
        <v>336</v>
      </c>
      <c r="I532" s="637"/>
      <c r="J532" s="665">
        <v>4384.8</v>
      </c>
      <c r="K532" s="665">
        <f>Броня!F8</f>
        <v>39900</v>
      </c>
      <c r="L532" s="665">
        <f t="shared" si="78"/>
        <v>4384.8</v>
      </c>
      <c r="M532" s="657">
        <f>K532</f>
        <v>39900</v>
      </c>
      <c r="N532" s="665">
        <f>ROUND('Смета ЕР (общ) '!$I532*'Смета ЕР (общ) '!$L532,2)</f>
        <v>0</v>
      </c>
      <c r="O532" s="665">
        <f>ROUND('Смета ЕР (общ) '!$I532*'Смета ЕР (общ) '!$M532,2)</f>
        <v>0</v>
      </c>
      <c r="P532" s="78" t="s">
        <v>2198</v>
      </c>
      <c r="Q532" s="944"/>
      <c r="R532" s="1377" t="s">
        <v>844</v>
      </c>
    </row>
    <row r="533" spans="1:18" ht="72">
      <c r="A533" s="775" t="s">
        <v>16</v>
      </c>
      <c r="B533" s="775">
        <v>7</v>
      </c>
      <c r="C533" s="775"/>
      <c r="D533" s="775">
        <v>7</v>
      </c>
      <c r="E533" s="775" t="str">
        <f>CONCATENATE('Смета ЕР (общ) '!$A533,".",'Смета ЕР (общ) '!$B533,".",'Смета ЕР (общ) '!$D533)</f>
        <v>Р3.7.7</v>
      </c>
      <c r="F533" s="775">
        <f t="shared" si="73"/>
        <v>1</v>
      </c>
      <c r="G533" s="776" t="s">
        <v>2197</v>
      </c>
      <c r="H533" s="638"/>
      <c r="I533" s="637"/>
      <c r="J533" s="665">
        <v>8207.6610000000001</v>
      </c>
      <c r="K533" s="665">
        <f>Броня!F9</f>
        <v>105000</v>
      </c>
      <c r="L533" s="665">
        <f t="shared" si="78"/>
        <v>8207.66</v>
      </c>
      <c r="M533" s="657">
        <f t="shared" ref="M533:M535" si="79">K533</f>
        <v>105000</v>
      </c>
      <c r="N533" s="665">
        <f>ROUND('Смета ЕР (общ) '!$I533*'Смета ЕР (общ) '!$L533,2)</f>
        <v>0</v>
      </c>
      <c r="O533" s="665">
        <f>ROUND('Смета ЕР (общ) '!$I533*'Смета ЕР (общ) '!$M533,2)</f>
        <v>0</v>
      </c>
      <c r="P533" s="78" t="s">
        <v>2198</v>
      </c>
      <c r="Q533" s="944"/>
      <c r="R533" s="1377" t="s">
        <v>844</v>
      </c>
    </row>
    <row r="534" spans="1:18" ht="48">
      <c r="A534" s="702" t="s">
        <v>16</v>
      </c>
      <c r="B534" s="702">
        <v>7</v>
      </c>
      <c r="C534" s="702"/>
      <c r="D534" s="702">
        <v>35</v>
      </c>
      <c r="E534" s="702" t="str">
        <f>CONCATENATE('Смета ЕР (общ) '!$A534,".",'Смета ЕР (общ) '!$B534,".",'Смета ЕР (общ) '!$D534)</f>
        <v>Р3.7.35</v>
      </c>
      <c r="F534" s="702">
        <f t="shared" si="73"/>
        <v>1</v>
      </c>
      <c r="G534" s="703" t="s">
        <v>2174</v>
      </c>
      <c r="H534" s="634" t="s">
        <v>336</v>
      </c>
      <c r="I534" s="637"/>
      <c r="J534" s="665">
        <v>9396</v>
      </c>
      <c r="K534" s="665">
        <f>Броня!F10</f>
        <v>99750</v>
      </c>
      <c r="L534" s="665">
        <f t="shared" si="78"/>
        <v>9396</v>
      </c>
      <c r="M534" s="657">
        <f t="shared" si="79"/>
        <v>99750</v>
      </c>
      <c r="N534" s="665">
        <f>ROUND('Смета ЕР (общ) '!$I534*'Смета ЕР (общ) '!$L534,2)</f>
        <v>0</v>
      </c>
      <c r="O534" s="665">
        <f>ROUND('Смета ЕР (общ) '!$I534*'Смета ЕР (общ) '!$M534,2)</f>
        <v>0</v>
      </c>
      <c r="P534" s="78" t="s">
        <v>6338</v>
      </c>
      <c r="Q534" s="944"/>
      <c r="R534" s="1377" t="s">
        <v>844</v>
      </c>
    </row>
    <row r="535" spans="1:18" ht="60">
      <c r="A535" s="702" t="s">
        <v>16</v>
      </c>
      <c r="B535" s="702">
        <v>7</v>
      </c>
      <c r="C535" s="702"/>
      <c r="D535" s="702">
        <v>8</v>
      </c>
      <c r="E535" s="702" t="str">
        <f>CONCATENATE('Смета ЕР (общ) '!$A535,".",'Смета ЕР (общ) '!$B535,".",'Смета ЕР (общ) '!$D535)</f>
        <v>Р3.7.8</v>
      </c>
      <c r="F535" s="702">
        <f t="shared" si="73"/>
        <v>1</v>
      </c>
      <c r="G535" s="703" t="s">
        <v>2170</v>
      </c>
      <c r="H535" s="638"/>
      <c r="I535" s="637"/>
      <c r="J535" s="665">
        <v>8769.6</v>
      </c>
      <c r="K535" s="665">
        <f>Броня!F13</f>
        <v>78750</v>
      </c>
      <c r="L535" s="665">
        <f t="shared" si="78"/>
        <v>8769.6</v>
      </c>
      <c r="M535" s="657">
        <f t="shared" si="79"/>
        <v>78750</v>
      </c>
      <c r="N535" s="665">
        <f>ROUND('Смета ЕР (общ) '!$I535*'Смета ЕР (общ) '!$L535,2)</f>
        <v>0</v>
      </c>
      <c r="O535" s="665">
        <f>ROUND('Смета ЕР (общ) '!$I535*'Смета ЕР (общ) '!$M535,2)</f>
        <v>0</v>
      </c>
      <c r="P535" s="78" t="s">
        <v>6338</v>
      </c>
      <c r="Q535" s="944"/>
      <c r="R535" s="1377" t="s">
        <v>844</v>
      </c>
    </row>
    <row r="536" spans="1:18" ht="24">
      <c r="A536" s="663" t="s">
        <v>16</v>
      </c>
      <c r="B536" s="663">
        <v>7</v>
      </c>
      <c r="C536" s="663"/>
      <c r="D536" s="663">
        <v>9</v>
      </c>
      <c r="E536" s="663" t="str">
        <f>CONCATENATE('Смета ЕР (общ) '!$A536,".",'Смета ЕР (общ) '!$B536,".",'Смета ЕР (общ) '!$D536)</f>
        <v>Р3.7.9</v>
      </c>
      <c r="F536" s="663">
        <f t="shared" si="73"/>
        <v>1</v>
      </c>
      <c r="G536" s="678" t="s">
        <v>45</v>
      </c>
      <c r="H536" s="634" t="s">
        <v>336</v>
      </c>
      <c r="I536" s="637"/>
      <c r="J536" s="665">
        <v>1711.97</v>
      </c>
      <c r="K536" s="665">
        <v>7308</v>
      </c>
      <c r="L536" s="665">
        <f t="shared" si="78"/>
        <v>1711.97</v>
      </c>
      <c r="M536" s="657">
        <f>K536</f>
        <v>7308</v>
      </c>
      <c r="N536" s="665">
        <f>ROUND('Смета ЕР (общ) '!$I536*'Смета ЕР (общ) '!$L536,2)</f>
        <v>0</v>
      </c>
      <c r="O536" s="665">
        <f>ROUND('Смета ЕР (общ) '!$I536*'Смета ЕР (общ) '!$M536,2)</f>
        <v>0</v>
      </c>
      <c r="P536" s="78" t="s">
        <v>2198</v>
      </c>
      <c r="Q536" s="944"/>
      <c r="R536" s="1377" t="s">
        <v>844</v>
      </c>
    </row>
    <row r="537" spans="1:18" ht="24">
      <c r="A537" s="704" t="s">
        <v>16</v>
      </c>
      <c r="B537" s="704">
        <v>7</v>
      </c>
      <c r="C537" s="704"/>
      <c r="D537" s="704">
        <v>12</v>
      </c>
      <c r="E537" s="704" t="str">
        <f>CONCATENATE('Смета ЕР (общ) '!$A537,".",'Смета ЕР (общ) '!$B537,".",'Смета ЕР (общ) '!$D537)</f>
        <v>Р3.7.12</v>
      </c>
      <c r="F537" s="704">
        <f t="shared" si="73"/>
        <v>1</v>
      </c>
      <c r="G537" s="705" t="s">
        <v>1671</v>
      </c>
      <c r="H537" s="634" t="s">
        <v>15</v>
      </c>
      <c r="I537" s="637"/>
      <c r="J537" s="636">
        <v>3908.74</v>
      </c>
      <c r="K537" s="665">
        <f>Броня!F16</f>
        <v>14700</v>
      </c>
      <c r="L537" s="636">
        <f t="shared" ref="L537:L539" si="80">ROUND(J537-J537*$Q$3,2)</f>
        <v>3908.74</v>
      </c>
      <c r="M537" s="657">
        <f>K537</f>
        <v>14700</v>
      </c>
      <c r="N537" s="636">
        <f>ROUND('Смета ЕР (общ) '!$I537*'Смета ЕР (общ) '!$L537,2)</f>
        <v>0</v>
      </c>
      <c r="O537" s="636">
        <f>ROUND('Смета ЕР (общ) '!$I537*'Смета ЕР (общ) '!$M537,2)</f>
        <v>0</v>
      </c>
      <c r="P537" s="78" t="s">
        <v>6338</v>
      </c>
      <c r="Q537" s="944"/>
      <c r="R537" s="1376" t="s">
        <v>844</v>
      </c>
    </row>
    <row r="538" spans="1:18" ht="24">
      <c r="A538" s="704" t="s">
        <v>16</v>
      </c>
      <c r="B538" s="704">
        <v>7</v>
      </c>
      <c r="C538" s="704"/>
      <c r="D538" s="704">
        <v>16</v>
      </c>
      <c r="E538" s="704" t="str">
        <f>CONCATENATE('Смета ЕР (общ) '!$A538,".",'Смета ЕР (общ) '!$B538,".",'Смета ЕР (общ) '!$D538)</f>
        <v>Р3.7.16</v>
      </c>
      <c r="F538" s="704">
        <f t="shared" si="73"/>
        <v>1</v>
      </c>
      <c r="G538" s="705" t="s">
        <v>1673</v>
      </c>
      <c r="H538" s="634" t="s">
        <v>15</v>
      </c>
      <c r="I538" s="637"/>
      <c r="J538" s="636">
        <v>3908.74</v>
      </c>
      <c r="K538" s="665">
        <f>Броня!F18</f>
        <v>17535</v>
      </c>
      <c r="L538" s="636">
        <f t="shared" si="80"/>
        <v>3908.74</v>
      </c>
      <c r="M538" s="657">
        <f t="shared" ref="M538:M539" si="81">K538</f>
        <v>17535</v>
      </c>
      <c r="N538" s="636">
        <f>ROUND('Смета ЕР (общ) '!$I538*'Смета ЕР (общ) '!$L538,2)</f>
        <v>0</v>
      </c>
      <c r="O538" s="636">
        <f>ROUND('Смета ЕР (общ) '!$I538*'Смета ЕР (общ) '!$M538,2)</f>
        <v>0</v>
      </c>
      <c r="P538" s="78" t="s">
        <v>6338</v>
      </c>
      <c r="Q538" s="944"/>
      <c r="R538" s="1376" t="s">
        <v>844</v>
      </c>
    </row>
    <row r="539" spans="1:18" ht="24">
      <c r="A539" s="704" t="s">
        <v>16</v>
      </c>
      <c r="B539" s="704">
        <v>7</v>
      </c>
      <c r="C539" s="704"/>
      <c r="D539" s="704">
        <v>13</v>
      </c>
      <c r="E539" s="704" t="str">
        <f>CONCATENATE('Смета ЕР (общ) '!$A539,".",'Смета ЕР (общ) '!$B539,".",'Смета ЕР (общ) '!$D539)</f>
        <v>Р3.7.13</v>
      </c>
      <c r="F539" s="704">
        <f t="shared" si="73"/>
        <v>1</v>
      </c>
      <c r="G539" s="705" t="s">
        <v>2167</v>
      </c>
      <c r="H539" s="634" t="s">
        <v>15</v>
      </c>
      <c r="I539" s="652"/>
      <c r="J539" s="636">
        <v>5345.28</v>
      </c>
      <c r="K539" s="665">
        <f>Броня!F20</f>
        <v>15750</v>
      </c>
      <c r="L539" s="636">
        <f t="shared" si="80"/>
        <v>5345.28</v>
      </c>
      <c r="M539" s="657">
        <f t="shared" si="81"/>
        <v>15750</v>
      </c>
      <c r="N539" s="636">
        <f>ROUND('Смета ЕР (общ) '!$I539*'Смета ЕР (общ) '!$L539,2)</f>
        <v>0</v>
      </c>
      <c r="O539" s="636">
        <f>ROUND('Смета ЕР (общ) '!$I539*'Смета ЕР (общ) '!$M539,2)</f>
        <v>0</v>
      </c>
      <c r="P539" s="78" t="s">
        <v>6338</v>
      </c>
      <c r="Q539" s="944"/>
      <c r="R539" s="1376" t="s">
        <v>844</v>
      </c>
    </row>
    <row r="540" spans="1:18" ht="24">
      <c r="A540" s="640" t="s">
        <v>16</v>
      </c>
      <c r="B540" s="640">
        <v>8</v>
      </c>
      <c r="C540" s="640"/>
      <c r="D540" s="640">
        <v>0</v>
      </c>
      <c r="E540" s="640" t="str">
        <f>CONCATENATE('Смета ЕР (общ) '!$A540,".",'Смета ЕР (общ) '!$B540,".",'Смета ЕР (общ) '!$D540)</f>
        <v>Р3.8.0</v>
      </c>
      <c r="F540" s="640">
        <f t="shared" si="73"/>
        <v>1</v>
      </c>
      <c r="G540" s="641" t="s">
        <v>666</v>
      </c>
      <c r="H540" s="626"/>
      <c r="I540" s="627">
        <f>N540</f>
        <v>0</v>
      </c>
      <c r="J540" s="639"/>
      <c r="K540" s="639"/>
      <c r="L540" s="629"/>
      <c r="M540" s="629"/>
      <c r="N540" s="629">
        <f>SUM(N541:N573)</f>
        <v>0</v>
      </c>
      <c r="O540" s="629">
        <f>SUM(O541:O573)</f>
        <v>0</v>
      </c>
      <c r="R540" s="1375"/>
    </row>
    <row r="541" spans="1:18" ht="24">
      <c r="A541" s="632" t="s">
        <v>16</v>
      </c>
      <c r="B541" s="632">
        <v>8</v>
      </c>
      <c r="C541" s="632"/>
      <c r="D541" s="632">
        <v>1</v>
      </c>
      <c r="E541" s="632" t="str">
        <f>CONCATENATE('Смета ЕР (общ) '!$A541,".",'Смета ЕР (общ) '!$B541,".",'Смета ЕР (общ) '!$D541)</f>
        <v>Р3.8.1</v>
      </c>
      <c r="F541" s="632">
        <f t="shared" si="73"/>
        <v>1</v>
      </c>
      <c r="G541" s="645" t="s">
        <v>2100</v>
      </c>
      <c r="H541" s="634" t="s">
        <v>46</v>
      </c>
      <c r="I541" s="635"/>
      <c r="J541" s="636">
        <v>0</v>
      </c>
      <c r="K541" s="636">
        <v>92562.12</v>
      </c>
      <c r="L541" s="636">
        <f>ROUND(J541-J541*$Q$3,2)</f>
        <v>0</v>
      </c>
      <c r="M541" s="636">
        <f>ROUND(K541-K541*$Q$3,2)</f>
        <v>92562.12</v>
      </c>
      <c r="N541" s="636">
        <f>ROUND('Смета ЕР (общ) '!$I541*'Смета ЕР (общ) '!$L541,2)</f>
        <v>0</v>
      </c>
      <c r="O541" s="636">
        <f>ROUND('Смета ЕР (общ) '!$I541*'Смета ЕР (общ) '!$M541,2)</f>
        <v>0</v>
      </c>
      <c r="R541" s="1376"/>
    </row>
    <row r="542" spans="1:18" ht="24">
      <c r="A542" s="632" t="s">
        <v>16</v>
      </c>
      <c r="B542" s="632">
        <v>8</v>
      </c>
      <c r="C542" s="632"/>
      <c r="D542" s="632">
        <v>7</v>
      </c>
      <c r="E542" s="632" t="str">
        <f>CONCATENATE('Смета ЕР (общ) '!$A542,".",'Смета ЕР (общ) '!$B542,".",'Смета ЕР (общ) '!$D542)</f>
        <v>Р3.8.7</v>
      </c>
      <c r="F542" s="632">
        <f t="shared" si="73"/>
        <v>1</v>
      </c>
      <c r="G542" s="645" t="s">
        <v>2101</v>
      </c>
      <c r="H542" s="634" t="s">
        <v>46</v>
      </c>
      <c r="I542" s="635"/>
      <c r="J542" s="636">
        <v>0</v>
      </c>
      <c r="K542" s="636">
        <v>29764.55</v>
      </c>
      <c r="L542" s="636">
        <v>0</v>
      </c>
      <c r="M542" s="636">
        <v>0</v>
      </c>
      <c r="N542" s="636">
        <v>0</v>
      </c>
      <c r="O542" s="636">
        <v>0</v>
      </c>
      <c r="R542" s="1376"/>
    </row>
    <row r="543" spans="1:18" ht="36">
      <c r="A543" s="632" t="s">
        <v>16</v>
      </c>
      <c r="B543" s="632">
        <v>8</v>
      </c>
      <c r="C543" s="632"/>
      <c r="D543" s="632">
        <v>2</v>
      </c>
      <c r="E543" s="632" t="str">
        <f>CONCATENATE('Смета ЕР (общ) '!$A543,".",'Смета ЕР (общ) '!$B543,".",'Смета ЕР (общ) '!$D543)</f>
        <v>Р3.8.2</v>
      </c>
      <c r="F543" s="632">
        <f t="shared" si="73"/>
        <v>1</v>
      </c>
      <c r="G543" s="633" t="s">
        <v>1115</v>
      </c>
      <c r="H543" s="634" t="s">
        <v>15</v>
      </c>
      <c r="I543" s="635"/>
      <c r="J543" s="636">
        <v>718.58</v>
      </c>
      <c r="K543" s="636">
        <v>1089.81</v>
      </c>
      <c r="L543" s="636">
        <f t="shared" ref="L543:L562" si="82">ROUND(J543-J543*$Q$3,2)</f>
        <v>718.58</v>
      </c>
      <c r="M543" s="636">
        <f t="shared" ref="M543:M562" si="83">ROUND(K543-K543*$Q$3,2)</f>
        <v>1089.81</v>
      </c>
      <c r="N543" s="636">
        <f>ROUND('Смета ЕР (общ) '!$I543*'Смета ЕР (общ) '!$L543,2)</f>
        <v>0</v>
      </c>
      <c r="O543" s="636">
        <f>ROUND('Смета ЕР (общ) '!$I543*'Смета ЕР (общ) '!$M543,2)</f>
        <v>0</v>
      </c>
      <c r="R543" s="1376"/>
    </row>
    <row r="544" spans="1:18" ht="61.5" customHeight="1">
      <c r="A544" s="632" t="s">
        <v>16</v>
      </c>
      <c r="B544" s="632">
        <v>8</v>
      </c>
      <c r="C544" s="632"/>
      <c r="D544" s="632">
        <v>8</v>
      </c>
      <c r="E544" s="632" t="str">
        <f>CONCATENATE('Смета ЕР (общ) '!$A544,".",'Смета ЕР (общ) '!$B544,".",'Смета ЕР (общ) '!$D544)</f>
        <v>Р3.8.8</v>
      </c>
      <c r="F544" s="632">
        <f t="shared" si="73"/>
        <v>1</v>
      </c>
      <c r="G544" s="633" t="s">
        <v>1588</v>
      </c>
      <c r="H544" s="634" t="s">
        <v>15</v>
      </c>
      <c r="I544" s="635"/>
      <c r="J544" s="636">
        <v>1503.36</v>
      </c>
      <c r="K544" s="636">
        <v>1578.25</v>
      </c>
      <c r="L544" s="636">
        <f t="shared" si="82"/>
        <v>1503.36</v>
      </c>
      <c r="M544" s="636">
        <f t="shared" si="83"/>
        <v>1578.25</v>
      </c>
      <c r="N544" s="636">
        <f>ROUND('Смета ЕР (общ) '!$I544*'Смета ЕР (общ) '!$L544,2)</f>
        <v>0</v>
      </c>
      <c r="O544" s="636">
        <f>ROUND('Смета ЕР (общ) '!$I544*'Смета ЕР (общ) '!$M544,2)</f>
        <v>0</v>
      </c>
      <c r="P544" s="630" t="s">
        <v>1589</v>
      </c>
      <c r="R544" s="1376"/>
    </row>
    <row r="545" spans="1:18" ht="61.5" customHeight="1">
      <c r="A545" s="632" t="s">
        <v>16</v>
      </c>
      <c r="B545" s="632">
        <v>8</v>
      </c>
      <c r="C545" s="659"/>
      <c r="D545" s="659">
        <v>53</v>
      </c>
      <c r="E545" s="632" t="str">
        <f>CONCATENATE('Смета ЕР (общ) '!$A545,".",'Смета ЕР (общ) '!$B545,".",'Смета ЕР (общ) '!$D545)</f>
        <v>Р3.8.53</v>
      </c>
      <c r="F545" s="632">
        <f t="shared" si="73"/>
        <v>1</v>
      </c>
      <c r="G545" s="689" t="s">
        <v>3613</v>
      </c>
      <c r="H545" s="777" t="s">
        <v>15</v>
      </c>
      <c r="I545" s="661"/>
      <c r="J545" s="662">
        <v>1503.36</v>
      </c>
      <c r="K545" s="662">
        <v>1578.25</v>
      </c>
      <c r="L545" s="636">
        <f t="shared" ref="L545:L546" si="84">ROUND(J545-J545*$Q$3,2)</f>
        <v>1503.36</v>
      </c>
      <c r="M545" s="636">
        <f t="shared" ref="M545:M546" si="85">ROUND(K545-K545*$Q$3,2)</f>
        <v>1578.25</v>
      </c>
      <c r="N545" s="636">
        <f>ROUND('Смета ЕР (общ) '!$I545*'Смета ЕР (общ) '!$L545,2)</f>
        <v>0</v>
      </c>
      <c r="O545" s="636">
        <f>ROUND('Смета ЕР (общ) '!$I545*'Смета ЕР (общ) '!$M545,2)</f>
        <v>0</v>
      </c>
      <c r="P545" s="630" t="s">
        <v>3615</v>
      </c>
      <c r="R545" s="1376"/>
    </row>
    <row r="546" spans="1:18" ht="61.5" customHeight="1">
      <c r="A546" s="632" t="s">
        <v>16</v>
      </c>
      <c r="B546" s="632">
        <v>8</v>
      </c>
      <c r="C546" s="659"/>
      <c r="D546" s="659">
        <v>54</v>
      </c>
      <c r="E546" s="632" t="str">
        <f>CONCATENATE('Смета ЕР (общ) '!$A546,".",'Смета ЕР (общ) '!$B546,".",'Смета ЕР (общ) '!$D546)</f>
        <v>Р3.8.54</v>
      </c>
      <c r="F546" s="632">
        <f t="shared" si="73"/>
        <v>1</v>
      </c>
      <c r="G546" s="689" t="s">
        <v>3614</v>
      </c>
      <c r="H546" s="777" t="s">
        <v>15</v>
      </c>
      <c r="I546" s="661"/>
      <c r="J546" s="662">
        <v>2100</v>
      </c>
      <c r="K546" s="662">
        <v>4323.04</v>
      </c>
      <c r="L546" s="636">
        <f t="shared" si="84"/>
        <v>2100</v>
      </c>
      <c r="M546" s="636">
        <f t="shared" si="85"/>
        <v>4323.04</v>
      </c>
      <c r="N546" s="636">
        <f>ROUND('Смета ЕР (общ) '!$I546*'Смета ЕР (общ) '!$L546,2)</f>
        <v>0</v>
      </c>
      <c r="O546" s="636">
        <f>ROUND('Смета ЕР (общ) '!$I546*'Смета ЕР (общ) '!$M546,2)</f>
        <v>0</v>
      </c>
      <c r="P546" s="630" t="s">
        <v>3615</v>
      </c>
      <c r="R546" s="1376"/>
    </row>
    <row r="547" spans="1:18" ht="24">
      <c r="A547" s="632" t="s">
        <v>16</v>
      </c>
      <c r="B547" s="632">
        <v>8</v>
      </c>
      <c r="C547" s="632"/>
      <c r="D547" s="632">
        <v>3</v>
      </c>
      <c r="E547" s="632" t="str">
        <f>CONCATENATE('Смета ЕР (общ) '!$A547,".",'Смета ЕР (общ) '!$B547,".",'Смета ЕР (общ) '!$D547)</f>
        <v>Р3.8.3</v>
      </c>
      <c r="F547" s="632">
        <f>IF(I547&gt;0,F544+1,F544)</f>
        <v>1</v>
      </c>
      <c r="G547" s="633" t="s">
        <v>47</v>
      </c>
      <c r="H547" s="634" t="s">
        <v>15</v>
      </c>
      <c r="I547" s="635"/>
      <c r="J547" s="636">
        <v>382.8</v>
      </c>
      <c r="K547" s="636">
        <v>465.84</v>
      </c>
      <c r="L547" s="636">
        <f t="shared" si="82"/>
        <v>382.8</v>
      </c>
      <c r="M547" s="636">
        <f t="shared" si="83"/>
        <v>465.84</v>
      </c>
      <c r="N547" s="636">
        <f>ROUND('Смета ЕР (общ) '!$I547*'Смета ЕР (общ) '!$L547,2)</f>
        <v>0</v>
      </c>
      <c r="O547" s="636">
        <f>ROUND('Смета ЕР (общ) '!$I547*'Смета ЕР (общ) '!$M547,2)</f>
        <v>0</v>
      </c>
      <c r="R547" s="1376"/>
    </row>
    <row r="548" spans="1:18" ht="24">
      <c r="A548" s="632" t="s">
        <v>16</v>
      </c>
      <c r="B548" s="632">
        <v>8</v>
      </c>
      <c r="C548" s="632"/>
      <c r="D548" s="632">
        <v>4</v>
      </c>
      <c r="E548" s="632" t="str">
        <f>CONCATENATE('Смета ЕР (общ) '!$A548,".",'Смета ЕР (общ) '!$B548,".",'Смета ЕР (общ) '!$D548)</f>
        <v>Р3.8.4</v>
      </c>
      <c r="F548" s="632">
        <f t="shared" si="73"/>
        <v>1</v>
      </c>
      <c r="G548" s="633" t="s">
        <v>48</v>
      </c>
      <c r="H548" s="634" t="s">
        <v>27</v>
      </c>
      <c r="I548" s="635"/>
      <c r="J548" s="636">
        <v>2612.5</v>
      </c>
      <c r="K548" s="636">
        <v>13880.9</v>
      </c>
      <c r="L548" s="636">
        <f t="shared" si="82"/>
        <v>2612.5</v>
      </c>
      <c r="M548" s="636">
        <f t="shared" si="83"/>
        <v>13880.9</v>
      </c>
      <c r="N548" s="636">
        <f>ROUND('Смета ЕР (общ) '!$I548*'Смета ЕР (общ) '!$L548,2)</f>
        <v>0</v>
      </c>
      <c r="O548" s="636">
        <f>ROUND('Смета ЕР (общ) '!$I548*'Смета ЕР (общ) '!$M548,2)</f>
        <v>0</v>
      </c>
      <c r="R548" s="1376"/>
    </row>
    <row r="549" spans="1:18" ht="24">
      <c r="A549" s="632" t="s">
        <v>16</v>
      </c>
      <c r="B549" s="632">
        <v>8</v>
      </c>
      <c r="C549" s="632"/>
      <c r="D549" s="632">
        <v>5</v>
      </c>
      <c r="E549" s="632" t="str">
        <f>CONCATENATE('Смета ЕР (общ) '!$A549,".",'Смета ЕР (общ) '!$B549,".",'Смета ЕР (общ) '!$D549)</f>
        <v>Р3.8.5</v>
      </c>
      <c r="F549" s="632">
        <f t="shared" si="73"/>
        <v>1</v>
      </c>
      <c r="G549" s="633" t="s">
        <v>49</v>
      </c>
      <c r="H549" s="634" t="s">
        <v>27</v>
      </c>
      <c r="I549" s="635"/>
      <c r="J549" s="636">
        <v>670.77</v>
      </c>
      <c r="K549" s="636">
        <v>1272.1099999999999</v>
      </c>
      <c r="L549" s="636">
        <f t="shared" si="82"/>
        <v>670.77</v>
      </c>
      <c r="M549" s="636">
        <f t="shared" si="83"/>
        <v>1272.1099999999999</v>
      </c>
      <c r="N549" s="636">
        <f>ROUND('Смета ЕР (общ) '!$I549*'Смета ЕР (общ) '!$L549,2)</f>
        <v>0</v>
      </c>
      <c r="O549" s="636">
        <f>ROUND('Смета ЕР (общ) '!$I549*'Смета ЕР (общ) '!$M549,2)</f>
        <v>0</v>
      </c>
      <c r="R549" s="1376"/>
    </row>
    <row r="550" spans="1:18" ht="24">
      <c r="A550" s="632" t="s">
        <v>16</v>
      </c>
      <c r="B550" s="632">
        <v>8</v>
      </c>
      <c r="C550" s="632"/>
      <c r="D550" s="632">
        <v>6</v>
      </c>
      <c r="E550" s="632" t="str">
        <f>CONCATENATE('Смета ЕР (общ) '!$A550,".",'Смета ЕР (общ) '!$B550,".",'Смета ЕР (общ) '!$D550)</f>
        <v>Р3.8.6</v>
      </c>
      <c r="F550" s="632">
        <f t="shared" si="73"/>
        <v>1</v>
      </c>
      <c r="G550" s="645" t="s">
        <v>493</v>
      </c>
      <c r="H550" s="634" t="s">
        <v>15</v>
      </c>
      <c r="I550" s="635"/>
      <c r="J550" s="636">
        <v>2505.6</v>
      </c>
      <c r="K550" s="636">
        <v>23254.16</v>
      </c>
      <c r="L550" s="636">
        <f t="shared" si="82"/>
        <v>2505.6</v>
      </c>
      <c r="M550" s="636">
        <f t="shared" si="83"/>
        <v>23254.16</v>
      </c>
      <c r="N550" s="636">
        <f>ROUND('Смета ЕР (общ) '!$I550*'Смета ЕР (общ) '!$L550,2)</f>
        <v>0</v>
      </c>
      <c r="O550" s="636">
        <f>ROUND('Смета ЕР (общ) '!$I550*'Смета ЕР (общ) '!$M550,2)</f>
        <v>0</v>
      </c>
      <c r="R550" s="1376"/>
    </row>
    <row r="551" spans="1:18" ht="24">
      <c r="A551" s="683" t="s">
        <v>16</v>
      </c>
      <c r="B551" s="683">
        <v>8</v>
      </c>
      <c r="C551" s="683"/>
      <c r="D551" s="683">
        <v>29</v>
      </c>
      <c r="E551" s="683" t="str">
        <f>CONCATENATE('Смета ЕР (общ) '!$A551,".",'Смета ЕР (общ) '!$B551,".",'Смета ЕР (общ) '!$D551)</f>
        <v>Р3.8.29</v>
      </c>
      <c r="F551" s="683">
        <f t="shared" si="73"/>
        <v>1</v>
      </c>
      <c r="G551" s="684" t="s">
        <v>347</v>
      </c>
      <c r="H551" s="697" t="s">
        <v>15</v>
      </c>
      <c r="I551" s="635"/>
      <c r="J551" s="636">
        <v>1879.2</v>
      </c>
      <c r="K551" s="636">
        <v>15451.76</v>
      </c>
      <c r="L551" s="636">
        <f t="shared" si="82"/>
        <v>1879.2</v>
      </c>
      <c r="M551" s="636">
        <f t="shared" si="83"/>
        <v>15451.76</v>
      </c>
      <c r="N551" s="636">
        <f>ROUND('Смета ЕР (общ) '!$I551*'Смета ЕР (общ) '!$L551,2)</f>
        <v>0</v>
      </c>
      <c r="O551" s="636">
        <f>ROUND('Смета ЕР (общ) '!$I551*'Смета ЕР (общ) '!$M551,2)</f>
        <v>0</v>
      </c>
      <c r="R551" s="1376"/>
    </row>
    <row r="552" spans="1:18" ht="24">
      <c r="A552" s="632" t="s">
        <v>16</v>
      </c>
      <c r="B552" s="632">
        <v>8</v>
      </c>
      <c r="C552" s="632"/>
      <c r="D552" s="632">
        <v>9</v>
      </c>
      <c r="E552" s="632" t="str">
        <f>CONCATENATE('Смета ЕР (общ) '!$A552,".",'Смета ЕР (общ) '!$B552,".",'Смета ЕР (общ) '!$D552)</f>
        <v>Р3.8.9</v>
      </c>
      <c r="F552" s="632">
        <f t="shared" si="73"/>
        <v>1</v>
      </c>
      <c r="G552" s="645" t="s">
        <v>50</v>
      </c>
      <c r="H552" s="634" t="s">
        <v>18</v>
      </c>
      <c r="I552" s="635"/>
      <c r="J552" s="636">
        <v>2035.2</v>
      </c>
      <c r="K552" s="636">
        <v>4215</v>
      </c>
      <c r="L552" s="636">
        <f t="shared" si="82"/>
        <v>2035.2</v>
      </c>
      <c r="M552" s="636">
        <f t="shared" si="83"/>
        <v>4215</v>
      </c>
      <c r="N552" s="636">
        <f>ROUND('Смета ЕР (общ) '!$I552*'Смета ЕР (общ) '!$L552,2)</f>
        <v>0</v>
      </c>
      <c r="O552" s="636">
        <f>ROUND('Смета ЕР (общ) '!$I552*'Смета ЕР (общ) '!$M552,2)</f>
        <v>0</v>
      </c>
      <c r="R552" s="1376"/>
    </row>
    <row r="553" spans="1:18" ht="24">
      <c r="A553" s="632" t="s">
        <v>16</v>
      </c>
      <c r="B553" s="632">
        <v>8</v>
      </c>
      <c r="C553" s="632"/>
      <c r="D553" s="632">
        <v>10</v>
      </c>
      <c r="E553" s="632" t="str">
        <f>CONCATENATE('Смета ЕР (общ) '!$A553,".",'Смета ЕР (общ) '!$B553,".",'Смета ЕР (общ) '!$D553)</f>
        <v>Р3.8.10</v>
      </c>
      <c r="F553" s="632">
        <f t="shared" si="73"/>
        <v>1</v>
      </c>
      <c r="G553" s="645" t="s">
        <v>171</v>
      </c>
      <c r="H553" s="634" t="s">
        <v>15</v>
      </c>
      <c r="I553" s="635"/>
      <c r="J553" s="636">
        <v>962.5</v>
      </c>
      <c r="K553" s="636">
        <v>6451.01</v>
      </c>
      <c r="L553" s="636">
        <f t="shared" si="82"/>
        <v>962.5</v>
      </c>
      <c r="M553" s="636">
        <f t="shared" si="83"/>
        <v>6451.01</v>
      </c>
      <c r="N553" s="636">
        <f>ROUND('Смета ЕР (общ) '!$I553*'Смета ЕР (общ) '!$L553,2)</f>
        <v>0</v>
      </c>
      <c r="O553" s="636">
        <f>ROUND('Смета ЕР (общ) '!$I553*'Смета ЕР (общ) '!$M553,2)</f>
        <v>0</v>
      </c>
      <c r="R553" s="1376"/>
    </row>
    <row r="554" spans="1:18" ht="24">
      <c r="A554" s="632" t="s">
        <v>16</v>
      </c>
      <c r="B554" s="632">
        <v>8</v>
      </c>
      <c r="C554" s="632"/>
      <c r="D554" s="632">
        <v>11</v>
      </c>
      <c r="E554" s="632" t="str">
        <f>CONCATENATE('Смета ЕР (общ) '!$A554,".",'Смета ЕР (общ) '!$B554,".",'Смета ЕР (общ) '!$D554)</f>
        <v>Р3.8.11</v>
      </c>
      <c r="F554" s="632">
        <f t="shared" si="73"/>
        <v>1</v>
      </c>
      <c r="G554" s="645" t="s">
        <v>2056</v>
      </c>
      <c r="H554" s="634" t="s">
        <v>6161</v>
      </c>
      <c r="I554" s="635"/>
      <c r="J554" s="636">
        <v>125280</v>
      </c>
      <c r="K554" s="636">
        <v>160671.6</v>
      </c>
      <c r="L554" s="636">
        <f t="shared" si="82"/>
        <v>125280</v>
      </c>
      <c r="M554" s="636">
        <f t="shared" si="83"/>
        <v>160671.6</v>
      </c>
      <c r="N554" s="636">
        <f>ROUND('Смета ЕР (общ) '!$I554*'Смета ЕР (общ) '!$L554,2)</f>
        <v>0</v>
      </c>
      <c r="O554" s="636">
        <f>ROUND('Смета ЕР (общ) '!$I554*'Смета ЕР (общ) '!$M554,2)</f>
        <v>0</v>
      </c>
      <c r="R554" s="1376"/>
    </row>
    <row r="555" spans="1:18" ht="24">
      <c r="A555" s="649" t="s">
        <v>16</v>
      </c>
      <c r="B555" s="649">
        <v>8</v>
      </c>
      <c r="C555" s="649"/>
      <c r="D555" s="649">
        <v>19</v>
      </c>
      <c r="E555" s="649" t="str">
        <f>CONCATENATE('Смета ЕР (общ) '!$A555,".",'Смета ЕР (общ) '!$B555,".",'Смета ЕР (общ) '!$D555)</f>
        <v>Р3.8.19</v>
      </c>
      <c r="F555" s="649">
        <f t="shared" si="73"/>
        <v>1</v>
      </c>
      <c r="G555" s="706" t="s">
        <v>1547</v>
      </c>
      <c r="H555" s="707" t="s">
        <v>15</v>
      </c>
      <c r="I555" s="652"/>
      <c r="J555" s="636">
        <v>2860</v>
      </c>
      <c r="K555" s="636">
        <v>8487.4</v>
      </c>
      <c r="L555" s="653">
        <f t="shared" si="82"/>
        <v>2860</v>
      </c>
      <c r="M555" s="653">
        <f t="shared" si="83"/>
        <v>8487.4</v>
      </c>
      <c r="N555" s="653">
        <f>ROUND('Смета ЕР (общ) '!$I555*'Смета ЕР (общ) '!$L555,2)</f>
        <v>0</v>
      </c>
      <c r="O555" s="653">
        <f>ROUND('Смета ЕР (общ) '!$I555*'Смета ЕР (общ) '!$M555,2)</f>
        <v>0</v>
      </c>
      <c r="R555" s="1378"/>
    </row>
    <row r="556" spans="1:18" ht="24">
      <c r="A556" s="632" t="s">
        <v>16</v>
      </c>
      <c r="B556" s="632">
        <v>8</v>
      </c>
      <c r="C556" s="632"/>
      <c r="D556" s="632">
        <v>12</v>
      </c>
      <c r="E556" s="632" t="str">
        <f>CONCATENATE('Смета ЕР (общ) '!$A556,".",'Смета ЕР (общ) '!$B556,".",'Смета ЕР (общ) '!$D556)</f>
        <v>Р3.8.12</v>
      </c>
      <c r="F556" s="632">
        <f t="shared" si="73"/>
        <v>1</v>
      </c>
      <c r="G556" s="645" t="s">
        <v>708</v>
      </c>
      <c r="H556" s="634" t="s">
        <v>15</v>
      </c>
      <c r="I556" s="635"/>
      <c r="J556" s="636">
        <v>371.49</v>
      </c>
      <c r="K556" s="636">
        <v>0</v>
      </c>
      <c r="L556" s="636">
        <f t="shared" si="82"/>
        <v>371.49</v>
      </c>
      <c r="M556" s="636">
        <f t="shared" si="83"/>
        <v>0</v>
      </c>
      <c r="N556" s="636">
        <f>ROUND('Смета ЕР (общ) '!$I556*'Смета ЕР (общ) '!$L556,2)</f>
        <v>0</v>
      </c>
      <c r="O556" s="636">
        <f>ROUND('Смета ЕР (общ) '!$I556*'Смета ЕР (общ) '!$M556,2)</f>
        <v>0</v>
      </c>
      <c r="R556" s="1376"/>
    </row>
    <row r="557" spans="1:18" ht="24">
      <c r="A557" s="632" t="s">
        <v>16</v>
      </c>
      <c r="B557" s="632">
        <v>8</v>
      </c>
      <c r="C557" s="632"/>
      <c r="D557" s="632">
        <v>13</v>
      </c>
      <c r="E557" s="632" t="str">
        <f>CONCATENATE('Смета ЕР (общ) '!$A557,".",'Смета ЕР (общ) '!$B557,".",'Смета ЕР (общ) '!$D557)</f>
        <v>Р3.8.13</v>
      </c>
      <c r="F557" s="632">
        <f t="shared" si="73"/>
        <v>1</v>
      </c>
      <c r="G557" s="645" t="s">
        <v>494</v>
      </c>
      <c r="H557" s="634" t="s">
        <v>15</v>
      </c>
      <c r="I557" s="635"/>
      <c r="J557" s="636">
        <v>63.95</v>
      </c>
      <c r="K557" s="636">
        <v>40.43</v>
      </c>
      <c r="L557" s="636">
        <f t="shared" si="82"/>
        <v>63.95</v>
      </c>
      <c r="M557" s="636">
        <f t="shared" si="83"/>
        <v>40.43</v>
      </c>
      <c r="N557" s="636">
        <f>ROUND('Смета ЕР (общ) '!$I557*'Смета ЕР (общ) '!$L557,2)</f>
        <v>0</v>
      </c>
      <c r="O557" s="636">
        <f>ROUND('Смета ЕР (общ) '!$I557*'Смета ЕР (общ) '!$M557,2)</f>
        <v>0</v>
      </c>
      <c r="R557" s="1376"/>
    </row>
    <row r="558" spans="1:18" ht="24">
      <c r="A558" s="632" t="s">
        <v>16</v>
      </c>
      <c r="B558" s="632">
        <v>8</v>
      </c>
      <c r="C558" s="632"/>
      <c r="D558" s="632">
        <v>14</v>
      </c>
      <c r="E558" s="632" t="str">
        <f>CONCATENATE('Смета ЕР (общ) '!$A558,".",'Смета ЕР (общ) '!$B558,".",'Смета ЕР (общ) '!$D558)</f>
        <v>Р3.8.14</v>
      </c>
      <c r="F558" s="632">
        <f t="shared" si="73"/>
        <v>1</v>
      </c>
      <c r="G558" s="645" t="s">
        <v>495</v>
      </c>
      <c r="H558" s="634" t="s">
        <v>15</v>
      </c>
      <c r="I558" s="635"/>
      <c r="J558" s="636">
        <v>626.4</v>
      </c>
      <c r="K558" s="636">
        <v>3260.62</v>
      </c>
      <c r="L558" s="636">
        <f t="shared" si="82"/>
        <v>626.4</v>
      </c>
      <c r="M558" s="636">
        <f t="shared" si="83"/>
        <v>3260.62</v>
      </c>
      <c r="N558" s="636">
        <f>ROUND('Смета ЕР (общ) '!$I558*'Смета ЕР (общ) '!$L558,2)</f>
        <v>0</v>
      </c>
      <c r="O558" s="636">
        <f>ROUND('Смета ЕР (общ) '!$I558*'Смета ЕР (общ) '!$M558,2)</f>
        <v>0</v>
      </c>
      <c r="R558" s="1376"/>
    </row>
    <row r="559" spans="1:18" ht="24">
      <c r="A559" s="632" t="s">
        <v>16</v>
      </c>
      <c r="B559" s="632">
        <v>8</v>
      </c>
      <c r="C559" s="632"/>
      <c r="D559" s="632">
        <v>15</v>
      </c>
      <c r="E559" s="632" t="str">
        <f>CONCATENATE('Смета ЕР (общ) '!$A559,".",'Смета ЕР (общ) '!$B559,".",'Смета ЕР (общ) '!$D559)</f>
        <v>Р3.8.15</v>
      </c>
      <c r="F559" s="632">
        <f t="shared" si="73"/>
        <v>1</v>
      </c>
      <c r="G559" s="645" t="s">
        <v>247</v>
      </c>
      <c r="H559" s="634" t="s">
        <v>336</v>
      </c>
      <c r="I559" s="635"/>
      <c r="J559" s="636">
        <v>730.76</v>
      </c>
      <c r="K559" s="636">
        <v>895.47</v>
      </c>
      <c r="L559" s="636">
        <f t="shared" si="82"/>
        <v>730.76</v>
      </c>
      <c r="M559" s="636">
        <f t="shared" si="83"/>
        <v>895.47</v>
      </c>
      <c r="N559" s="636">
        <f>ROUND('Смета ЕР (общ) '!$I559*'Смета ЕР (общ) '!$L559,2)</f>
        <v>0</v>
      </c>
      <c r="O559" s="636">
        <f>ROUND('Смета ЕР (общ) '!$I559*'Смета ЕР (общ) '!$M559,2)</f>
        <v>0</v>
      </c>
      <c r="R559" s="1376"/>
    </row>
    <row r="560" spans="1:18" ht="24">
      <c r="A560" s="632" t="s">
        <v>16</v>
      </c>
      <c r="B560" s="632">
        <v>8</v>
      </c>
      <c r="C560" s="632"/>
      <c r="D560" s="632">
        <v>16</v>
      </c>
      <c r="E560" s="632" t="str">
        <f>CONCATENATE('Смета ЕР (общ) '!$A560,".",'Смета ЕР (общ) '!$B560,".",'Смета ЕР (общ) '!$D560)</f>
        <v>Р3.8.16</v>
      </c>
      <c r="F560" s="632">
        <f t="shared" si="73"/>
        <v>1</v>
      </c>
      <c r="G560" s="645" t="s">
        <v>709</v>
      </c>
      <c r="H560" s="634" t="s">
        <v>15</v>
      </c>
      <c r="I560" s="635"/>
      <c r="J560" s="636">
        <v>381.78</v>
      </c>
      <c r="K560" s="636">
        <v>180.06</v>
      </c>
      <c r="L560" s="636">
        <f t="shared" si="82"/>
        <v>381.78</v>
      </c>
      <c r="M560" s="636">
        <f t="shared" si="83"/>
        <v>180.06</v>
      </c>
      <c r="N560" s="636">
        <f>ROUND('Смета ЕР (общ) '!$I560*'Смета ЕР (общ) '!$L560,2)</f>
        <v>0</v>
      </c>
      <c r="O560" s="636">
        <f>ROUND('Смета ЕР (общ) '!$I560*'Смета ЕР (общ) '!$M560,2)</f>
        <v>0</v>
      </c>
      <c r="R560" s="1376"/>
    </row>
    <row r="561" spans="1:18" ht="24">
      <c r="A561" s="632" t="s">
        <v>16</v>
      </c>
      <c r="B561" s="632">
        <v>8</v>
      </c>
      <c r="C561" s="632"/>
      <c r="D561" s="632">
        <v>17</v>
      </c>
      <c r="E561" s="632" t="str">
        <f>CONCATENATE('Смета ЕР (общ) '!$A561,".",'Смета ЕР (общ) '!$B561,".",'Смета ЕР (общ) '!$D561)</f>
        <v>Р3.8.17</v>
      </c>
      <c r="F561" s="632">
        <f t="shared" si="73"/>
        <v>1</v>
      </c>
      <c r="G561" s="645" t="s">
        <v>51</v>
      </c>
      <c r="H561" s="634" t="s">
        <v>15</v>
      </c>
      <c r="I561" s="635"/>
      <c r="J561" s="636">
        <v>11400.52</v>
      </c>
      <c r="K561" s="636">
        <v>15763.83</v>
      </c>
      <c r="L561" s="636">
        <f t="shared" si="82"/>
        <v>11400.52</v>
      </c>
      <c r="M561" s="636">
        <f t="shared" si="83"/>
        <v>15763.83</v>
      </c>
      <c r="N561" s="636">
        <f>ROUND('Смета ЕР (общ) '!$I561*'Смета ЕР (общ) '!$L561,2)</f>
        <v>0</v>
      </c>
      <c r="O561" s="636">
        <f>ROUND('Смета ЕР (общ) '!$I561*'Смета ЕР (общ) '!$M561,2)</f>
        <v>0</v>
      </c>
      <c r="R561" s="1376"/>
    </row>
    <row r="562" spans="1:18" ht="24">
      <c r="A562" s="632" t="s">
        <v>16</v>
      </c>
      <c r="B562" s="632">
        <v>8</v>
      </c>
      <c r="C562" s="632"/>
      <c r="D562" s="632">
        <v>18</v>
      </c>
      <c r="E562" s="632" t="str">
        <f>CONCATENATE('Смета ЕР (общ) '!$A562,".",'Смета ЕР (общ) '!$B562,".",'Смета ЕР (общ) '!$D562)</f>
        <v>Р3.8.18</v>
      </c>
      <c r="F562" s="632">
        <f t="shared" si="73"/>
        <v>1</v>
      </c>
      <c r="G562" s="645" t="s">
        <v>380</v>
      </c>
      <c r="H562" s="634" t="s">
        <v>15</v>
      </c>
      <c r="I562" s="635"/>
      <c r="J562" s="636">
        <v>669.87</v>
      </c>
      <c r="K562" s="636">
        <v>5216.53</v>
      </c>
      <c r="L562" s="636">
        <f t="shared" si="82"/>
        <v>669.87</v>
      </c>
      <c r="M562" s="636">
        <f t="shared" si="83"/>
        <v>5216.53</v>
      </c>
      <c r="N562" s="636">
        <f>ROUND('Смета ЕР (общ) '!$I562*'Смета ЕР (общ) '!$L562,2)</f>
        <v>0</v>
      </c>
      <c r="O562" s="636">
        <f>ROUND('Смета ЕР (общ) '!$I562*'Смета ЕР (общ) '!$M562,2)</f>
        <v>0</v>
      </c>
      <c r="R562" s="1376"/>
    </row>
    <row r="563" spans="1:18" ht="24">
      <c r="A563" s="632" t="s">
        <v>16</v>
      </c>
      <c r="B563" s="632">
        <v>8</v>
      </c>
      <c r="C563" s="632"/>
      <c r="D563" s="632">
        <v>22</v>
      </c>
      <c r="E563" s="632" t="str">
        <f>CONCATENATE('Смета ЕР (общ) '!$A563,".",'Смета ЕР (общ) '!$B563,".",'Смета ЕР (общ) '!$D563)</f>
        <v>Р3.8.22</v>
      </c>
      <c r="F563" s="632">
        <f t="shared" si="73"/>
        <v>1</v>
      </c>
      <c r="G563" s="633" t="s">
        <v>52</v>
      </c>
      <c r="H563" s="634" t="s">
        <v>15</v>
      </c>
      <c r="I563" s="635"/>
      <c r="J563" s="636">
        <v>736.85</v>
      </c>
      <c r="K563" s="636">
        <v>824.35</v>
      </c>
      <c r="L563" s="636">
        <f t="shared" ref="L563:L573" si="86">ROUND(J563-J563*$Q$3,2)</f>
        <v>736.85</v>
      </c>
      <c r="M563" s="636">
        <f t="shared" ref="M563:M573" si="87">ROUND(K563-K563*$Q$3,2)</f>
        <v>824.35</v>
      </c>
      <c r="N563" s="636">
        <f>ROUND('Смета ЕР (общ) '!$I563*'Смета ЕР (общ) '!$L563,2)</f>
        <v>0</v>
      </c>
      <c r="O563" s="636">
        <f>ROUND('Смета ЕР (общ) '!$I563*'Смета ЕР (общ) '!$M563,2)</f>
        <v>0</v>
      </c>
      <c r="R563" s="1376"/>
    </row>
    <row r="564" spans="1:18" ht="24">
      <c r="A564" s="632" t="s">
        <v>16</v>
      </c>
      <c r="B564" s="632">
        <v>8</v>
      </c>
      <c r="C564" s="632"/>
      <c r="D564" s="632">
        <v>23</v>
      </c>
      <c r="E564" s="632" t="str">
        <f>CONCATENATE('Смета ЕР (общ) '!$A564,".",'Смета ЕР (общ) '!$B564,".",'Смета ЕР (общ) '!$D564)</f>
        <v>Р3.8.23</v>
      </c>
      <c r="F564" s="632">
        <f t="shared" si="73"/>
        <v>1</v>
      </c>
      <c r="G564" s="633" t="s">
        <v>418</v>
      </c>
      <c r="H564" s="634" t="s">
        <v>6161</v>
      </c>
      <c r="I564" s="635"/>
      <c r="J564" s="636">
        <v>93960</v>
      </c>
      <c r="K564" s="636">
        <v>102312.64</v>
      </c>
      <c r="L564" s="636">
        <f t="shared" si="86"/>
        <v>93960</v>
      </c>
      <c r="M564" s="636">
        <f t="shared" si="87"/>
        <v>102312.64</v>
      </c>
      <c r="N564" s="636">
        <f>ROUND('Смета ЕР (общ) '!$I564*'Смета ЕР (общ) '!$L564,2)</f>
        <v>0</v>
      </c>
      <c r="O564" s="636">
        <f>ROUND('Смета ЕР (общ) '!$I564*'Смета ЕР (общ) '!$M564,2)</f>
        <v>0</v>
      </c>
      <c r="R564" s="1376"/>
    </row>
    <row r="565" spans="1:18" ht="24">
      <c r="A565" s="632" t="s">
        <v>16</v>
      </c>
      <c r="B565" s="632">
        <v>8</v>
      </c>
      <c r="C565" s="632"/>
      <c r="D565" s="632">
        <v>24</v>
      </c>
      <c r="E565" s="632" t="str">
        <f>CONCATENATE('Смета ЕР (общ) '!$A565,".",'Смета ЕР (общ) '!$B565,".",'Смета ЕР (общ) '!$D565)</f>
        <v>Р3.8.24</v>
      </c>
      <c r="F565" s="632">
        <f t="shared" si="73"/>
        <v>1</v>
      </c>
      <c r="G565" s="633" t="s">
        <v>496</v>
      </c>
      <c r="H565" s="634" t="s">
        <v>15</v>
      </c>
      <c r="I565" s="635"/>
      <c r="J565" s="636">
        <v>738.59</v>
      </c>
      <c r="K565" s="636">
        <v>7288.42</v>
      </c>
      <c r="L565" s="636">
        <f t="shared" si="86"/>
        <v>738.59</v>
      </c>
      <c r="M565" s="636">
        <f t="shared" si="87"/>
        <v>7288.42</v>
      </c>
      <c r="N565" s="636">
        <f>ROUND('Смета ЕР (общ) '!$I565*'Смета ЕР (общ) '!$L565,2)</f>
        <v>0</v>
      </c>
      <c r="O565" s="636">
        <f>ROUND('Смета ЕР (общ) '!$I565*'Смета ЕР (общ) '!$M565,2)</f>
        <v>0</v>
      </c>
      <c r="R565" s="1376"/>
    </row>
    <row r="566" spans="1:18" ht="24">
      <c r="A566" s="683" t="s">
        <v>16</v>
      </c>
      <c r="B566" s="683">
        <v>8</v>
      </c>
      <c r="C566" s="683"/>
      <c r="D566" s="683">
        <v>31</v>
      </c>
      <c r="E566" s="683" t="str">
        <f>CONCATENATE('Смета ЕР (общ) '!$A566,".",'Смета ЕР (общ) '!$B566,".",'Смета ЕР (общ) '!$D566)</f>
        <v>Р3.8.31</v>
      </c>
      <c r="F566" s="683">
        <f t="shared" si="73"/>
        <v>1</v>
      </c>
      <c r="G566" s="684" t="s">
        <v>498</v>
      </c>
      <c r="H566" s="634" t="s">
        <v>27</v>
      </c>
      <c r="I566" s="635"/>
      <c r="J566" s="636">
        <v>281.88</v>
      </c>
      <c r="K566" s="636">
        <v>590.46</v>
      </c>
      <c r="L566" s="636">
        <f t="shared" si="86"/>
        <v>281.88</v>
      </c>
      <c r="M566" s="636">
        <f t="shared" si="87"/>
        <v>590.46</v>
      </c>
      <c r="N566" s="636">
        <f>ROUND('Смета ЕР (общ) '!$I566*'Смета ЕР (общ) '!$L566,2)</f>
        <v>0</v>
      </c>
      <c r="O566" s="636">
        <f>ROUND('Смета ЕР (общ) '!$I566*'Смета ЕР (общ) '!$M566,2)</f>
        <v>0</v>
      </c>
      <c r="R566" s="1376"/>
    </row>
    <row r="567" spans="1:18" ht="24">
      <c r="A567" s="683" t="s">
        <v>16</v>
      </c>
      <c r="B567" s="683">
        <v>8</v>
      </c>
      <c r="C567" s="683"/>
      <c r="D567" s="683">
        <v>32</v>
      </c>
      <c r="E567" s="683" t="str">
        <f>CONCATENATE('Смета ЕР (общ) '!$A567,".",'Смета ЕР (общ) '!$B567,".",'Смета ЕР (общ) '!$D567)</f>
        <v>Р3.8.32</v>
      </c>
      <c r="F567" s="683">
        <f t="shared" si="73"/>
        <v>1</v>
      </c>
      <c r="G567" s="684" t="s">
        <v>499</v>
      </c>
      <c r="H567" s="697" t="s">
        <v>15</v>
      </c>
      <c r="I567" s="635"/>
      <c r="J567" s="636">
        <v>516.26</v>
      </c>
      <c r="K567" s="636">
        <v>568.29999999999995</v>
      </c>
      <c r="L567" s="636">
        <f t="shared" si="86"/>
        <v>516.26</v>
      </c>
      <c r="M567" s="636">
        <f t="shared" si="87"/>
        <v>568.29999999999995</v>
      </c>
      <c r="N567" s="636">
        <f>ROUND('Смета ЕР (общ) '!$I567*'Смета ЕР (общ) '!$L567,2)</f>
        <v>0</v>
      </c>
      <c r="O567" s="636">
        <f>ROUND('Смета ЕР (общ) '!$I567*'Смета ЕР (общ) '!$M567,2)</f>
        <v>0</v>
      </c>
      <c r="R567" s="1376"/>
    </row>
    <row r="568" spans="1:18" ht="24">
      <c r="A568" s="683" t="s">
        <v>16</v>
      </c>
      <c r="B568" s="683">
        <v>8</v>
      </c>
      <c r="C568" s="683"/>
      <c r="D568" s="683">
        <v>38</v>
      </c>
      <c r="E568" s="683" t="str">
        <f>CONCATENATE('Смета ЕР (общ) '!$A568,".",'Смета ЕР (общ) '!$B568,".",'Смета ЕР (общ) '!$D568)</f>
        <v>Р3.8.38</v>
      </c>
      <c r="F568" s="683">
        <f t="shared" si="73"/>
        <v>1</v>
      </c>
      <c r="G568" s="684" t="s">
        <v>404</v>
      </c>
      <c r="H568" s="634" t="s">
        <v>336</v>
      </c>
      <c r="I568" s="635"/>
      <c r="J568" s="636">
        <v>741.2</v>
      </c>
      <c r="K568" s="636">
        <v>2900.67</v>
      </c>
      <c r="L568" s="636">
        <f t="shared" si="86"/>
        <v>741.2</v>
      </c>
      <c r="M568" s="636">
        <f t="shared" si="87"/>
        <v>2900.67</v>
      </c>
      <c r="N568" s="636">
        <f>ROUND('Смета ЕР (общ) '!$I568*'Смета ЕР (общ) '!$L568,2)</f>
        <v>0</v>
      </c>
      <c r="O568" s="636">
        <f>ROUND('Смета ЕР (общ) '!$I568*'Смета ЕР (общ) '!$M568,2)</f>
        <v>0</v>
      </c>
      <c r="R568" s="1376"/>
    </row>
    <row r="569" spans="1:18" ht="24">
      <c r="A569" s="683" t="s">
        <v>16</v>
      </c>
      <c r="B569" s="683">
        <v>8</v>
      </c>
      <c r="C569" s="683"/>
      <c r="D569" s="683">
        <v>48</v>
      </c>
      <c r="E569" s="683" t="str">
        <f>CONCATENATE('Смета ЕР (общ) '!$A569,".",'Смета ЕР (общ) '!$B569,".",'Смета ЕР (общ) '!$D569)</f>
        <v>Р3.8.48</v>
      </c>
      <c r="F569" s="683">
        <f t="shared" ref="F569:F632" si="88">IF(I569&gt;0,F568+1,F568)</f>
        <v>1</v>
      </c>
      <c r="G569" s="684" t="s">
        <v>312</v>
      </c>
      <c r="H569" s="634" t="s">
        <v>6161</v>
      </c>
      <c r="I569" s="635"/>
      <c r="J569" s="636">
        <v>125280</v>
      </c>
      <c r="K569" s="636">
        <v>100414.14</v>
      </c>
      <c r="L569" s="636">
        <f t="shared" si="86"/>
        <v>125280</v>
      </c>
      <c r="M569" s="636">
        <f t="shared" si="87"/>
        <v>100414.14</v>
      </c>
      <c r="N569" s="636">
        <f>ROUND('Смета ЕР (общ) '!$I569*'Смета ЕР (общ) '!$L569,2)</f>
        <v>0</v>
      </c>
      <c r="O569" s="636">
        <f>ROUND('Смета ЕР (общ) '!$I569*'Смета ЕР (общ) '!$M569,2)</f>
        <v>0</v>
      </c>
      <c r="R569" s="1376"/>
    </row>
    <row r="570" spans="1:18" ht="24">
      <c r="A570" s="683" t="s">
        <v>16</v>
      </c>
      <c r="B570" s="683">
        <v>8</v>
      </c>
      <c r="C570" s="683"/>
      <c r="D570" s="683">
        <v>49</v>
      </c>
      <c r="E570" s="683" t="str">
        <f>CONCATENATE('Смета ЕР (общ) '!$A570,".",'Смета ЕР (общ) '!$B570,".",'Смета ЕР (общ) '!$D570)</f>
        <v>Р3.8.49</v>
      </c>
      <c r="F570" s="683">
        <f t="shared" si="88"/>
        <v>1</v>
      </c>
      <c r="G570" s="684" t="s">
        <v>1163</v>
      </c>
      <c r="H570" s="634" t="s">
        <v>6161</v>
      </c>
      <c r="I570" s="635"/>
      <c r="J570" s="636">
        <v>10875.13</v>
      </c>
      <c r="K570" s="636">
        <v>58325.41</v>
      </c>
      <c r="L570" s="636">
        <f t="shared" si="86"/>
        <v>10875.13</v>
      </c>
      <c r="M570" s="636">
        <f t="shared" si="87"/>
        <v>58325.41</v>
      </c>
      <c r="N570" s="636">
        <f>ROUND('Смета ЕР (общ) '!$I570*'Смета ЕР (общ) '!$L570,2)</f>
        <v>0</v>
      </c>
      <c r="O570" s="636">
        <f>ROUND('Смета ЕР (общ) '!$I570*'Смета ЕР (общ) '!$M570,2)</f>
        <v>0</v>
      </c>
      <c r="R570" s="1376"/>
    </row>
    <row r="571" spans="1:18" ht="24">
      <c r="A571" s="683" t="s">
        <v>16</v>
      </c>
      <c r="B571" s="683">
        <v>8</v>
      </c>
      <c r="C571" s="683"/>
      <c r="D571" s="683">
        <v>50</v>
      </c>
      <c r="E571" s="683" t="str">
        <f>CONCATENATE('Смета ЕР (общ) '!$A571,".",'Смета ЕР (общ) '!$B571,".",'Смета ЕР (общ) '!$D571)</f>
        <v>Р3.8.50</v>
      </c>
      <c r="F571" s="683">
        <f t="shared" si="88"/>
        <v>1</v>
      </c>
      <c r="G571" s="684" t="s">
        <v>311</v>
      </c>
      <c r="H571" s="634" t="s">
        <v>336</v>
      </c>
      <c r="I571" s="635"/>
      <c r="J571" s="636">
        <v>1127.52</v>
      </c>
      <c r="K571" s="636">
        <v>3390.51</v>
      </c>
      <c r="L571" s="636">
        <f t="shared" si="86"/>
        <v>1127.52</v>
      </c>
      <c r="M571" s="636">
        <f t="shared" si="87"/>
        <v>3390.51</v>
      </c>
      <c r="N571" s="636">
        <f>ROUND('Смета ЕР (общ) '!$I571*'Смета ЕР (общ) '!$L571,2)</f>
        <v>0</v>
      </c>
      <c r="O571" s="636">
        <f>ROUND('Смета ЕР (общ) '!$I571*'Смета ЕР (общ) '!$M571,2)</f>
        <v>0</v>
      </c>
      <c r="R571" s="1376"/>
    </row>
    <row r="572" spans="1:18" ht="36">
      <c r="A572" s="683" t="s">
        <v>16</v>
      </c>
      <c r="B572" s="683">
        <v>8</v>
      </c>
      <c r="C572" s="683"/>
      <c r="D572" s="683">
        <v>51</v>
      </c>
      <c r="E572" s="683" t="str">
        <f>CONCATENATE('Смета ЕР (общ) '!$A572,".",'Смета ЕР (общ) '!$B572,".",'Смета ЕР (общ) '!$D572)</f>
        <v>Р3.8.51</v>
      </c>
      <c r="F572" s="683">
        <f t="shared" si="88"/>
        <v>1</v>
      </c>
      <c r="G572" s="684" t="s">
        <v>381</v>
      </c>
      <c r="H572" s="634" t="s">
        <v>27</v>
      </c>
      <c r="I572" s="635"/>
      <c r="J572" s="636">
        <v>1697</v>
      </c>
      <c r="K572" s="636">
        <v>14759.7</v>
      </c>
      <c r="L572" s="636">
        <f t="shared" si="86"/>
        <v>1697</v>
      </c>
      <c r="M572" s="636">
        <f t="shared" si="87"/>
        <v>14759.7</v>
      </c>
      <c r="N572" s="636">
        <f>ROUND('Смета ЕР (общ) '!$I572*'Смета ЕР (общ) '!$L572,2)</f>
        <v>0</v>
      </c>
      <c r="O572" s="636">
        <f>ROUND('Смета ЕР (общ) '!$I572*'Смета ЕР (общ) '!$M572,2)</f>
        <v>0</v>
      </c>
      <c r="R572" s="1376"/>
    </row>
    <row r="573" spans="1:18" ht="24">
      <c r="A573" s="683" t="s">
        <v>16</v>
      </c>
      <c r="B573" s="683">
        <v>8</v>
      </c>
      <c r="C573" s="683"/>
      <c r="D573" s="683">
        <v>52</v>
      </c>
      <c r="E573" s="683" t="str">
        <f>CONCATENATE('Смета ЕР (общ) '!$A573,".",'Смета ЕР (общ) '!$B573,".",'Смета ЕР (общ) '!$D573)</f>
        <v>Р3.8.52</v>
      </c>
      <c r="F573" s="683">
        <f t="shared" si="88"/>
        <v>1</v>
      </c>
      <c r="G573" s="684" t="s">
        <v>668</v>
      </c>
      <c r="H573" s="634" t="s">
        <v>336</v>
      </c>
      <c r="I573" s="635"/>
      <c r="J573" s="636">
        <v>20044.8</v>
      </c>
      <c r="K573" s="636">
        <v>162424.10999999999</v>
      </c>
      <c r="L573" s="636">
        <f t="shared" si="86"/>
        <v>20044.8</v>
      </c>
      <c r="M573" s="636">
        <f t="shared" si="87"/>
        <v>162424.10999999999</v>
      </c>
      <c r="N573" s="636">
        <f>ROUND('Смета ЕР (общ) '!$I573*'Смета ЕР (общ) '!$L573,2)</f>
        <v>0</v>
      </c>
      <c r="O573" s="636">
        <f>ROUND('Смета ЕР (общ) '!$I573*'Смета ЕР (общ) '!$M573,2)</f>
        <v>0</v>
      </c>
      <c r="R573" s="1376"/>
    </row>
    <row r="574" spans="1:18" ht="24">
      <c r="A574" s="624" t="s">
        <v>54</v>
      </c>
      <c r="B574" s="624">
        <v>0</v>
      </c>
      <c r="C574" s="624"/>
      <c r="D574" s="624">
        <v>0</v>
      </c>
      <c r="E574" s="624" t="str">
        <f>CONCATENATE('Смета ЕР (общ) '!$A574,".",'Смета ЕР (общ) '!$B574,".",'Смета ЕР (общ) '!$D574)</f>
        <v>Р4.0.0</v>
      </c>
      <c r="F574" s="624">
        <f t="shared" si="88"/>
        <v>1</v>
      </c>
      <c r="G574" s="625" t="s">
        <v>669</v>
      </c>
      <c r="H574" s="626"/>
      <c r="I574" s="627">
        <f>N574</f>
        <v>0</v>
      </c>
      <c r="J574" s="639"/>
      <c r="K574" s="639"/>
      <c r="L574" s="629"/>
      <c r="M574" s="629"/>
      <c r="N574" s="629">
        <f>ROUND(N575+N588+N615+N622,2)</f>
        <v>0</v>
      </c>
      <c r="O574" s="629">
        <f>ROUND(O575+O588+O615+O622,2)</f>
        <v>0</v>
      </c>
      <c r="R574" s="1375"/>
    </row>
    <row r="575" spans="1:18" ht="14.4">
      <c r="A575" s="708" t="s">
        <v>54</v>
      </c>
      <c r="B575" s="708">
        <v>1</v>
      </c>
      <c r="C575" s="708"/>
      <c r="D575" s="708">
        <v>0</v>
      </c>
      <c r="E575" s="708" t="str">
        <f>CONCATENATE('Смета ЕР (общ) '!$A575,".",'Смета ЕР (общ) '!$B575,".",'Смета ЕР (общ) '!$D575)</f>
        <v>Р4.1.0</v>
      </c>
      <c r="F575" s="708">
        <f t="shared" si="88"/>
        <v>1</v>
      </c>
      <c r="G575" s="709" t="s">
        <v>670</v>
      </c>
      <c r="H575" s="626"/>
      <c r="I575" s="627">
        <f>N575</f>
        <v>0</v>
      </c>
      <c r="J575" s="639"/>
      <c r="K575" s="639"/>
      <c r="L575" s="629"/>
      <c r="M575" s="629"/>
      <c r="N575" s="629">
        <f>SUM(N576:N587)</f>
        <v>0</v>
      </c>
      <c r="O575" s="629">
        <f>SUM(O576:O587)</f>
        <v>0</v>
      </c>
      <c r="R575" s="1375"/>
    </row>
    <row r="576" spans="1:18" ht="24">
      <c r="A576" s="632" t="s">
        <v>54</v>
      </c>
      <c r="B576" s="632">
        <v>1</v>
      </c>
      <c r="C576" s="632"/>
      <c r="D576" s="632">
        <v>1</v>
      </c>
      <c r="E576" s="632" t="str">
        <f>CONCATENATE('Смета ЕР (общ) '!$A576,".",'Смета ЕР (общ) '!$B576,".",'Смета ЕР (общ) '!$D576)</f>
        <v>Р4.1.1</v>
      </c>
      <c r="F576" s="632">
        <f t="shared" si="88"/>
        <v>1</v>
      </c>
      <c r="G576" s="633" t="s">
        <v>249</v>
      </c>
      <c r="H576" s="634" t="s">
        <v>15</v>
      </c>
      <c r="I576" s="635"/>
      <c r="J576" s="636">
        <v>365.88</v>
      </c>
      <c r="K576" s="636">
        <v>1012.98</v>
      </c>
      <c r="L576" s="636">
        <f t="shared" ref="L576:L587" si="89">ROUND(J576-J576*$Q$3,2)</f>
        <v>365.88</v>
      </c>
      <c r="M576" s="636">
        <f t="shared" ref="M576:M587" si="90">ROUND(K576-K576*$Q$3,2)</f>
        <v>1012.98</v>
      </c>
      <c r="N576" s="636">
        <f>ROUND('Смета ЕР (общ) '!$I576*'Смета ЕР (общ) '!$L576,2)</f>
        <v>0</v>
      </c>
      <c r="O576" s="636">
        <f>ROUND('Смета ЕР (общ) '!$I576*'Смета ЕР (общ) '!$M576,2)</f>
        <v>0</v>
      </c>
      <c r="R576" s="1376"/>
    </row>
    <row r="577" spans="1:18" ht="24">
      <c r="A577" s="632" t="s">
        <v>54</v>
      </c>
      <c r="B577" s="632">
        <v>1</v>
      </c>
      <c r="C577" s="632"/>
      <c r="D577" s="632">
        <v>2</v>
      </c>
      <c r="E577" s="632" t="str">
        <f>CONCATENATE('Смета ЕР (общ) '!$A577,".",'Смета ЕР (общ) '!$B577,".",'Смета ЕР (общ) '!$D577)</f>
        <v>Р4.1.2</v>
      </c>
      <c r="F577" s="632">
        <f t="shared" si="88"/>
        <v>1</v>
      </c>
      <c r="G577" s="633" t="s">
        <v>55</v>
      </c>
      <c r="H577" s="634" t="s">
        <v>15</v>
      </c>
      <c r="I577" s="635"/>
      <c r="J577" s="665">
        <v>1000</v>
      </c>
      <c r="K577" s="636">
        <v>1333.58</v>
      </c>
      <c r="L577" s="636">
        <f t="shared" si="89"/>
        <v>1000</v>
      </c>
      <c r="M577" s="636">
        <f t="shared" si="90"/>
        <v>1333.58</v>
      </c>
      <c r="N577" s="636">
        <f>ROUND('Смета ЕР (общ) '!$I577*'Смета ЕР (общ) '!$L577,2)</f>
        <v>0</v>
      </c>
      <c r="O577" s="636">
        <f>ROUND('Смета ЕР (общ) '!$I577*'Смета ЕР (общ) '!$M577,2)</f>
        <v>0</v>
      </c>
      <c r="R577" s="1376"/>
    </row>
    <row r="578" spans="1:18" ht="24">
      <c r="A578" s="632" t="s">
        <v>54</v>
      </c>
      <c r="B578" s="632">
        <v>1</v>
      </c>
      <c r="C578" s="632"/>
      <c r="D578" s="632">
        <v>3</v>
      </c>
      <c r="E578" s="632" t="str">
        <f>CONCATENATE('Смета ЕР (общ) '!$A578,".",'Смета ЕР (общ) '!$B578,".",'Смета ЕР (общ) '!$D578)</f>
        <v>Р4.1.3</v>
      </c>
      <c r="F578" s="632">
        <f t="shared" si="88"/>
        <v>1</v>
      </c>
      <c r="G578" s="633" t="s">
        <v>56</v>
      </c>
      <c r="H578" s="634" t="s">
        <v>27</v>
      </c>
      <c r="I578" s="635"/>
      <c r="J578" s="665">
        <v>640</v>
      </c>
      <c r="K578" s="636">
        <v>964.32</v>
      </c>
      <c r="L578" s="636">
        <f t="shared" si="89"/>
        <v>640</v>
      </c>
      <c r="M578" s="636">
        <f t="shared" si="90"/>
        <v>964.32</v>
      </c>
      <c r="N578" s="636">
        <f>ROUND('Смета ЕР (общ) '!$I578*'Смета ЕР (общ) '!$L578,2)</f>
        <v>0</v>
      </c>
      <c r="O578" s="636">
        <f>ROUND('Смета ЕР (общ) '!$I578*'Смета ЕР (общ) '!$M578,2)</f>
        <v>0</v>
      </c>
      <c r="R578" s="1376"/>
    </row>
    <row r="579" spans="1:18" ht="24">
      <c r="A579" s="632" t="s">
        <v>54</v>
      </c>
      <c r="B579" s="632">
        <v>1</v>
      </c>
      <c r="C579" s="632"/>
      <c r="D579" s="632">
        <v>4</v>
      </c>
      <c r="E579" s="632" t="str">
        <f>CONCATENATE('Смета ЕР (общ) '!$A579,".",'Смета ЕР (общ) '!$B579,".",'Смета ЕР (общ) '!$D579)</f>
        <v>Р4.1.4</v>
      </c>
      <c r="F579" s="632">
        <f t="shared" si="88"/>
        <v>1</v>
      </c>
      <c r="G579" s="633" t="s">
        <v>419</v>
      </c>
      <c r="H579" s="634" t="s">
        <v>15</v>
      </c>
      <c r="I579" s="635"/>
      <c r="J579" s="636">
        <v>1289.3399999999999</v>
      </c>
      <c r="K579" s="636">
        <v>5618.09</v>
      </c>
      <c r="L579" s="636">
        <f t="shared" si="89"/>
        <v>1289.3399999999999</v>
      </c>
      <c r="M579" s="636">
        <f t="shared" si="90"/>
        <v>5618.09</v>
      </c>
      <c r="N579" s="636">
        <f>ROUND('Смета ЕР (общ) '!$I579*'Смета ЕР (общ) '!$L579,2)</f>
        <v>0</v>
      </c>
      <c r="O579" s="636">
        <f>ROUND('Смета ЕР (общ) '!$I579*'Смета ЕР (общ) '!$M579,2)</f>
        <v>0</v>
      </c>
      <c r="R579" s="1376"/>
    </row>
    <row r="580" spans="1:18" ht="24">
      <c r="A580" s="632" t="s">
        <v>54</v>
      </c>
      <c r="B580" s="632">
        <v>1</v>
      </c>
      <c r="C580" s="632"/>
      <c r="D580" s="632">
        <v>5</v>
      </c>
      <c r="E580" s="632" t="str">
        <f>CONCATENATE('Смета ЕР (общ) '!$A580,".",'Смета ЕР (общ) '!$B580,".",'Смета ЕР (общ) '!$D580)</f>
        <v>Р4.1.5</v>
      </c>
      <c r="F580" s="632">
        <f t="shared" si="88"/>
        <v>1</v>
      </c>
      <c r="G580" s="633" t="s">
        <v>57</v>
      </c>
      <c r="H580" s="634" t="s">
        <v>15</v>
      </c>
      <c r="I580" s="635"/>
      <c r="J580" s="636">
        <v>547.04999999999995</v>
      </c>
      <c r="K580" s="636">
        <v>133.91</v>
      </c>
      <c r="L580" s="636">
        <f t="shared" si="89"/>
        <v>547.04999999999995</v>
      </c>
      <c r="M580" s="636">
        <f t="shared" si="90"/>
        <v>133.91</v>
      </c>
      <c r="N580" s="636">
        <f>ROUND('Смета ЕР (общ) '!$I580*'Смета ЕР (общ) '!$L580,2)</f>
        <v>0</v>
      </c>
      <c r="O580" s="636">
        <f>ROUND('Смета ЕР (общ) '!$I580*'Смета ЕР (общ) '!$M580,2)</f>
        <v>0</v>
      </c>
      <c r="R580" s="1376"/>
    </row>
    <row r="581" spans="1:18" ht="24">
      <c r="A581" s="632" t="s">
        <v>54</v>
      </c>
      <c r="B581" s="632">
        <v>1</v>
      </c>
      <c r="C581" s="632"/>
      <c r="D581" s="632">
        <v>6</v>
      </c>
      <c r="E581" s="632" t="str">
        <f>CONCATENATE('Смета ЕР (общ) '!$A581,".",'Смета ЕР (общ) '!$B581,".",'Смета ЕР (общ) '!$D581)</f>
        <v>Р4.1.6</v>
      </c>
      <c r="F581" s="632">
        <f t="shared" si="88"/>
        <v>1</v>
      </c>
      <c r="G581" s="633" t="s">
        <v>250</v>
      </c>
      <c r="H581" s="634" t="s">
        <v>336</v>
      </c>
      <c r="I581" s="635"/>
      <c r="J581" s="636">
        <v>752.51</v>
      </c>
      <c r="K581" s="636">
        <v>3487.78</v>
      </c>
      <c r="L581" s="636">
        <f t="shared" si="89"/>
        <v>752.51</v>
      </c>
      <c r="M581" s="636">
        <f t="shared" si="90"/>
        <v>3487.78</v>
      </c>
      <c r="N581" s="636">
        <f>ROUND('Смета ЕР (общ) '!$I581*'Смета ЕР (общ) '!$L581,2)</f>
        <v>0</v>
      </c>
      <c r="O581" s="636">
        <f>ROUND('Смета ЕР (общ) '!$I581*'Смета ЕР (общ) '!$M581,2)</f>
        <v>0</v>
      </c>
      <c r="R581" s="1376"/>
    </row>
    <row r="582" spans="1:18" ht="24">
      <c r="A582" s="632" t="s">
        <v>54</v>
      </c>
      <c r="B582" s="632">
        <v>1</v>
      </c>
      <c r="C582" s="632"/>
      <c r="D582" s="632">
        <v>7</v>
      </c>
      <c r="E582" s="632" t="str">
        <f>CONCATENATE('Смета ЕР (общ) '!$A582,".",'Смета ЕР (общ) '!$B582,".",'Смета ЕР (общ) '!$D582)</f>
        <v>Р4.1.7</v>
      </c>
      <c r="F582" s="632">
        <f t="shared" si="88"/>
        <v>1</v>
      </c>
      <c r="G582" s="633" t="s">
        <v>58</v>
      </c>
      <c r="H582" s="634" t="s">
        <v>27</v>
      </c>
      <c r="I582" s="635"/>
      <c r="J582" s="636">
        <v>203.58</v>
      </c>
      <c r="K582" s="636">
        <v>337.62</v>
      </c>
      <c r="L582" s="636">
        <f t="shared" si="89"/>
        <v>203.58</v>
      </c>
      <c r="M582" s="636">
        <f t="shared" si="90"/>
        <v>337.62</v>
      </c>
      <c r="N582" s="636">
        <f>ROUND('Смета ЕР (общ) '!$I582*'Смета ЕР (общ) '!$L582,2)</f>
        <v>0</v>
      </c>
      <c r="O582" s="636">
        <f>ROUND('Смета ЕР (общ) '!$I582*'Смета ЕР (общ) '!$M582,2)</f>
        <v>0</v>
      </c>
      <c r="R582" s="1376"/>
    </row>
    <row r="583" spans="1:18" ht="24">
      <c r="A583" s="632" t="s">
        <v>54</v>
      </c>
      <c r="B583" s="632">
        <v>1</v>
      </c>
      <c r="C583" s="632"/>
      <c r="D583" s="632">
        <v>8</v>
      </c>
      <c r="E583" s="632" t="str">
        <f>CONCATENATE('Смета ЕР (общ) '!$A583,".",'Смета ЕР (общ) '!$B583,".",'Смета ЕР (общ) '!$D583)</f>
        <v>Р4.1.8</v>
      </c>
      <c r="F583" s="632">
        <f t="shared" si="88"/>
        <v>1</v>
      </c>
      <c r="G583" s="633" t="s">
        <v>390</v>
      </c>
      <c r="H583" s="634" t="s">
        <v>15</v>
      </c>
      <c r="I583" s="635"/>
      <c r="J583" s="636">
        <v>135.72</v>
      </c>
      <c r="K583" s="636">
        <v>0</v>
      </c>
      <c r="L583" s="636">
        <f t="shared" si="89"/>
        <v>135.72</v>
      </c>
      <c r="M583" s="636">
        <f t="shared" si="90"/>
        <v>0</v>
      </c>
      <c r="N583" s="636">
        <f>ROUND('Смета ЕР (общ) '!$I583*'Смета ЕР (общ) '!$L583,2)</f>
        <v>0</v>
      </c>
      <c r="O583" s="636">
        <f>ROUND('Смета ЕР (общ) '!$I583*'Смета ЕР (общ) '!$M583,2)</f>
        <v>0</v>
      </c>
      <c r="R583" s="1376"/>
    </row>
    <row r="584" spans="1:18" ht="24">
      <c r="A584" s="632" t="s">
        <v>54</v>
      </c>
      <c r="B584" s="632">
        <v>1</v>
      </c>
      <c r="C584" s="632"/>
      <c r="D584" s="632">
        <v>9</v>
      </c>
      <c r="E584" s="632" t="str">
        <f>CONCATENATE('Смета ЕР (общ) '!$A584,".",'Смета ЕР (общ) '!$B584,".",'Смета ЕР (общ) '!$D584)</f>
        <v>Р4.1.9</v>
      </c>
      <c r="F584" s="632">
        <f t="shared" si="88"/>
        <v>1</v>
      </c>
      <c r="G584" s="645" t="s">
        <v>313</v>
      </c>
      <c r="H584" s="634" t="s">
        <v>15</v>
      </c>
      <c r="I584" s="635"/>
      <c r="J584" s="636">
        <v>755.12</v>
      </c>
      <c r="K584" s="636">
        <v>2578.46</v>
      </c>
      <c r="L584" s="636">
        <f t="shared" si="89"/>
        <v>755.12</v>
      </c>
      <c r="M584" s="636">
        <f t="shared" si="90"/>
        <v>2578.46</v>
      </c>
      <c r="N584" s="636">
        <f>ROUND('Смета ЕР (общ) '!$I584*'Смета ЕР (общ) '!$L584,2)</f>
        <v>0</v>
      </c>
      <c r="O584" s="636">
        <f>ROUND('Смета ЕР (общ) '!$I584*'Смета ЕР (общ) '!$M584,2)</f>
        <v>0</v>
      </c>
      <c r="R584" s="1376"/>
    </row>
    <row r="585" spans="1:18" ht="24">
      <c r="A585" s="683" t="s">
        <v>54</v>
      </c>
      <c r="B585" s="683">
        <v>1</v>
      </c>
      <c r="C585" s="683"/>
      <c r="D585" s="683">
        <v>13</v>
      </c>
      <c r="E585" s="683" t="str">
        <f>CONCATENATE('Смета ЕР (общ) '!$A585,".",'Смета ЕР (общ) '!$B585,".",'Смета ЕР (общ) '!$D585)</f>
        <v>Р4.1.13</v>
      </c>
      <c r="F585" s="683">
        <f t="shared" si="88"/>
        <v>1</v>
      </c>
      <c r="G585" s="710" t="s">
        <v>69</v>
      </c>
      <c r="H585" s="634" t="s">
        <v>6161</v>
      </c>
      <c r="I585" s="635"/>
      <c r="J585" s="636">
        <v>11296.84</v>
      </c>
      <c r="K585" s="636">
        <v>56029.75</v>
      </c>
      <c r="L585" s="636">
        <f t="shared" si="89"/>
        <v>11296.84</v>
      </c>
      <c r="M585" s="636">
        <f t="shared" si="90"/>
        <v>56029.75</v>
      </c>
      <c r="N585" s="636">
        <f>ROUND('Смета ЕР (общ) '!$I585*'Смета ЕР (общ) '!$L585,2)</f>
        <v>0</v>
      </c>
      <c r="O585" s="636">
        <f>ROUND('Смета ЕР (общ) '!$I585*'Смета ЕР (общ) '!$M585,2)</f>
        <v>0</v>
      </c>
      <c r="R585" s="1376"/>
    </row>
    <row r="586" spans="1:18" ht="24">
      <c r="A586" s="683" t="s">
        <v>54</v>
      </c>
      <c r="B586" s="683">
        <v>1</v>
      </c>
      <c r="C586" s="683"/>
      <c r="D586" s="683">
        <v>15</v>
      </c>
      <c r="E586" s="683" t="str">
        <f>CONCATENATE('Смета ЕР (общ) '!$A586,".",'Смета ЕР (общ) '!$B586,".",'Смета ЕР (общ) '!$D586)</f>
        <v>Р4.1.15</v>
      </c>
      <c r="F586" s="683">
        <f t="shared" si="88"/>
        <v>1</v>
      </c>
      <c r="G586" s="710" t="s">
        <v>515</v>
      </c>
      <c r="H586" s="634" t="s">
        <v>27</v>
      </c>
      <c r="I586" s="635"/>
      <c r="J586" s="636">
        <v>610.74</v>
      </c>
      <c r="K586" s="636">
        <v>1187.8900000000001</v>
      </c>
      <c r="L586" s="636">
        <f t="shared" si="89"/>
        <v>610.74</v>
      </c>
      <c r="M586" s="636">
        <f t="shared" si="90"/>
        <v>1187.8900000000001</v>
      </c>
      <c r="N586" s="636">
        <f>ROUND('Смета ЕР (общ) '!$I586*'Смета ЕР (общ) '!$L586,2)</f>
        <v>0</v>
      </c>
      <c r="O586" s="636">
        <f>ROUND('Смета ЕР (общ) '!$I586*'Смета ЕР (общ) '!$M586,2)</f>
        <v>0</v>
      </c>
      <c r="R586" s="1376"/>
    </row>
    <row r="587" spans="1:18" ht="24">
      <c r="A587" s="683" t="s">
        <v>54</v>
      </c>
      <c r="B587" s="683">
        <v>1</v>
      </c>
      <c r="C587" s="683"/>
      <c r="D587" s="683">
        <v>16</v>
      </c>
      <c r="E587" s="683" t="str">
        <f>CONCATENATE('Смета ЕР (общ) '!$A587,".",'Смета ЕР (общ) '!$B587,".",'Смета ЕР (общ) '!$D587)</f>
        <v>Р4.1.16</v>
      </c>
      <c r="F587" s="683">
        <f t="shared" si="88"/>
        <v>1</v>
      </c>
      <c r="G587" s="710" t="s">
        <v>70</v>
      </c>
      <c r="H587" s="634" t="s">
        <v>1144</v>
      </c>
      <c r="I587" s="635"/>
      <c r="J587" s="636">
        <v>12325.63</v>
      </c>
      <c r="K587" s="636">
        <v>28897.22</v>
      </c>
      <c r="L587" s="636">
        <f t="shared" si="89"/>
        <v>12325.63</v>
      </c>
      <c r="M587" s="636">
        <f t="shared" si="90"/>
        <v>28897.22</v>
      </c>
      <c r="N587" s="636">
        <f>ROUND('Смета ЕР (общ) '!$I587*'Смета ЕР (общ) '!$L587,2)</f>
        <v>0</v>
      </c>
      <c r="O587" s="636">
        <f>ROUND('Смета ЕР (общ) '!$I587*'Смета ЕР (общ) '!$M587,2)</f>
        <v>0</v>
      </c>
      <c r="R587" s="1376"/>
    </row>
    <row r="588" spans="1:18" ht="24">
      <c r="A588" s="640" t="s">
        <v>54</v>
      </c>
      <c r="B588" s="640">
        <v>2</v>
      </c>
      <c r="C588" s="640"/>
      <c r="D588" s="640">
        <v>0</v>
      </c>
      <c r="E588" s="640" t="str">
        <f>CONCATENATE('Смета ЕР (общ) '!$A588,".",'Смета ЕР (общ) '!$B588,".",'Смета ЕР (общ) '!$D588)</f>
        <v>Р4.2.0</v>
      </c>
      <c r="F588" s="640">
        <f t="shared" si="88"/>
        <v>1</v>
      </c>
      <c r="G588" s="641" t="s">
        <v>671</v>
      </c>
      <c r="H588" s="626"/>
      <c r="I588" s="627">
        <f>N588</f>
        <v>0</v>
      </c>
      <c r="J588" s="639"/>
      <c r="K588" s="639"/>
      <c r="L588" s="629"/>
      <c r="M588" s="629"/>
      <c r="N588" s="629">
        <f>SUM(N589:N614)</f>
        <v>0</v>
      </c>
      <c r="O588" s="629">
        <f>SUM(O589:O614)</f>
        <v>0</v>
      </c>
      <c r="R588" s="1375"/>
    </row>
    <row r="589" spans="1:18" ht="24">
      <c r="A589" s="632" t="s">
        <v>54</v>
      </c>
      <c r="B589" s="632">
        <v>2</v>
      </c>
      <c r="C589" s="632"/>
      <c r="D589" s="632">
        <v>1</v>
      </c>
      <c r="E589" s="632" t="str">
        <f>CONCATENATE('Смета ЕР (общ) '!$A589,".",'Смета ЕР (общ) '!$B589,".",'Смета ЕР (общ) '!$D589)</f>
        <v>Р4.2.1</v>
      </c>
      <c r="F589" s="632">
        <f t="shared" si="88"/>
        <v>1</v>
      </c>
      <c r="G589" s="633" t="s">
        <v>314</v>
      </c>
      <c r="H589" s="634" t="s">
        <v>15</v>
      </c>
      <c r="I589" s="635"/>
      <c r="J589" s="636">
        <v>339.3</v>
      </c>
      <c r="K589" s="636">
        <v>647.29999999999995</v>
      </c>
      <c r="L589" s="636">
        <f t="shared" ref="L589:L614" si="91">ROUND(J589-J589*$Q$3,2)</f>
        <v>339.3</v>
      </c>
      <c r="M589" s="636">
        <f t="shared" ref="M589:M614" si="92">ROUND(K589-K589*$Q$3,2)</f>
        <v>647.29999999999995</v>
      </c>
      <c r="N589" s="636">
        <f>ROUND('Смета ЕР (общ) '!$I589*'Смета ЕР (общ) '!$L589,2)</f>
        <v>0</v>
      </c>
      <c r="O589" s="636">
        <f>ROUND('Смета ЕР (общ) '!$I589*'Смета ЕР (общ) '!$M589,2)</f>
        <v>0</v>
      </c>
      <c r="R589" s="1376"/>
    </row>
    <row r="590" spans="1:18" ht="24">
      <c r="A590" s="632" t="s">
        <v>54</v>
      </c>
      <c r="B590" s="632">
        <v>2</v>
      </c>
      <c r="C590" s="632"/>
      <c r="D590" s="632">
        <v>2</v>
      </c>
      <c r="E590" s="632" t="str">
        <f>CONCATENATE('Смета ЕР (общ) '!$A590,".",'Смета ЕР (общ) '!$B590,".",'Смета ЕР (общ) '!$D590)</f>
        <v>Р4.2.2</v>
      </c>
      <c r="F590" s="632">
        <f t="shared" si="88"/>
        <v>1</v>
      </c>
      <c r="G590" s="633" t="s">
        <v>315</v>
      </c>
      <c r="H590" s="634" t="s">
        <v>15</v>
      </c>
      <c r="I590" s="635"/>
      <c r="J590" s="665">
        <v>1000</v>
      </c>
      <c r="K590" s="665">
        <v>857.59</v>
      </c>
      <c r="L590" s="636">
        <f t="shared" si="91"/>
        <v>1000</v>
      </c>
      <c r="M590" s="636">
        <f t="shared" si="92"/>
        <v>857.59</v>
      </c>
      <c r="N590" s="636">
        <f>ROUND('Смета ЕР (общ) '!$I590*'Смета ЕР (общ) '!$L590,2)</f>
        <v>0</v>
      </c>
      <c r="O590" s="636">
        <f>ROUND('Смета ЕР (общ) '!$I590*'Смета ЕР (общ) '!$M590,2)</f>
        <v>0</v>
      </c>
      <c r="R590" s="1376"/>
    </row>
    <row r="591" spans="1:18" ht="24">
      <c r="A591" s="632" t="s">
        <v>54</v>
      </c>
      <c r="B591" s="632">
        <v>2</v>
      </c>
      <c r="C591" s="632"/>
      <c r="D591" s="632">
        <v>3</v>
      </c>
      <c r="E591" s="632" t="str">
        <f>CONCATENATE('Смета ЕР (общ) '!$A591,".",'Смета ЕР (общ) '!$B591,".",'Смета ЕР (общ) '!$D591)</f>
        <v>Р4.2.3</v>
      </c>
      <c r="F591" s="632">
        <f t="shared" si="88"/>
        <v>1</v>
      </c>
      <c r="G591" s="633" t="s">
        <v>504</v>
      </c>
      <c r="H591" s="634" t="s">
        <v>15</v>
      </c>
      <c r="I591" s="635"/>
      <c r="J591" s="665">
        <v>761.21</v>
      </c>
      <c r="K591" s="665">
        <v>479.91</v>
      </c>
      <c r="L591" s="636">
        <f t="shared" si="91"/>
        <v>761.21</v>
      </c>
      <c r="M591" s="636">
        <f t="shared" si="92"/>
        <v>479.91</v>
      </c>
      <c r="N591" s="636">
        <f>ROUND('Смета ЕР (общ) '!$I591*'Смета ЕР (общ) '!$L591,2)</f>
        <v>0</v>
      </c>
      <c r="O591" s="636">
        <f>ROUND('Смета ЕР (общ) '!$I591*'Смета ЕР (общ) '!$M591,2)</f>
        <v>0</v>
      </c>
      <c r="R591" s="1376"/>
    </row>
    <row r="592" spans="1:18" ht="24">
      <c r="A592" s="632" t="s">
        <v>54</v>
      </c>
      <c r="B592" s="632">
        <v>2</v>
      </c>
      <c r="C592" s="632"/>
      <c r="D592" s="632">
        <v>4</v>
      </c>
      <c r="E592" s="632" t="str">
        <f>CONCATENATE('Смета ЕР (общ) '!$A592,".",'Смета ЕР (общ) '!$B592,".",'Смета ЕР (общ) '!$D592)</f>
        <v>Р4.2.4</v>
      </c>
      <c r="F592" s="632">
        <f t="shared" si="88"/>
        <v>1</v>
      </c>
      <c r="G592" s="633" t="s">
        <v>172</v>
      </c>
      <c r="H592" s="634" t="s">
        <v>15</v>
      </c>
      <c r="I592" s="635"/>
      <c r="J592" s="665">
        <v>762.08</v>
      </c>
      <c r="K592" s="665">
        <v>367.63</v>
      </c>
      <c r="L592" s="636">
        <f t="shared" si="91"/>
        <v>762.08</v>
      </c>
      <c r="M592" s="636">
        <f t="shared" si="92"/>
        <v>367.63</v>
      </c>
      <c r="N592" s="636">
        <f>ROUND('Смета ЕР (общ) '!$I592*'Смета ЕР (общ) '!$L592,2)</f>
        <v>0</v>
      </c>
      <c r="O592" s="636">
        <f>ROUND('Смета ЕР (общ) '!$I592*'Смета ЕР (общ) '!$M592,2)</f>
        <v>0</v>
      </c>
      <c r="R592" s="1376"/>
    </row>
    <row r="593" spans="1:18" ht="24">
      <c r="A593" s="632" t="s">
        <v>54</v>
      </c>
      <c r="B593" s="632">
        <v>2</v>
      </c>
      <c r="C593" s="632"/>
      <c r="D593" s="632">
        <v>5</v>
      </c>
      <c r="E593" s="632" t="str">
        <f>CONCATENATE('Смета ЕР (общ) '!$A593,".",'Смета ЕР (общ) '!$B593,".",'Смета ЕР (общ) '!$D593)</f>
        <v>Р4.2.5</v>
      </c>
      <c r="F593" s="632">
        <f t="shared" si="88"/>
        <v>1</v>
      </c>
      <c r="G593" s="633" t="s">
        <v>2477</v>
      </c>
      <c r="H593" s="634" t="s">
        <v>15</v>
      </c>
      <c r="I593" s="635"/>
      <c r="J593" s="665">
        <v>75.199999999999989</v>
      </c>
      <c r="K593" s="665">
        <v>50</v>
      </c>
      <c r="L593" s="636">
        <f t="shared" si="91"/>
        <v>75.2</v>
      </c>
      <c r="M593" s="636">
        <f t="shared" si="92"/>
        <v>50</v>
      </c>
      <c r="N593" s="636">
        <f>ROUND('Смета ЕР (общ) '!$I593*'Смета ЕР (общ) '!$L593,2)</f>
        <v>0</v>
      </c>
      <c r="O593" s="636">
        <f>ROUND('Смета ЕР (общ) '!$I593*'Смета ЕР (общ) '!$M593,2)</f>
        <v>0</v>
      </c>
      <c r="R593" s="1376"/>
    </row>
    <row r="594" spans="1:18" ht="24">
      <c r="A594" s="632" t="s">
        <v>54</v>
      </c>
      <c r="B594" s="632">
        <v>2</v>
      </c>
      <c r="C594" s="632"/>
      <c r="D594" s="632">
        <v>6</v>
      </c>
      <c r="E594" s="632" t="str">
        <f>CONCATENATE('Смета ЕР (общ) '!$A594,".",'Смета ЕР (общ) '!$B594,".",'Смета ЕР (общ) '!$D594)</f>
        <v>Р4.2.6</v>
      </c>
      <c r="F594" s="632">
        <f t="shared" si="88"/>
        <v>1</v>
      </c>
      <c r="G594" s="633" t="s">
        <v>59</v>
      </c>
      <c r="H594" s="634" t="s">
        <v>15</v>
      </c>
      <c r="I594" s="635"/>
      <c r="J594" s="665">
        <v>763.82</v>
      </c>
      <c r="K594" s="665">
        <v>429.94</v>
      </c>
      <c r="L594" s="636">
        <f t="shared" si="91"/>
        <v>763.82</v>
      </c>
      <c r="M594" s="636">
        <f t="shared" si="92"/>
        <v>429.94</v>
      </c>
      <c r="N594" s="636">
        <f>ROUND('Смета ЕР (общ) '!$I594*'Смета ЕР (общ) '!$L594,2)</f>
        <v>0</v>
      </c>
      <c r="O594" s="636">
        <f>ROUND('Смета ЕР (общ) '!$I594*'Смета ЕР (общ) '!$M594,2)</f>
        <v>0</v>
      </c>
      <c r="R594" s="1376"/>
    </row>
    <row r="595" spans="1:18" ht="24">
      <c r="A595" s="632" t="s">
        <v>54</v>
      </c>
      <c r="B595" s="632">
        <v>2</v>
      </c>
      <c r="C595" s="632"/>
      <c r="D595" s="632">
        <v>7</v>
      </c>
      <c r="E595" s="632" t="str">
        <f>CONCATENATE('Смета ЕР (общ) '!$A595,".",'Смета ЕР (общ) '!$B595,".",'Смета ЕР (общ) '!$D595)</f>
        <v>Р4.2.7</v>
      </c>
      <c r="F595" s="632">
        <f t="shared" si="88"/>
        <v>1</v>
      </c>
      <c r="G595" s="633" t="s">
        <v>60</v>
      </c>
      <c r="H595" s="634" t="s">
        <v>15</v>
      </c>
      <c r="I595" s="635"/>
      <c r="J595" s="665">
        <v>746.46</v>
      </c>
      <c r="K595" s="665">
        <v>364.26</v>
      </c>
      <c r="L595" s="636">
        <f t="shared" si="91"/>
        <v>746.46</v>
      </c>
      <c r="M595" s="636">
        <f t="shared" si="92"/>
        <v>364.26</v>
      </c>
      <c r="N595" s="636">
        <f>ROUND('Смета ЕР (общ) '!$I595*'Смета ЕР (общ) '!$L595,2)</f>
        <v>0</v>
      </c>
      <c r="O595" s="636">
        <f>ROUND('Смета ЕР (общ) '!$I595*'Смета ЕР (общ) '!$M595,2)</f>
        <v>0</v>
      </c>
      <c r="R595" s="1376"/>
    </row>
    <row r="596" spans="1:18" ht="24">
      <c r="A596" s="632" t="s">
        <v>54</v>
      </c>
      <c r="B596" s="632">
        <v>2</v>
      </c>
      <c r="C596" s="632"/>
      <c r="D596" s="632">
        <v>8</v>
      </c>
      <c r="E596" s="632" t="str">
        <f>CONCATENATE('Смета ЕР (общ) '!$A596,".",'Смета ЕР (общ) '!$B596,".",'Смета ЕР (общ) '!$D596)</f>
        <v>Р4.2.8</v>
      </c>
      <c r="F596" s="632">
        <f t="shared" si="88"/>
        <v>1</v>
      </c>
      <c r="G596" s="645" t="s">
        <v>61</v>
      </c>
      <c r="H596" s="634" t="s">
        <v>15</v>
      </c>
      <c r="I596" s="635"/>
      <c r="J596" s="665">
        <v>475.02</v>
      </c>
      <c r="K596" s="665">
        <v>0</v>
      </c>
      <c r="L596" s="636">
        <f t="shared" si="91"/>
        <v>475.02</v>
      </c>
      <c r="M596" s="636">
        <f t="shared" si="92"/>
        <v>0</v>
      </c>
      <c r="N596" s="636">
        <f>ROUND('Смета ЕР (общ) '!$I596*'Смета ЕР (общ) '!$L596,2)</f>
        <v>0</v>
      </c>
      <c r="O596" s="636">
        <f>ROUND('Смета ЕР (общ) '!$I596*'Смета ЕР (общ) '!$M596,2)</f>
        <v>0</v>
      </c>
      <c r="R596" s="1376"/>
    </row>
    <row r="597" spans="1:18" ht="24">
      <c r="A597" s="632" t="s">
        <v>54</v>
      </c>
      <c r="B597" s="632">
        <v>2</v>
      </c>
      <c r="C597" s="632"/>
      <c r="D597" s="632">
        <v>9</v>
      </c>
      <c r="E597" s="632" t="str">
        <f>CONCATENATE('Смета ЕР (общ) '!$A597,".",'Смета ЕР (общ) '!$B597,".",'Смета ЕР (общ) '!$D597)</f>
        <v>Р4.2.9</v>
      </c>
      <c r="F597" s="632">
        <f t="shared" si="88"/>
        <v>1</v>
      </c>
      <c r="G597" s="645" t="s">
        <v>505</v>
      </c>
      <c r="H597" s="634" t="s">
        <v>15</v>
      </c>
      <c r="I597" s="635"/>
      <c r="J597" s="665">
        <v>4500</v>
      </c>
      <c r="K597" s="665">
        <v>7500</v>
      </c>
      <c r="L597" s="636">
        <f t="shared" si="91"/>
        <v>4500</v>
      </c>
      <c r="M597" s="636">
        <f t="shared" si="92"/>
        <v>7500</v>
      </c>
      <c r="N597" s="636">
        <f>ROUND('Смета ЕР (общ) '!$I597*'Смета ЕР (общ) '!$L597,2)</f>
        <v>0</v>
      </c>
      <c r="O597" s="636">
        <f>ROUND('Смета ЕР (общ) '!$I597*'Смета ЕР (общ) '!$M597,2)</f>
        <v>0</v>
      </c>
      <c r="R597" s="1376"/>
    </row>
    <row r="598" spans="1:18" ht="24">
      <c r="A598" s="632" t="s">
        <v>54</v>
      </c>
      <c r="B598" s="632">
        <v>2</v>
      </c>
      <c r="C598" s="632"/>
      <c r="D598" s="632">
        <v>10</v>
      </c>
      <c r="E598" s="632" t="str">
        <f>CONCATENATE('Смета ЕР (общ) '!$A598,".",'Смета ЕР (общ) '!$B598,".",'Смета ЕР (общ) '!$D598)</f>
        <v>Р4.2.10</v>
      </c>
      <c r="F598" s="632">
        <f t="shared" si="88"/>
        <v>1</v>
      </c>
      <c r="G598" s="645" t="s">
        <v>2478</v>
      </c>
      <c r="H598" s="634" t="s">
        <v>15</v>
      </c>
      <c r="I598" s="635"/>
      <c r="J598" s="665">
        <v>5500</v>
      </c>
      <c r="K598" s="665">
        <v>8500</v>
      </c>
      <c r="L598" s="636">
        <f t="shared" si="91"/>
        <v>5500</v>
      </c>
      <c r="M598" s="636">
        <f t="shared" si="92"/>
        <v>8500</v>
      </c>
      <c r="N598" s="636">
        <f>ROUND('Смета ЕР (общ) '!$I598*'Смета ЕР (общ) '!$L598,2)</f>
        <v>0</v>
      </c>
      <c r="O598" s="636">
        <f>ROUND('Смета ЕР (общ) '!$I598*'Смета ЕР (общ) '!$M598,2)</f>
        <v>0</v>
      </c>
      <c r="R598" s="1376"/>
    </row>
    <row r="599" spans="1:18" ht="24">
      <c r="A599" s="632" t="s">
        <v>54</v>
      </c>
      <c r="B599" s="632">
        <v>2</v>
      </c>
      <c r="C599" s="632"/>
      <c r="D599" s="632">
        <v>11</v>
      </c>
      <c r="E599" s="632" t="str">
        <f>CONCATENATE('Смета ЕР (общ) '!$A599,".",'Смета ЕР (общ) '!$B599,".",'Смета ЕР (общ) '!$D599)</f>
        <v>Р4.2.11</v>
      </c>
      <c r="F599" s="632">
        <f t="shared" si="88"/>
        <v>1</v>
      </c>
      <c r="G599" s="645" t="s">
        <v>251</v>
      </c>
      <c r="H599" s="634" t="s">
        <v>15</v>
      </c>
      <c r="I599" s="635"/>
      <c r="J599" s="636">
        <v>3393</v>
      </c>
      <c r="K599" s="636">
        <v>5691.12</v>
      </c>
      <c r="L599" s="636">
        <f t="shared" si="91"/>
        <v>3393</v>
      </c>
      <c r="M599" s="636">
        <f t="shared" si="92"/>
        <v>5691.12</v>
      </c>
      <c r="N599" s="636">
        <f>ROUND('Смета ЕР (общ) '!$I599*'Смета ЕР (общ) '!$L599,2)</f>
        <v>0</v>
      </c>
      <c r="O599" s="636">
        <f>ROUND('Смета ЕР (общ) '!$I599*'Смета ЕР (общ) '!$M599,2)</f>
        <v>0</v>
      </c>
      <c r="R599" s="1376"/>
    </row>
    <row r="600" spans="1:18" ht="24">
      <c r="A600" s="632" t="s">
        <v>54</v>
      </c>
      <c r="B600" s="632">
        <v>2</v>
      </c>
      <c r="C600" s="632"/>
      <c r="D600" s="632">
        <v>12</v>
      </c>
      <c r="E600" s="632" t="str">
        <f>CONCATENATE('Смета ЕР (общ) '!$A600,".",'Смета ЕР (общ) '!$B600,".",'Смета ЕР (общ) '!$D600)</f>
        <v>Р4.2.12</v>
      </c>
      <c r="F600" s="632">
        <f t="shared" si="88"/>
        <v>1</v>
      </c>
      <c r="G600" s="645" t="s">
        <v>506</v>
      </c>
      <c r="H600" s="634" t="s">
        <v>15</v>
      </c>
      <c r="I600" s="635"/>
      <c r="J600" s="636">
        <v>4071.6</v>
      </c>
      <c r="K600" s="636">
        <v>6154.8</v>
      </c>
      <c r="L600" s="636">
        <f t="shared" si="91"/>
        <v>4071.6</v>
      </c>
      <c r="M600" s="636">
        <f t="shared" si="92"/>
        <v>6154.8</v>
      </c>
      <c r="N600" s="636">
        <f>ROUND('Смета ЕР (общ) '!$I600*'Смета ЕР (общ) '!$L600,2)</f>
        <v>0</v>
      </c>
      <c r="O600" s="636">
        <f>ROUND('Смета ЕР (общ) '!$I600*'Смета ЕР (общ) '!$M600,2)</f>
        <v>0</v>
      </c>
      <c r="R600" s="1376"/>
    </row>
    <row r="601" spans="1:18" ht="24">
      <c r="A601" s="632" t="s">
        <v>54</v>
      </c>
      <c r="B601" s="632">
        <v>2</v>
      </c>
      <c r="C601" s="632"/>
      <c r="D601" s="632">
        <v>14</v>
      </c>
      <c r="E601" s="632" t="str">
        <f>CONCATENATE('Смета ЕР (общ) '!$A601,".",'Смета ЕР (общ) '!$B601,".",'Смета ЕР (общ) '!$D601)</f>
        <v>Р4.2.14</v>
      </c>
      <c r="F601" s="632">
        <f t="shared" si="88"/>
        <v>1</v>
      </c>
      <c r="G601" s="645" t="s">
        <v>672</v>
      </c>
      <c r="H601" s="634" t="s">
        <v>18</v>
      </c>
      <c r="I601" s="635"/>
      <c r="J601" s="636">
        <v>3725.76</v>
      </c>
      <c r="K601" s="636">
        <v>9444.19</v>
      </c>
      <c r="L601" s="636">
        <f t="shared" si="91"/>
        <v>3725.76</v>
      </c>
      <c r="M601" s="636">
        <f t="shared" si="92"/>
        <v>9444.19</v>
      </c>
      <c r="N601" s="636">
        <f>ROUND('Смета ЕР (общ) '!$I601*'Смета ЕР (общ) '!$L601,2)</f>
        <v>0</v>
      </c>
      <c r="O601" s="636">
        <f>ROUND('Смета ЕР (общ) '!$I601*'Смета ЕР (общ) '!$M601,2)</f>
        <v>0</v>
      </c>
      <c r="R601" s="1376"/>
    </row>
    <row r="602" spans="1:18" ht="36">
      <c r="A602" s="632" t="s">
        <v>54</v>
      </c>
      <c r="B602" s="632">
        <v>2</v>
      </c>
      <c r="C602" s="632"/>
      <c r="D602" s="632">
        <v>15</v>
      </c>
      <c r="E602" s="632" t="str">
        <f>CONCATENATE('Смета ЕР (общ) '!$A602,".",'Смета ЕР (общ) '!$B602,".",'Смета ЕР (общ) '!$D602)</f>
        <v>Р4.2.15</v>
      </c>
      <c r="F602" s="632">
        <f t="shared" si="88"/>
        <v>1</v>
      </c>
      <c r="G602" s="645" t="s">
        <v>420</v>
      </c>
      <c r="H602" s="634" t="s">
        <v>15</v>
      </c>
      <c r="I602" s="635"/>
      <c r="J602" s="665">
        <v>3500</v>
      </c>
      <c r="K602" s="665">
        <v>5464.97</v>
      </c>
      <c r="L602" s="636">
        <f t="shared" si="91"/>
        <v>3500</v>
      </c>
      <c r="M602" s="636">
        <f t="shared" si="92"/>
        <v>5464.97</v>
      </c>
      <c r="N602" s="636">
        <f>ROUND('Смета ЕР (общ) '!$I602*'Смета ЕР (общ) '!$L602,2)</f>
        <v>0</v>
      </c>
      <c r="O602" s="636">
        <f>ROUND('Смета ЕР (общ) '!$I602*'Смета ЕР (общ) '!$M602,2)</f>
        <v>0</v>
      </c>
      <c r="R602" s="1376"/>
    </row>
    <row r="603" spans="1:18" ht="24">
      <c r="A603" s="632" t="s">
        <v>54</v>
      </c>
      <c r="B603" s="632">
        <v>2</v>
      </c>
      <c r="C603" s="632"/>
      <c r="D603" s="632">
        <v>16</v>
      </c>
      <c r="E603" s="632" t="str">
        <f>CONCATENATE('Смета ЕР (общ) '!$A603,".",'Смета ЕР (общ) '!$B603,".",'Смета ЕР (общ) '!$D603)</f>
        <v>Р4.2.16</v>
      </c>
      <c r="F603" s="632">
        <f t="shared" si="88"/>
        <v>1</v>
      </c>
      <c r="G603" s="645" t="s">
        <v>421</v>
      </c>
      <c r="H603" s="634" t="s">
        <v>15</v>
      </c>
      <c r="I603" s="635"/>
      <c r="J603" s="665">
        <v>771.65</v>
      </c>
      <c r="K603" s="665">
        <v>3620.34</v>
      </c>
      <c r="L603" s="636">
        <f t="shared" si="91"/>
        <v>771.65</v>
      </c>
      <c r="M603" s="636">
        <f t="shared" si="92"/>
        <v>3620.34</v>
      </c>
      <c r="N603" s="636">
        <f>ROUND('Смета ЕР (общ) '!$I603*'Смета ЕР (общ) '!$L603,2)</f>
        <v>0</v>
      </c>
      <c r="O603" s="636">
        <f>ROUND('Смета ЕР (общ) '!$I603*'Смета ЕР (общ) '!$M603,2)</f>
        <v>0</v>
      </c>
      <c r="R603" s="1376"/>
    </row>
    <row r="604" spans="1:18" ht="24">
      <c r="A604" s="683" t="s">
        <v>54</v>
      </c>
      <c r="B604" s="683">
        <v>2</v>
      </c>
      <c r="C604" s="683"/>
      <c r="D604" s="683">
        <v>24</v>
      </c>
      <c r="E604" s="683" t="str">
        <f>CONCATENATE('Смета ЕР (общ) '!$A604,".",'Смета ЕР (общ) '!$B604,".",'Смета ЕР (общ) '!$D604)</f>
        <v>Р4.2.24</v>
      </c>
      <c r="F604" s="683">
        <f t="shared" si="88"/>
        <v>1</v>
      </c>
      <c r="G604" s="710" t="s">
        <v>514</v>
      </c>
      <c r="H604" s="711" t="s">
        <v>15</v>
      </c>
      <c r="I604" s="635"/>
      <c r="J604" s="665">
        <v>350</v>
      </c>
      <c r="K604" s="665">
        <v>439.86</v>
      </c>
      <c r="L604" s="636">
        <f t="shared" si="91"/>
        <v>350</v>
      </c>
      <c r="M604" s="636">
        <f t="shared" si="92"/>
        <v>439.86</v>
      </c>
      <c r="N604" s="636">
        <f>ROUND('Смета ЕР (общ) '!$I604*'Смета ЕР (общ) '!$L604,2)</f>
        <v>0</v>
      </c>
      <c r="O604" s="636">
        <f>ROUND('Смета ЕР (общ) '!$I604*'Смета ЕР (общ) '!$M604,2)</f>
        <v>0</v>
      </c>
      <c r="R604" s="1376"/>
    </row>
    <row r="605" spans="1:18" ht="24">
      <c r="A605" s="683" t="s">
        <v>54</v>
      </c>
      <c r="B605" s="683">
        <v>2</v>
      </c>
      <c r="C605" s="683"/>
      <c r="D605" s="683">
        <v>18</v>
      </c>
      <c r="E605" s="683" t="str">
        <f>CONCATENATE('Смета ЕР (общ) '!$A605,".",'Смета ЕР (общ) '!$B605,".",'Смета ЕР (общ) '!$D605)</f>
        <v>Р4.2.18</v>
      </c>
      <c r="F605" s="683">
        <f t="shared" si="88"/>
        <v>1</v>
      </c>
      <c r="G605" s="710" t="s">
        <v>71</v>
      </c>
      <c r="H605" s="634" t="s">
        <v>1144</v>
      </c>
      <c r="I605" s="635"/>
      <c r="J605" s="665">
        <v>36442.949999999997</v>
      </c>
      <c r="K605" s="665">
        <v>27833.37</v>
      </c>
      <c r="L605" s="636">
        <f t="shared" si="91"/>
        <v>36442.949999999997</v>
      </c>
      <c r="M605" s="636">
        <f t="shared" si="92"/>
        <v>27833.37</v>
      </c>
      <c r="N605" s="636">
        <f>ROUND('Смета ЕР (общ) '!$I605*'Смета ЕР (общ) '!$L605,2)</f>
        <v>0</v>
      </c>
      <c r="O605" s="636">
        <f>ROUND('Смета ЕР (общ) '!$I605*'Смета ЕР (общ) '!$M605,2)</f>
        <v>0</v>
      </c>
      <c r="R605" s="1376"/>
    </row>
    <row r="606" spans="1:18" ht="24">
      <c r="A606" s="632" t="s">
        <v>54</v>
      </c>
      <c r="B606" s="632">
        <v>2</v>
      </c>
      <c r="C606" s="632"/>
      <c r="D606" s="632">
        <v>19</v>
      </c>
      <c r="E606" s="632" t="str">
        <f>CONCATENATE('Смета ЕР (общ) '!$A606,".",'Смета ЕР (общ) '!$B606,".",'Смета ЕР (общ) '!$D606)</f>
        <v>Р4.2.19</v>
      </c>
      <c r="F606" s="632">
        <f t="shared" si="88"/>
        <v>1</v>
      </c>
      <c r="G606" s="678" t="s">
        <v>348</v>
      </c>
      <c r="H606" s="666" t="s">
        <v>15</v>
      </c>
      <c r="I606" s="637"/>
      <c r="J606" s="665">
        <v>3048.05</v>
      </c>
      <c r="K606" s="665">
        <v>1852.48</v>
      </c>
      <c r="L606" s="665">
        <f t="shared" si="91"/>
        <v>3048.05</v>
      </c>
      <c r="M606" s="665">
        <f t="shared" si="92"/>
        <v>1852.48</v>
      </c>
      <c r="N606" s="665">
        <f>ROUND('Смета ЕР (общ) '!$I606*'Смета ЕР (общ) '!$L606,2)</f>
        <v>0</v>
      </c>
      <c r="O606" s="665">
        <f>ROUND('Смета ЕР (общ) '!$I606*'Смета ЕР (общ) '!$M606,2)</f>
        <v>0</v>
      </c>
      <c r="P606" s="1106"/>
      <c r="R606" s="1377"/>
    </row>
    <row r="607" spans="1:18" ht="24">
      <c r="A607" s="632" t="s">
        <v>54</v>
      </c>
      <c r="B607" s="632">
        <v>2</v>
      </c>
      <c r="C607" s="632"/>
      <c r="D607" s="632">
        <v>20</v>
      </c>
      <c r="E607" s="632" t="str">
        <f>CONCATENATE('Смета ЕР (общ) '!$A607,".",'Смета ЕР (общ) '!$B607,".",'Смета ЕР (общ) '!$D607)</f>
        <v>Р4.2.20</v>
      </c>
      <c r="F607" s="632">
        <f t="shared" si="88"/>
        <v>1</v>
      </c>
      <c r="G607" s="633" t="s">
        <v>1229</v>
      </c>
      <c r="H607" s="648" t="s">
        <v>15</v>
      </c>
      <c r="I607" s="635"/>
      <c r="J607" s="665">
        <v>3048</v>
      </c>
      <c r="K607" s="665">
        <v>17816.16</v>
      </c>
      <c r="L607" s="636">
        <f t="shared" si="91"/>
        <v>3048</v>
      </c>
      <c r="M607" s="636">
        <f t="shared" si="92"/>
        <v>17816.16</v>
      </c>
      <c r="N607" s="636">
        <f>ROUND('Смета ЕР (общ) '!$I607*'Смета ЕР (общ) '!$L607,2)</f>
        <v>0</v>
      </c>
      <c r="O607" s="636">
        <f>ROUND('Смета ЕР (общ) '!$I607*'Смета ЕР (общ) '!$M607,2)</f>
        <v>0</v>
      </c>
      <c r="R607" s="1376"/>
    </row>
    <row r="608" spans="1:18" ht="24">
      <c r="A608" s="632" t="s">
        <v>54</v>
      </c>
      <c r="B608" s="632">
        <v>2</v>
      </c>
      <c r="C608" s="632"/>
      <c r="D608" s="632">
        <v>21</v>
      </c>
      <c r="E608" s="632" t="str">
        <f>CONCATENATE('Смета ЕР (общ) '!$A608,".",'Смета ЕР (общ) '!$B608,".",'Смета ЕР (общ) '!$D608)</f>
        <v>Р4.2.21</v>
      </c>
      <c r="F608" s="632">
        <f t="shared" si="88"/>
        <v>1</v>
      </c>
      <c r="G608" s="633" t="s">
        <v>316</v>
      </c>
      <c r="H608" s="634" t="s">
        <v>27</v>
      </c>
      <c r="I608" s="635"/>
      <c r="J608" s="665">
        <v>451.35</v>
      </c>
      <c r="K608" s="665">
        <v>1328.55</v>
      </c>
      <c r="L608" s="636">
        <f t="shared" si="91"/>
        <v>451.35</v>
      </c>
      <c r="M608" s="636">
        <f t="shared" si="92"/>
        <v>1328.55</v>
      </c>
      <c r="N608" s="636">
        <f>ROUND('Смета ЕР (общ) '!$I608*'Смета ЕР (общ) '!$L608,2)</f>
        <v>0</v>
      </c>
      <c r="O608" s="636">
        <f>ROUND('Смета ЕР (общ) '!$I608*'Смета ЕР (общ) '!$M608,2)</f>
        <v>0</v>
      </c>
      <c r="R608" s="1376"/>
    </row>
    <row r="609" spans="1:18" ht="24">
      <c r="A609" s="632" t="s">
        <v>54</v>
      </c>
      <c r="B609" s="632">
        <v>2</v>
      </c>
      <c r="C609" s="632"/>
      <c r="D609" s="632">
        <v>22</v>
      </c>
      <c r="E609" s="632" t="str">
        <f>CONCATENATE('Смета ЕР (общ) '!$A609,".",'Смета ЕР (общ) '!$B609,".",'Смета ЕР (общ) '!$D609)</f>
        <v>Р4.2.22</v>
      </c>
      <c r="F609" s="632">
        <f t="shared" si="88"/>
        <v>1</v>
      </c>
      <c r="G609" s="633" t="s">
        <v>72</v>
      </c>
      <c r="H609" s="634" t="s">
        <v>15</v>
      </c>
      <c r="I609" s="635"/>
      <c r="J609" s="665">
        <v>746.46</v>
      </c>
      <c r="K609" s="665">
        <v>705.44</v>
      </c>
      <c r="L609" s="636">
        <f t="shared" si="91"/>
        <v>746.46</v>
      </c>
      <c r="M609" s="636">
        <f t="shared" si="92"/>
        <v>705.44</v>
      </c>
      <c r="N609" s="636">
        <f>ROUND('Смета ЕР (общ) '!$I609*'Смета ЕР (общ) '!$L609,2)</f>
        <v>0</v>
      </c>
      <c r="O609" s="636">
        <f>ROUND('Смета ЕР (общ) '!$I609*'Смета ЕР (общ) '!$M609,2)</f>
        <v>0</v>
      </c>
      <c r="R609" s="1376"/>
    </row>
    <row r="610" spans="1:18" ht="24">
      <c r="A610" s="683" t="s">
        <v>54</v>
      </c>
      <c r="B610" s="683">
        <v>2</v>
      </c>
      <c r="C610" s="683"/>
      <c r="D610" s="683">
        <v>23</v>
      </c>
      <c r="E610" s="683" t="str">
        <f>CONCATENATE('Смета ЕР (общ) '!$A610,".",'Смета ЕР (общ) '!$B610,".",'Смета ЕР (общ) '!$D610)</f>
        <v>Р4.2.23</v>
      </c>
      <c r="F610" s="683">
        <f t="shared" si="88"/>
        <v>1</v>
      </c>
      <c r="G610" s="710" t="s">
        <v>710</v>
      </c>
      <c r="H610" s="711" t="s">
        <v>15</v>
      </c>
      <c r="I610" s="635"/>
      <c r="J610" s="665">
        <v>2035.8</v>
      </c>
      <c r="K610" s="665">
        <v>9132.4500000000007</v>
      </c>
      <c r="L610" s="636">
        <f t="shared" si="91"/>
        <v>2035.8</v>
      </c>
      <c r="M610" s="636">
        <f t="shared" si="92"/>
        <v>9132.4500000000007</v>
      </c>
      <c r="N610" s="636">
        <f>ROUND('Смета ЕР (общ) '!$I610*'Смета ЕР (общ) '!$L610,2)</f>
        <v>0</v>
      </c>
      <c r="O610" s="636">
        <f>ROUND('Смета ЕР (общ) '!$I610*'Смета ЕР (общ) '!$M610,2)</f>
        <v>0</v>
      </c>
      <c r="R610" s="1376"/>
    </row>
    <row r="611" spans="1:18" ht="24">
      <c r="A611" s="683" t="s">
        <v>54</v>
      </c>
      <c r="B611" s="683">
        <v>2</v>
      </c>
      <c r="C611" s="683"/>
      <c r="D611" s="683">
        <v>25</v>
      </c>
      <c r="E611" s="683" t="str">
        <f>CONCATENATE('Смета ЕР (общ) '!$A611,".",'Смета ЕР (общ) '!$B611,".",'Смета ЕР (общ) '!$D611)</f>
        <v>Р4.2.25</v>
      </c>
      <c r="F611" s="683">
        <f t="shared" si="88"/>
        <v>1</v>
      </c>
      <c r="G611" s="710" t="s">
        <v>2044</v>
      </c>
      <c r="H611" s="711" t="s">
        <v>27</v>
      </c>
      <c r="I611" s="635"/>
      <c r="J611" s="665">
        <v>217.5</v>
      </c>
      <c r="K611" s="665">
        <v>250</v>
      </c>
      <c r="L611" s="636">
        <f t="shared" si="91"/>
        <v>217.5</v>
      </c>
      <c r="M611" s="636">
        <f t="shared" si="92"/>
        <v>250</v>
      </c>
      <c r="N611" s="636">
        <f>ROUND('Смета ЕР (общ) '!$I611*'Смета ЕР (общ) '!$L611,2)</f>
        <v>0</v>
      </c>
      <c r="O611" s="636">
        <f>ROUND('Смета ЕР (общ) '!$I611*'Смета ЕР (общ) '!$M611,2)</f>
        <v>0</v>
      </c>
      <c r="R611" s="1376"/>
    </row>
    <row r="612" spans="1:18" ht="24">
      <c r="A612" s="683" t="s">
        <v>54</v>
      </c>
      <c r="B612" s="683">
        <v>2</v>
      </c>
      <c r="C612" s="683"/>
      <c r="D612" s="683">
        <v>26</v>
      </c>
      <c r="E612" s="683" t="str">
        <f>CONCATENATE('Смета ЕР (общ) '!$A612,".",'Смета ЕР (общ) '!$B612,".",'Смета ЕР (общ) '!$D612)</f>
        <v>Р4.2.26</v>
      </c>
      <c r="F612" s="683">
        <f t="shared" si="88"/>
        <v>1</v>
      </c>
      <c r="G612" s="710" t="s">
        <v>2045</v>
      </c>
      <c r="H612" s="634" t="s">
        <v>336</v>
      </c>
      <c r="I612" s="635"/>
      <c r="J612" s="665">
        <v>45000</v>
      </c>
      <c r="K612" s="665">
        <v>130000</v>
      </c>
      <c r="L612" s="636">
        <f t="shared" si="91"/>
        <v>45000</v>
      </c>
      <c r="M612" s="636">
        <f t="shared" si="92"/>
        <v>130000</v>
      </c>
      <c r="N612" s="636">
        <f>ROUND('Смета ЕР (общ) '!$I612*'Смета ЕР (общ) '!$L612,2)</f>
        <v>0</v>
      </c>
      <c r="O612" s="636">
        <f>ROUND('Смета ЕР (общ) '!$I612*'Смета ЕР (общ) '!$M612,2)</f>
        <v>0</v>
      </c>
      <c r="P612" s="778"/>
      <c r="R612" s="1376"/>
    </row>
    <row r="613" spans="1:18" ht="24">
      <c r="A613" s="683" t="s">
        <v>54</v>
      </c>
      <c r="B613" s="683">
        <v>2</v>
      </c>
      <c r="C613" s="683"/>
      <c r="D613" s="683">
        <v>27</v>
      </c>
      <c r="E613" s="683" t="str">
        <f>CONCATENATE('Смета ЕР (общ) '!$A613,".",'Смета ЕР (общ) '!$B613,".",'Смета ЕР (общ) '!$D613)</f>
        <v>Р4.2.27</v>
      </c>
      <c r="F613" s="683">
        <f t="shared" si="88"/>
        <v>1</v>
      </c>
      <c r="G613" s="710" t="s">
        <v>2046</v>
      </c>
      <c r="H613" s="634" t="s">
        <v>336</v>
      </c>
      <c r="I613" s="635"/>
      <c r="J613" s="665">
        <v>53000</v>
      </c>
      <c r="K613" s="665">
        <v>170000</v>
      </c>
      <c r="L613" s="636">
        <f t="shared" si="91"/>
        <v>53000</v>
      </c>
      <c r="M613" s="636">
        <f t="shared" si="92"/>
        <v>170000</v>
      </c>
      <c r="N613" s="636">
        <f>ROUND('Смета ЕР (общ) '!$I613*'Смета ЕР (общ) '!$L613,2)</f>
        <v>0</v>
      </c>
      <c r="O613" s="636">
        <f>ROUND('Смета ЕР (общ) '!$I613*'Смета ЕР (общ) '!$M613,2)</f>
        <v>0</v>
      </c>
      <c r="P613" s="778"/>
      <c r="R613" s="1376"/>
    </row>
    <row r="614" spans="1:18" ht="24">
      <c r="A614" s="683" t="s">
        <v>54</v>
      </c>
      <c r="B614" s="683">
        <v>2</v>
      </c>
      <c r="C614" s="683"/>
      <c r="D614" s="683">
        <v>28</v>
      </c>
      <c r="E614" s="683" t="str">
        <f>CONCATENATE('Смета ЕР (общ) '!$A614,".",'Смета ЕР (общ) '!$B614,".",'Смета ЕР (общ) '!$D614)</f>
        <v>Р4.2.28</v>
      </c>
      <c r="F614" s="683">
        <f t="shared" si="88"/>
        <v>1</v>
      </c>
      <c r="G614" s="710" t="s">
        <v>2047</v>
      </c>
      <c r="H614" s="634" t="s">
        <v>336</v>
      </c>
      <c r="I614" s="635"/>
      <c r="J614" s="779">
        <v>30000</v>
      </c>
      <c r="K614" s="779">
        <v>90000</v>
      </c>
      <c r="L614" s="636">
        <f t="shared" si="91"/>
        <v>30000</v>
      </c>
      <c r="M614" s="636">
        <f t="shared" si="92"/>
        <v>90000</v>
      </c>
      <c r="N614" s="636">
        <f>ROUND('Смета ЕР (общ) '!$I614*'Смета ЕР (общ) '!$L614,2)</f>
        <v>0</v>
      </c>
      <c r="O614" s="636">
        <f>ROUND('Смета ЕР (общ) '!$I614*'Смета ЕР (общ) '!$M614,2)</f>
        <v>0</v>
      </c>
      <c r="P614" s="778"/>
      <c r="R614" s="1376"/>
    </row>
    <row r="615" spans="1:18" ht="24">
      <c r="A615" s="640" t="s">
        <v>54</v>
      </c>
      <c r="B615" s="640">
        <v>3</v>
      </c>
      <c r="C615" s="640"/>
      <c r="D615" s="640">
        <v>0</v>
      </c>
      <c r="E615" s="640" t="str">
        <f>CONCATENATE('Смета ЕР (общ) '!$A615,".",'Смета ЕР (общ) '!$B615,".",'Смета ЕР (общ) '!$D615)</f>
        <v>Р4.3.0</v>
      </c>
      <c r="F615" s="640">
        <f t="shared" si="88"/>
        <v>1</v>
      </c>
      <c r="G615" s="641" t="s">
        <v>673</v>
      </c>
      <c r="H615" s="626"/>
      <c r="I615" s="627">
        <f>N615</f>
        <v>0</v>
      </c>
      <c r="J615" s="639"/>
      <c r="K615" s="639"/>
      <c r="L615" s="629"/>
      <c r="M615" s="629"/>
      <c r="N615" s="629">
        <f>SUM(N616:N621)</f>
        <v>0</v>
      </c>
      <c r="O615" s="629">
        <f>SUM(O616:O621)</f>
        <v>0</v>
      </c>
      <c r="R615" s="1375"/>
    </row>
    <row r="616" spans="1:18" ht="24">
      <c r="A616" s="632" t="s">
        <v>54</v>
      </c>
      <c r="B616" s="632">
        <v>3</v>
      </c>
      <c r="C616" s="632"/>
      <c r="D616" s="632">
        <v>1</v>
      </c>
      <c r="E616" s="632" t="str">
        <f>CONCATENATE('Смета ЕР (общ) '!$A616,".",'Смета ЕР (общ) '!$B616,".",'Смета ЕР (общ) '!$D616)</f>
        <v>Р4.3.1</v>
      </c>
      <c r="F616" s="632">
        <f t="shared" si="88"/>
        <v>1</v>
      </c>
      <c r="G616" s="633" t="s">
        <v>173</v>
      </c>
      <c r="H616" s="634" t="s">
        <v>18</v>
      </c>
      <c r="I616" s="635"/>
      <c r="J616" s="636">
        <v>4853.8500000000004</v>
      </c>
      <c r="K616" s="636">
        <v>15289.44</v>
      </c>
      <c r="L616" s="636">
        <f t="shared" ref="L616:M621" si="93">ROUND(J616-J616*$Q$3,2)</f>
        <v>4853.8500000000004</v>
      </c>
      <c r="M616" s="636">
        <f t="shared" si="93"/>
        <v>15289.44</v>
      </c>
      <c r="N616" s="636">
        <f>ROUND('Смета ЕР (общ) '!$I616*'Смета ЕР (общ) '!$L616,2)</f>
        <v>0</v>
      </c>
      <c r="O616" s="636">
        <f>ROUND('Смета ЕР (общ) '!$I616*'Смета ЕР (общ) '!$M616,2)</f>
        <v>0</v>
      </c>
      <c r="R616" s="1376"/>
    </row>
    <row r="617" spans="1:18" ht="24">
      <c r="A617" s="632" t="s">
        <v>54</v>
      </c>
      <c r="B617" s="632">
        <v>3</v>
      </c>
      <c r="C617" s="632"/>
      <c r="D617" s="632">
        <v>2</v>
      </c>
      <c r="E617" s="632" t="str">
        <f>CONCATENATE('Смета ЕР (общ) '!$A617,".",'Смета ЕР (общ) '!$B617,".",'Смета ЕР (общ) '!$D617)</f>
        <v>Р4.3.2</v>
      </c>
      <c r="F617" s="632">
        <f t="shared" si="88"/>
        <v>1</v>
      </c>
      <c r="G617" s="633" t="s">
        <v>62</v>
      </c>
      <c r="H617" s="634" t="s">
        <v>15</v>
      </c>
      <c r="I617" s="635"/>
      <c r="J617" s="636">
        <v>788.18</v>
      </c>
      <c r="K617" s="636">
        <v>473.36</v>
      </c>
      <c r="L617" s="636">
        <f t="shared" si="93"/>
        <v>788.18</v>
      </c>
      <c r="M617" s="636">
        <f t="shared" si="93"/>
        <v>473.36</v>
      </c>
      <c r="N617" s="636">
        <f>ROUND('Смета ЕР (общ) '!$I617*'Смета ЕР (общ) '!$L617,2)</f>
        <v>0</v>
      </c>
      <c r="O617" s="636">
        <f>ROUND('Смета ЕР (общ) '!$I617*'Смета ЕР (общ) '!$M617,2)</f>
        <v>0</v>
      </c>
      <c r="R617" s="1376"/>
    </row>
    <row r="618" spans="1:18" ht="24">
      <c r="A618" s="632" t="s">
        <v>54</v>
      </c>
      <c r="B618" s="632">
        <v>3</v>
      </c>
      <c r="C618" s="632"/>
      <c r="D618" s="632">
        <v>3</v>
      </c>
      <c r="E618" s="632" t="str">
        <f>CONCATENATE('Смета ЕР (общ) '!$A618,".",'Смета ЕР (общ) '!$B618,".",'Смета ЕР (общ) '!$D618)</f>
        <v>Р4.3.3</v>
      </c>
      <c r="F618" s="632">
        <f t="shared" si="88"/>
        <v>1</v>
      </c>
      <c r="G618" s="633" t="s">
        <v>507</v>
      </c>
      <c r="H618" s="634" t="s">
        <v>15</v>
      </c>
      <c r="I618" s="635"/>
      <c r="J618" s="636">
        <v>522.34</v>
      </c>
      <c r="K618" s="636">
        <v>575.07000000000005</v>
      </c>
      <c r="L618" s="636">
        <f t="shared" si="93"/>
        <v>522.34</v>
      </c>
      <c r="M618" s="636">
        <f t="shared" si="93"/>
        <v>575.07000000000005</v>
      </c>
      <c r="N618" s="636">
        <f>ROUND('Смета ЕР (общ) '!$I618*'Смета ЕР (общ) '!$L618,2)</f>
        <v>0</v>
      </c>
      <c r="O618" s="636">
        <f>ROUND('Смета ЕР (общ) '!$I618*'Смета ЕР (общ) '!$M618,2)</f>
        <v>0</v>
      </c>
      <c r="R618" s="1376"/>
    </row>
    <row r="619" spans="1:18" ht="24">
      <c r="A619" s="632" t="s">
        <v>54</v>
      </c>
      <c r="B619" s="632">
        <v>3</v>
      </c>
      <c r="C619" s="632"/>
      <c r="D619" s="632">
        <v>4</v>
      </c>
      <c r="E619" s="632" t="str">
        <f>CONCATENATE('Смета ЕР (общ) '!$A619,".",'Смета ЕР (общ) '!$B619,".",'Смета ЕР (общ) '!$D619)</f>
        <v>Р4.3.4</v>
      </c>
      <c r="F619" s="632">
        <f t="shared" si="88"/>
        <v>1</v>
      </c>
      <c r="G619" s="633" t="s">
        <v>63</v>
      </c>
      <c r="H619" s="634" t="s">
        <v>64</v>
      </c>
      <c r="I619" s="635"/>
      <c r="J619" s="636">
        <v>95.7</v>
      </c>
      <c r="K619" s="636">
        <v>1173.73</v>
      </c>
      <c r="L619" s="636">
        <f t="shared" si="93"/>
        <v>95.7</v>
      </c>
      <c r="M619" s="636">
        <f t="shared" si="93"/>
        <v>1173.73</v>
      </c>
      <c r="N619" s="636">
        <f>ROUND('Смета ЕР (общ) '!$I619*'Смета ЕР (общ) '!$L619,2)</f>
        <v>0</v>
      </c>
      <c r="O619" s="636">
        <f>ROUND('Смета ЕР (общ) '!$I619*'Смета ЕР (общ) '!$M619,2)</f>
        <v>0</v>
      </c>
      <c r="R619" s="1376"/>
    </row>
    <row r="620" spans="1:18" ht="24">
      <c r="A620" s="632" t="s">
        <v>54</v>
      </c>
      <c r="B620" s="632">
        <v>3</v>
      </c>
      <c r="C620" s="632"/>
      <c r="D620" s="632">
        <v>5</v>
      </c>
      <c r="E620" s="632" t="str">
        <f>CONCATENATE('Смета ЕР (общ) '!$A620,".",'Смета ЕР (общ) '!$B620,".",'Смета ЕР (общ) '!$D620)</f>
        <v>Р4.3.5</v>
      </c>
      <c r="F620" s="632">
        <f t="shared" si="88"/>
        <v>1</v>
      </c>
      <c r="G620" s="633" t="s">
        <v>508</v>
      </c>
      <c r="H620" s="634" t="s">
        <v>64</v>
      </c>
      <c r="I620" s="635"/>
      <c r="J620" s="636">
        <v>169.65</v>
      </c>
      <c r="K620" s="636">
        <v>1644.04</v>
      </c>
      <c r="L620" s="636">
        <f t="shared" si="93"/>
        <v>169.65</v>
      </c>
      <c r="M620" s="636">
        <f t="shared" si="93"/>
        <v>1644.04</v>
      </c>
      <c r="N620" s="636">
        <f>ROUND('Смета ЕР (общ) '!$I620*'Смета ЕР (общ) '!$L620,2)</f>
        <v>0</v>
      </c>
      <c r="O620" s="636">
        <f>ROUND('Смета ЕР (общ) '!$I620*'Смета ЕР (общ) '!$M620,2)</f>
        <v>0</v>
      </c>
      <c r="R620" s="1376"/>
    </row>
    <row r="621" spans="1:18" ht="24">
      <c r="A621" s="632" t="s">
        <v>54</v>
      </c>
      <c r="B621" s="632">
        <v>3</v>
      </c>
      <c r="C621" s="632"/>
      <c r="D621" s="632">
        <v>6</v>
      </c>
      <c r="E621" s="632" t="str">
        <f>CONCATENATE('Смета ЕР (общ) '!$A621,".",'Смета ЕР (общ) '!$B621,".",'Смета ЕР (общ) '!$D621)</f>
        <v>Р4.3.6</v>
      </c>
      <c r="F621" s="632">
        <f t="shared" si="88"/>
        <v>1</v>
      </c>
      <c r="G621" s="633" t="s">
        <v>509</v>
      </c>
      <c r="H621" s="634" t="s">
        <v>64</v>
      </c>
      <c r="I621" s="635"/>
      <c r="J621" s="636">
        <v>140.35</v>
      </c>
      <c r="K621" s="636">
        <v>2010.87</v>
      </c>
      <c r="L621" s="636">
        <f t="shared" si="93"/>
        <v>140.35</v>
      </c>
      <c r="M621" s="636">
        <f t="shared" si="93"/>
        <v>2010.87</v>
      </c>
      <c r="N621" s="636">
        <f>ROUND('Смета ЕР (общ) '!$I621*'Смета ЕР (общ) '!$L621,2)</f>
        <v>0</v>
      </c>
      <c r="O621" s="636">
        <f>ROUND('Смета ЕР (общ) '!$I621*'Смета ЕР (общ) '!$M621,2)</f>
        <v>0</v>
      </c>
      <c r="R621" s="1376"/>
    </row>
    <row r="622" spans="1:18" ht="24">
      <c r="A622" s="640" t="s">
        <v>54</v>
      </c>
      <c r="B622" s="640">
        <v>5</v>
      </c>
      <c r="C622" s="640"/>
      <c r="D622" s="640">
        <v>0</v>
      </c>
      <c r="E622" s="640" t="str">
        <f>CONCATENATE('Смета ЕР (общ) '!$A622,".",'Смета ЕР (общ) '!$B622,".",'Смета ЕР (общ) '!$D622)</f>
        <v>Р4.5.0</v>
      </c>
      <c r="F622" s="640">
        <f t="shared" si="88"/>
        <v>1</v>
      </c>
      <c r="G622" s="641" t="s">
        <v>2649</v>
      </c>
      <c r="H622" s="626"/>
      <c r="I622" s="627">
        <f>N622</f>
        <v>0</v>
      </c>
      <c r="J622" s="639"/>
      <c r="K622" s="639"/>
      <c r="L622" s="629"/>
      <c r="M622" s="629"/>
      <c r="N622" s="629">
        <f>SUM(N623:N639)</f>
        <v>0</v>
      </c>
      <c r="O622" s="629">
        <f>SUM(O623:O639)</f>
        <v>0</v>
      </c>
      <c r="R622" s="1375"/>
    </row>
    <row r="623" spans="1:18" ht="24">
      <c r="A623" s="632" t="s">
        <v>54</v>
      </c>
      <c r="B623" s="632">
        <v>5</v>
      </c>
      <c r="C623" s="632"/>
      <c r="D623" s="632">
        <v>1</v>
      </c>
      <c r="E623" s="632" t="str">
        <f>CONCATENATE('Смета ЕР (общ) '!$A623,".",'Смета ЕР (общ) '!$B623,".",'Смета ЕР (общ) '!$D623)</f>
        <v>Р4.5.1</v>
      </c>
      <c r="F623" s="632">
        <f t="shared" si="88"/>
        <v>1</v>
      </c>
      <c r="G623" s="633" t="s">
        <v>65</v>
      </c>
      <c r="H623" s="634" t="s">
        <v>18</v>
      </c>
      <c r="I623" s="635"/>
      <c r="J623" s="636">
        <v>2035.8</v>
      </c>
      <c r="K623" s="636">
        <v>0</v>
      </c>
      <c r="L623" s="636">
        <f t="shared" ref="L623:L639" si="94">ROUND(J623-J623*$Q$3,2)</f>
        <v>2035.8</v>
      </c>
      <c r="M623" s="636">
        <f t="shared" ref="M623:M639" si="95">ROUND(K623-K623*$Q$3,2)</f>
        <v>0</v>
      </c>
      <c r="N623" s="636">
        <f>ROUND('Смета ЕР (общ) '!$I623*'Смета ЕР (общ) '!$L623,2)</f>
        <v>0</v>
      </c>
      <c r="O623" s="636">
        <f>ROUND('Смета ЕР (общ) '!$I623*'Смета ЕР (общ) '!$M623,2)</f>
        <v>0</v>
      </c>
      <c r="R623" s="1376"/>
    </row>
    <row r="624" spans="1:18" ht="24">
      <c r="A624" s="632" t="s">
        <v>54</v>
      </c>
      <c r="B624" s="632">
        <v>5</v>
      </c>
      <c r="C624" s="632"/>
      <c r="D624" s="632">
        <v>2</v>
      </c>
      <c r="E624" s="632" t="str">
        <f>CONCATENATE('Смета ЕР (общ) '!$A624,".",'Смета ЕР (общ) '!$B624,".",'Смета ЕР (общ) '!$D624)</f>
        <v>Р4.5.2</v>
      </c>
      <c r="F624" s="632">
        <f t="shared" si="88"/>
        <v>1</v>
      </c>
      <c r="G624" s="633" t="s">
        <v>66</v>
      </c>
      <c r="H624" s="634" t="s">
        <v>18</v>
      </c>
      <c r="I624" s="635"/>
      <c r="J624" s="636">
        <v>1173.8699999999999</v>
      </c>
      <c r="K624" s="636">
        <v>0</v>
      </c>
      <c r="L624" s="636">
        <f t="shared" si="94"/>
        <v>1173.8699999999999</v>
      </c>
      <c r="M624" s="636">
        <f t="shared" si="95"/>
        <v>0</v>
      </c>
      <c r="N624" s="636">
        <f>ROUND('Смета ЕР (общ) '!$I624*'Смета ЕР (общ) '!$L624,2)</f>
        <v>0</v>
      </c>
      <c r="O624" s="636">
        <f>ROUND('Смета ЕР (общ) '!$I624*'Смета ЕР (общ) '!$M624,2)</f>
        <v>0</v>
      </c>
      <c r="R624" s="1376"/>
    </row>
    <row r="625" spans="1:18" ht="24">
      <c r="A625" s="632" t="s">
        <v>54</v>
      </c>
      <c r="B625" s="632">
        <v>5</v>
      </c>
      <c r="C625" s="632"/>
      <c r="D625" s="632">
        <v>3</v>
      </c>
      <c r="E625" s="632" t="str">
        <f>CONCATENATE('Смета ЕР (общ) '!$A625,".",'Смета ЕР (общ) '!$B625,".",'Смета ЕР (общ) '!$D625)</f>
        <v>Р4.5.3</v>
      </c>
      <c r="F625" s="632">
        <f t="shared" si="88"/>
        <v>1</v>
      </c>
      <c r="G625" s="633" t="s">
        <v>712</v>
      </c>
      <c r="H625" s="634" t="s">
        <v>18</v>
      </c>
      <c r="I625" s="635"/>
      <c r="J625" s="636">
        <v>1839.5</v>
      </c>
      <c r="K625" s="636">
        <v>7330.45</v>
      </c>
      <c r="L625" s="636">
        <f t="shared" si="94"/>
        <v>1839.5</v>
      </c>
      <c r="M625" s="636">
        <f t="shared" si="95"/>
        <v>7330.45</v>
      </c>
      <c r="N625" s="636">
        <f>ROUND('Смета ЕР (общ) '!$I625*'Смета ЕР (общ) '!$L625,2)</f>
        <v>0</v>
      </c>
      <c r="O625" s="636">
        <f>ROUND('Смета ЕР (общ) '!$I625*'Смета ЕР (общ) '!$M625,2)</f>
        <v>0</v>
      </c>
      <c r="R625" s="1376"/>
    </row>
    <row r="626" spans="1:18" ht="24">
      <c r="A626" s="683" t="s">
        <v>54</v>
      </c>
      <c r="B626" s="683">
        <v>5</v>
      </c>
      <c r="C626" s="683"/>
      <c r="D626" s="683">
        <v>4</v>
      </c>
      <c r="E626" s="683" t="str">
        <f>CONCATENATE('Смета ЕР (общ) '!$A626,".",'Смета ЕР (общ) '!$B626,".",'Смета ЕР (общ) '!$D626)</f>
        <v>Р4.5.4</v>
      </c>
      <c r="F626" s="683">
        <f t="shared" si="88"/>
        <v>1</v>
      </c>
      <c r="G626" s="710" t="s">
        <v>510</v>
      </c>
      <c r="H626" s="634" t="s">
        <v>336</v>
      </c>
      <c r="I626" s="635"/>
      <c r="J626" s="636">
        <v>24429.599999999999</v>
      </c>
      <c r="K626" s="636">
        <v>174719.05</v>
      </c>
      <c r="L626" s="636">
        <f t="shared" si="94"/>
        <v>24429.599999999999</v>
      </c>
      <c r="M626" s="636">
        <f t="shared" si="95"/>
        <v>174719.05</v>
      </c>
      <c r="N626" s="636">
        <f>ROUND('Смета ЕР (общ) '!$I626*'Смета ЕР (общ) '!$L626,2)</f>
        <v>0</v>
      </c>
      <c r="O626" s="636">
        <f>ROUND('Смета ЕР (общ) '!$I626*'Смета ЕР (общ) '!$M626,2)</f>
        <v>0</v>
      </c>
      <c r="R626" s="1376"/>
    </row>
    <row r="627" spans="1:18" ht="24">
      <c r="A627" s="683" t="s">
        <v>54</v>
      </c>
      <c r="B627" s="683">
        <v>5</v>
      </c>
      <c r="C627" s="683"/>
      <c r="D627" s="683">
        <v>5</v>
      </c>
      <c r="E627" s="683" t="str">
        <f>CONCATENATE('Смета ЕР (общ) '!$A627,".",'Смета ЕР (общ) '!$B627,".",'Смета ЕР (общ) '!$D627)</f>
        <v>Р4.5.5</v>
      </c>
      <c r="F627" s="683">
        <f t="shared" si="88"/>
        <v>1</v>
      </c>
      <c r="G627" s="710" t="s">
        <v>511</v>
      </c>
      <c r="H627" s="634" t="s">
        <v>336</v>
      </c>
      <c r="I627" s="635"/>
      <c r="J627" s="636">
        <v>28112.05</v>
      </c>
      <c r="K627" s="636">
        <v>211631.98</v>
      </c>
      <c r="L627" s="636">
        <f t="shared" si="94"/>
        <v>28112.05</v>
      </c>
      <c r="M627" s="636">
        <f t="shared" si="95"/>
        <v>211631.98</v>
      </c>
      <c r="N627" s="636">
        <f>ROUND('Смета ЕР (общ) '!$I627*'Смета ЕР (общ) '!$L627,2)</f>
        <v>0</v>
      </c>
      <c r="O627" s="636">
        <f>ROUND('Смета ЕР (общ) '!$I627*'Смета ЕР (общ) '!$M627,2)</f>
        <v>0</v>
      </c>
      <c r="R627" s="1376"/>
    </row>
    <row r="628" spans="1:18" ht="24">
      <c r="A628" s="683" t="s">
        <v>54</v>
      </c>
      <c r="B628" s="683">
        <v>5</v>
      </c>
      <c r="C628" s="683"/>
      <c r="D628" s="683">
        <v>6</v>
      </c>
      <c r="E628" s="683" t="str">
        <f>CONCATENATE('Смета ЕР (общ) '!$A628,".",'Смета ЕР (общ) '!$B628,".",'Смета ЕР (общ) '!$D628)</f>
        <v>Р4.5.6</v>
      </c>
      <c r="F628" s="683">
        <f t="shared" si="88"/>
        <v>1</v>
      </c>
      <c r="G628" s="710" t="s">
        <v>67</v>
      </c>
      <c r="H628" s="634" t="s">
        <v>336</v>
      </c>
      <c r="I628" s="635"/>
      <c r="J628" s="636">
        <v>28501.200000000001</v>
      </c>
      <c r="K628" s="636">
        <v>166147.91</v>
      </c>
      <c r="L628" s="636">
        <f t="shared" si="94"/>
        <v>28501.200000000001</v>
      </c>
      <c r="M628" s="636">
        <f t="shared" si="95"/>
        <v>166147.91</v>
      </c>
      <c r="N628" s="636">
        <f>ROUND('Смета ЕР (общ) '!$I628*'Смета ЕР (общ) '!$L628,2)</f>
        <v>0</v>
      </c>
      <c r="O628" s="636">
        <f>ROUND('Смета ЕР (общ) '!$I628*'Смета ЕР (общ) '!$M628,2)</f>
        <v>0</v>
      </c>
      <c r="R628" s="1376"/>
    </row>
    <row r="629" spans="1:18" ht="24">
      <c r="A629" s="683" t="s">
        <v>54</v>
      </c>
      <c r="B629" s="683">
        <v>5</v>
      </c>
      <c r="C629" s="683"/>
      <c r="D629" s="683">
        <v>7</v>
      </c>
      <c r="E629" s="683" t="str">
        <f>CONCATENATE('Смета ЕР (общ) '!$A629,".",'Смета ЕР (общ) '!$B629,".",'Смета ЕР (общ) '!$D629)</f>
        <v>Р4.5.7</v>
      </c>
      <c r="F629" s="683">
        <f t="shared" si="88"/>
        <v>1</v>
      </c>
      <c r="G629" s="710" t="s">
        <v>512</v>
      </c>
      <c r="H629" s="634" t="s">
        <v>27</v>
      </c>
      <c r="I629" s="635"/>
      <c r="J629" s="636">
        <v>6571.11</v>
      </c>
      <c r="K629" s="636">
        <v>33105.06</v>
      </c>
      <c r="L629" s="636">
        <f t="shared" si="94"/>
        <v>6571.11</v>
      </c>
      <c r="M629" s="636">
        <f t="shared" si="95"/>
        <v>33105.06</v>
      </c>
      <c r="N629" s="636">
        <f>ROUND('Смета ЕР (общ) '!$I629*'Смета ЕР (общ) '!$L629,2)</f>
        <v>0</v>
      </c>
      <c r="O629" s="636">
        <f>ROUND('Смета ЕР (общ) '!$I629*'Смета ЕР (общ) '!$M629,2)</f>
        <v>0</v>
      </c>
      <c r="R629" s="1376"/>
    </row>
    <row r="630" spans="1:18" ht="24">
      <c r="A630" s="683" t="s">
        <v>54</v>
      </c>
      <c r="B630" s="683">
        <v>5</v>
      </c>
      <c r="C630" s="683"/>
      <c r="D630" s="683">
        <v>8</v>
      </c>
      <c r="E630" s="683" t="str">
        <f>CONCATENATE('Смета ЕР (общ) '!$A630,".",'Смета ЕР (общ) '!$B630,".",'Смета ЕР (общ) '!$D630)</f>
        <v>Р4.5.8</v>
      </c>
      <c r="F630" s="683">
        <f t="shared" si="88"/>
        <v>1</v>
      </c>
      <c r="G630" s="710" t="s">
        <v>382</v>
      </c>
      <c r="H630" s="634" t="s">
        <v>15</v>
      </c>
      <c r="I630" s="635"/>
      <c r="J630" s="636">
        <v>746.46</v>
      </c>
      <c r="K630" s="636">
        <v>750.37</v>
      </c>
      <c r="L630" s="636">
        <f t="shared" si="94"/>
        <v>746.46</v>
      </c>
      <c r="M630" s="636">
        <f t="shared" si="95"/>
        <v>750.37</v>
      </c>
      <c r="N630" s="636">
        <f>ROUND('Смета ЕР (общ) '!$I630*'Смета ЕР (общ) '!$L630,2)</f>
        <v>0</v>
      </c>
      <c r="O630" s="636">
        <f>ROUND('Смета ЕР (общ) '!$I630*'Смета ЕР (общ) '!$M630,2)</f>
        <v>0</v>
      </c>
      <c r="R630" s="1376"/>
    </row>
    <row r="631" spans="1:18" ht="24">
      <c r="A631" s="683" t="s">
        <v>54</v>
      </c>
      <c r="B631" s="683">
        <v>5</v>
      </c>
      <c r="C631" s="683"/>
      <c r="D631" s="683">
        <v>9</v>
      </c>
      <c r="E631" s="683" t="str">
        <f>CONCATENATE('Смета ЕР (общ) '!$A631,".",'Смета ЕР (общ) '!$B631,".",'Смета ЕР (общ) '!$D631)</f>
        <v>Р4.5.9</v>
      </c>
      <c r="F631" s="683">
        <f t="shared" si="88"/>
        <v>1</v>
      </c>
      <c r="G631" s="710" t="s">
        <v>513</v>
      </c>
      <c r="H631" s="634" t="s">
        <v>15</v>
      </c>
      <c r="I631" s="635"/>
      <c r="J631" s="636">
        <v>800.36</v>
      </c>
      <c r="K631" s="636">
        <v>1774.08</v>
      </c>
      <c r="L631" s="636">
        <f t="shared" si="94"/>
        <v>800.36</v>
      </c>
      <c r="M631" s="636">
        <f t="shared" si="95"/>
        <v>1774.08</v>
      </c>
      <c r="N631" s="636">
        <f>ROUND('Смета ЕР (общ) '!$I631*'Смета ЕР (общ) '!$L631,2)</f>
        <v>0</v>
      </c>
      <c r="O631" s="636">
        <f>ROUND('Смета ЕР (общ) '!$I631*'Смета ЕР (общ) '!$M631,2)</f>
        <v>0</v>
      </c>
      <c r="R631" s="1376"/>
    </row>
    <row r="632" spans="1:18" ht="24">
      <c r="A632" s="683" t="s">
        <v>54</v>
      </c>
      <c r="B632" s="683">
        <v>5</v>
      </c>
      <c r="C632" s="683"/>
      <c r="D632" s="683">
        <v>10</v>
      </c>
      <c r="E632" s="683" t="str">
        <f>CONCATENATE('Смета ЕР (общ) '!$A632,".",'Смета ЕР (общ) '!$B632,".",'Смета ЕР (общ) '!$D632)</f>
        <v>Р4.5.10</v>
      </c>
      <c r="F632" s="683">
        <f t="shared" si="88"/>
        <v>1</v>
      </c>
      <c r="G632" s="710" t="s">
        <v>174</v>
      </c>
      <c r="H632" s="634" t="s">
        <v>15</v>
      </c>
      <c r="I632" s="635"/>
      <c r="J632" s="636">
        <v>2035.8</v>
      </c>
      <c r="K632" s="636">
        <v>2934.09</v>
      </c>
      <c r="L632" s="636">
        <f t="shared" si="94"/>
        <v>2035.8</v>
      </c>
      <c r="M632" s="636">
        <f t="shared" si="95"/>
        <v>2934.09</v>
      </c>
      <c r="N632" s="636">
        <f>ROUND('Смета ЕР (общ) '!$I632*'Смета ЕР (общ) '!$L632,2)</f>
        <v>0</v>
      </c>
      <c r="O632" s="636">
        <f>ROUND('Смета ЕР (общ) '!$I632*'Смета ЕР (общ) '!$M632,2)</f>
        <v>0</v>
      </c>
      <c r="R632" s="1376"/>
    </row>
    <row r="633" spans="1:18" ht="24">
      <c r="A633" s="683" t="s">
        <v>54</v>
      </c>
      <c r="B633" s="683">
        <v>5</v>
      </c>
      <c r="C633" s="683"/>
      <c r="D633" s="683">
        <v>11</v>
      </c>
      <c r="E633" s="683" t="str">
        <f>CONCATENATE('Смета ЕР (общ) '!$A633,".",'Смета ЕР (общ) '!$B633,".",'Смета ЕР (общ) '!$D633)</f>
        <v>Р4.5.11</v>
      </c>
      <c r="F633" s="683">
        <f t="shared" ref="F633:F702" si="96">IF(I633&gt;0,F632+1,F632)</f>
        <v>1</v>
      </c>
      <c r="G633" s="710" t="s">
        <v>68</v>
      </c>
      <c r="H633" s="634" t="s">
        <v>336</v>
      </c>
      <c r="I633" s="635"/>
      <c r="J633" s="636">
        <v>1850.12</v>
      </c>
      <c r="K633" s="636">
        <v>1901.09</v>
      </c>
      <c r="L633" s="636">
        <f t="shared" si="94"/>
        <v>1850.12</v>
      </c>
      <c r="M633" s="636">
        <f t="shared" si="95"/>
        <v>1901.09</v>
      </c>
      <c r="N633" s="636">
        <f>ROUND('Смета ЕР (общ) '!$I633*'Смета ЕР (общ) '!$L633,2)</f>
        <v>0</v>
      </c>
      <c r="O633" s="636">
        <f>ROUND('Смета ЕР (общ) '!$I633*'Смета ЕР (общ) '!$M633,2)</f>
        <v>0</v>
      </c>
      <c r="R633" s="1376"/>
    </row>
    <row r="634" spans="1:18" ht="24">
      <c r="A634" s="683" t="s">
        <v>54</v>
      </c>
      <c r="B634" s="683">
        <v>5</v>
      </c>
      <c r="C634" s="683"/>
      <c r="D634" s="683">
        <v>12</v>
      </c>
      <c r="E634" s="683" t="str">
        <f>CONCATENATE('Смета ЕР (общ) '!$A634,".",'Смета ЕР (общ) '!$B634,".",'Смета ЕР (общ) '!$D634)</f>
        <v>Р4.5.12</v>
      </c>
      <c r="F634" s="683">
        <f t="shared" si="96"/>
        <v>1</v>
      </c>
      <c r="G634" s="710" t="s">
        <v>711</v>
      </c>
      <c r="H634" s="711" t="s">
        <v>15</v>
      </c>
      <c r="I634" s="635"/>
      <c r="J634" s="636">
        <v>452.96</v>
      </c>
      <c r="K634" s="636">
        <v>3491.76</v>
      </c>
      <c r="L634" s="636">
        <f t="shared" si="94"/>
        <v>452.96</v>
      </c>
      <c r="M634" s="636">
        <f t="shared" si="95"/>
        <v>3491.76</v>
      </c>
      <c r="N634" s="636">
        <f>ROUND('Смета ЕР (общ) '!$I634*'Смета ЕР (общ) '!$L634,2)</f>
        <v>0</v>
      </c>
      <c r="O634" s="636">
        <f>ROUND('Смета ЕР (общ) '!$I634*'Смета ЕР (общ) '!$M634,2)</f>
        <v>0</v>
      </c>
      <c r="R634" s="1376"/>
    </row>
    <row r="635" spans="1:18" ht="24">
      <c r="A635" s="632" t="s">
        <v>54</v>
      </c>
      <c r="B635" s="632">
        <v>5</v>
      </c>
      <c r="C635" s="632"/>
      <c r="D635" s="632">
        <v>13</v>
      </c>
      <c r="E635" s="632" t="str">
        <f>CONCATENATE('Смета ЕР (общ) '!$A635,".",'Смета ЕР (общ) '!$B635,".",'Смета ЕР (общ) '!$D635)</f>
        <v>Р4.5.13</v>
      </c>
      <c r="F635" s="632">
        <f t="shared" si="96"/>
        <v>1</v>
      </c>
      <c r="G635" s="633" t="s">
        <v>175</v>
      </c>
      <c r="H635" s="648" t="s">
        <v>15</v>
      </c>
      <c r="I635" s="635"/>
      <c r="J635" s="665">
        <v>3048</v>
      </c>
      <c r="K635" s="636">
        <v>2955.58</v>
      </c>
      <c r="L635" s="636">
        <f t="shared" si="94"/>
        <v>3048</v>
      </c>
      <c r="M635" s="636">
        <f t="shared" si="95"/>
        <v>2955.58</v>
      </c>
      <c r="N635" s="636">
        <f>ROUND('Смета ЕР (общ) '!$I635*'Смета ЕР (общ) '!$L635,2)</f>
        <v>0</v>
      </c>
      <c r="O635" s="636">
        <f>ROUND('Смета ЕР (общ) '!$I635*'Смета ЕР (общ) '!$M635,2)</f>
        <v>0</v>
      </c>
      <c r="R635" s="1376"/>
    </row>
    <row r="636" spans="1:18" ht="24">
      <c r="A636" s="632" t="s">
        <v>54</v>
      </c>
      <c r="B636" s="632">
        <v>5</v>
      </c>
      <c r="C636" s="632"/>
      <c r="D636" s="632">
        <v>14</v>
      </c>
      <c r="E636" s="632" t="str">
        <f>CONCATENATE('Смета ЕР (общ) '!$A636,".",'Смета ЕР (общ) '!$B636,".",'Смета ЕР (общ) '!$D636)</f>
        <v>Р4.5.14</v>
      </c>
      <c r="F636" s="632">
        <f t="shared" si="96"/>
        <v>1</v>
      </c>
      <c r="G636" s="633" t="s">
        <v>516</v>
      </c>
      <c r="H636" s="634" t="s">
        <v>27</v>
      </c>
      <c r="I636" s="635"/>
      <c r="J636" s="665">
        <v>1500</v>
      </c>
      <c r="K636" s="636">
        <v>1669.76</v>
      </c>
      <c r="L636" s="636">
        <f t="shared" si="94"/>
        <v>1500</v>
      </c>
      <c r="M636" s="636">
        <f t="shared" si="95"/>
        <v>1669.76</v>
      </c>
      <c r="N636" s="636">
        <f>ROUND('Смета ЕР (общ) '!$I636*'Смета ЕР (общ) '!$L636,2)</f>
        <v>0</v>
      </c>
      <c r="O636" s="636">
        <f>ROUND('Смета ЕР (общ) '!$I636*'Смета ЕР (общ) '!$M636,2)</f>
        <v>0</v>
      </c>
      <c r="R636" s="1376"/>
    </row>
    <row r="637" spans="1:18" ht="24">
      <c r="A637" s="632" t="s">
        <v>54</v>
      </c>
      <c r="B637" s="632">
        <v>5</v>
      </c>
      <c r="C637" s="632"/>
      <c r="D637" s="632">
        <v>15</v>
      </c>
      <c r="E637" s="632" t="str">
        <f>CONCATENATE('Смета ЕР (общ) '!$A637,".",'Смета ЕР (общ) '!$B637,".",'Смета ЕР (общ) '!$D637)</f>
        <v>Р4.5.15</v>
      </c>
      <c r="F637" s="632">
        <f t="shared" si="96"/>
        <v>1</v>
      </c>
      <c r="G637" s="633" t="s">
        <v>317</v>
      </c>
      <c r="H637" s="648" t="s">
        <v>15</v>
      </c>
      <c r="I637" s="635"/>
      <c r="J637" s="665">
        <v>2000</v>
      </c>
      <c r="K637" s="636">
        <v>2106.59</v>
      </c>
      <c r="L637" s="636">
        <f t="shared" si="94"/>
        <v>2000</v>
      </c>
      <c r="M637" s="636">
        <f t="shared" si="95"/>
        <v>2106.59</v>
      </c>
      <c r="N637" s="636">
        <f>ROUND('Смета ЕР (общ) '!$I637*'Смета ЕР (общ) '!$L637,2)</f>
        <v>0</v>
      </c>
      <c r="O637" s="636">
        <f>ROUND('Смета ЕР (общ) '!$I637*'Смета ЕР (общ) '!$M637,2)</f>
        <v>0</v>
      </c>
      <c r="R637" s="1376"/>
    </row>
    <row r="638" spans="1:18" ht="24">
      <c r="A638" s="632" t="s">
        <v>54</v>
      </c>
      <c r="B638" s="632">
        <v>5</v>
      </c>
      <c r="C638" s="632"/>
      <c r="D638" s="632">
        <v>16</v>
      </c>
      <c r="E638" s="632" t="str">
        <f>CONCATENATE('Смета ЕР (общ) '!$A638,".",'Смета ЕР (общ) '!$B638,".",'Смета ЕР (общ) '!$D638)</f>
        <v>Р4.5.16</v>
      </c>
      <c r="F638" s="632">
        <f t="shared" si="96"/>
        <v>1</v>
      </c>
      <c r="G638" s="633" t="s">
        <v>176</v>
      </c>
      <c r="H638" s="648" t="s">
        <v>15</v>
      </c>
      <c r="I638" s="635"/>
      <c r="J638" s="636">
        <v>2035.8</v>
      </c>
      <c r="K638" s="636">
        <v>7931.84</v>
      </c>
      <c r="L638" s="636">
        <f t="shared" si="94"/>
        <v>2035.8</v>
      </c>
      <c r="M638" s="636">
        <f t="shared" si="95"/>
        <v>7931.84</v>
      </c>
      <c r="N638" s="636">
        <f>ROUND('Смета ЕР (общ) '!$I638*'Смета ЕР (общ) '!$L638,2)</f>
        <v>0</v>
      </c>
      <c r="O638" s="636">
        <f>ROUND('Смета ЕР (общ) '!$I638*'Смета ЕР (общ) '!$M638,2)</f>
        <v>0</v>
      </c>
      <c r="R638" s="1376"/>
    </row>
    <row r="639" spans="1:18" ht="160.5" customHeight="1">
      <c r="A639" s="632" t="s">
        <v>54</v>
      </c>
      <c r="B639" s="632">
        <v>5</v>
      </c>
      <c r="C639" s="632"/>
      <c r="D639" s="632">
        <v>17</v>
      </c>
      <c r="E639" s="632" t="str">
        <f>CONCATENATE('Смета ЕР (общ) '!$A639,".",'Смета ЕР (общ) '!$B639,".",'Смета ЕР (общ) '!$D639)</f>
        <v>Р4.5.17</v>
      </c>
      <c r="F639" s="632">
        <f t="shared" si="96"/>
        <v>1</v>
      </c>
      <c r="G639" s="633" t="s">
        <v>1164</v>
      </c>
      <c r="H639" s="634" t="s">
        <v>27</v>
      </c>
      <c r="I639" s="635"/>
      <c r="J639" s="636">
        <v>16286.4</v>
      </c>
      <c r="K639" s="636">
        <v>66879.460000000006</v>
      </c>
      <c r="L639" s="636">
        <f t="shared" si="94"/>
        <v>16286.4</v>
      </c>
      <c r="M639" s="636">
        <f t="shared" si="95"/>
        <v>66879.460000000006</v>
      </c>
      <c r="N639" s="636">
        <f>ROUND('Смета ЕР (общ) '!$I639*'Смета ЕР (общ) '!$L639,2)</f>
        <v>0</v>
      </c>
      <c r="O639" s="636">
        <f>ROUND('Смета ЕР (общ) '!$I639*'Смета ЕР (общ) '!$M639,2)</f>
        <v>0</v>
      </c>
      <c r="R639" s="1376"/>
    </row>
    <row r="640" spans="1:18" ht="24">
      <c r="A640" s="624" t="s">
        <v>73</v>
      </c>
      <c r="B640" s="624">
        <v>0</v>
      </c>
      <c r="C640" s="624"/>
      <c r="D640" s="624">
        <v>0</v>
      </c>
      <c r="E640" s="624" t="str">
        <f>CONCATENATE('Смета ЕР (общ) '!$A640,".",'Смета ЕР (общ) '!$B640,".",'Смета ЕР (общ) '!$D640)</f>
        <v>Р5.0.0</v>
      </c>
      <c r="F640" s="624">
        <f t="shared" si="96"/>
        <v>1</v>
      </c>
      <c r="G640" s="625" t="s">
        <v>674</v>
      </c>
      <c r="H640" s="626"/>
      <c r="I640" s="627">
        <f>N640</f>
        <v>0</v>
      </c>
      <c r="J640" s="639"/>
      <c r="K640" s="639"/>
      <c r="L640" s="629"/>
      <c r="M640" s="629"/>
      <c r="N640" s="629">
        <f>ROUND(N641++N733+N739+N748,2)</f>
        <v>0</v>
      </c>
      <c r="O640" s="629">
        <f>ROUND(O641++O733+O739+O748,2)</f>
        <v>0</v>
      </c>
      <c r="P640" s="647"/>
      <c r="R640" s="1375"/>
    </row>
    <row r="641" spans="1:18" s="712" customFormat="1" ht="24">
      <c r="A641" s="624" t="s">
        <v>73</v>
      </c>
      <c r="B641" s="624">
        <v>3</v>
      </c>
      <c r="C641" s="624"/>
      <c r="D641" s="624">
        <v>0</v>
      </c>
      <c r="E641" s="624" t="str">
        <f>CONCATENATE('Смета ЕР (общ) '!$A641,".",'Смета ЕР (общ) '!$B641,".",'Смета ЕР (общ) '!$D641)</f>
        <v>Р5.3.0</v>
      </c>
      <c r="F641" s="624">
        <f t="shared" si="96"/>
        <v>1</v>
      </c>
      <c r="G641" s="625" t="s">
        <v>1168</v>
      </c>
      <c r="H641" s="626"/>
      <c r="I641" s="627">
        <f>N641</f>
        <v>0</v>
      </c>
      <c r="J641" s="639"/>
      <c r="K641" s="639"/>
      <c r="L641" s="629"/>
      <c r="M641" s="629"/>
      <c r="N641" s="629">
        <f>SUM(N642:N732)</f>
        <v>0</v>
      </c>
      <c r="O641" s="629">
        <f>SUM(O642:O732)</f>
        <v>0</v>
      </c>
      <c r="P641" s="647"/>
      <c r="Q641" s="631"/>
      <c r="R641" s="1375"/>
    </row>
    <row r="642" spans="1:18" ht="36">
      <c r="A642" s="632" t="s">
        <v>73</v>
      </c>
      <c r="B642" s="632">
        <v>3</v>
      </c>
      <c r="C642" s="632"/>
      <c r="D642" s="632">
        <v>1</v>
      </c>
      <c r="E642" s="632" t="str">
        <f>CONCATENATE('Смета ЕР (общ) '!$A642,".",'Смета ЕР (общ) '!$B642,".",'Смета ЕР (общ) '!$D642)</f>
        <v>Р5.3.1</v>
      </c>
      <c r="F642" s="632">
        <f t="shared" si="96"/>
        <v>1</v>
      </c>
      <c r="G642" s="645" t="s">
        <v>6167</v>
      </c>
      <c r="H642" s="634" t="s">
        <v>336</v>
      </c>
      <c r="I642" s="635"/>
      <c r="J642" s="636">
        <v>4284.5</v>
      </c>
      <c r="K642" s="636">
        <f>Сантехника!J36</f>
        <v>12390</v>
      </c>
      <c r="L642" s="636">
        <f t="shared" ref="L642:L665" si="97">ROUND(J642-J642*$Q$3,2)</f>
        <v>4284.5</v>
      </c>
      <c r="M642" s="657">
        <f>K642</f>
        <v>12390</v>
      </c>
      <c r="N642" s="636">
        <f>ROUND('Смета ЕР (общ) '!$I642*'Смета ЕР (общ) '!$L642,2)</f>
        <v>0</v>
      </c>
      <c r="O642" s="636">
        <f>ROUND('Смета ЕР (общ) '!$I642*'Смета ЕР (общ) '!$M642,2)</f>
        <v>0</v>
      </c>
      <c r="P642" s="78" t="s">
        <v>1541</v>
      </c>
      <c r="Q642" s="1368" t="s">
        <v>6168</v>
      </c>
      <c r="R642" s="1376" t="s">
        <v>844</v>
      </c>
    </row>
    <row r="643" spans="1:18" ht="24">
      <c r="A643" s="632" t="s">
        <v>73</v>
      </c>
      <c r="B643" s="632">
        <v>3</v>
      </c>
      <c r="C643" s="632"/>
      <c r="D643" s="632">
        <v>2</v>
      </c>
      <c r="E643" s="632" t="str">
        <f>CONCATENATE('Смета ЕР (общ) '!$A643,".",'Смета ЕР (общ) '!$B643,".",'Смета ЕР (общ) '!$D643)</f>
        <v>Р5.3.2</v>
      </c>
      <c r="F643" s="632">
        <f t="shared" si="96"/>
        <v>1</v>
      </c>
      <c r="G643" s="645" t="s">
        <v>1170</v>
      </c>
      <c r="H643" s="634" t="s">
        <v>336</v>
      </c>
      <c r="I643" s="635"/>
      <c r="J643" s="636">
        <v>7837.5</v>
      </c>
      <c r="K643" s="636">
        <v>6690.22</v>
      </c>
      <c r="L643" s="636">
        <f t="shared" si="97"/>
        <v>7837.5</v>
      </c>
      <c r="M643" s="636">
        <f t="shared" ref="M643:M650" si="98">ROUND(K643-K643*$Q$3,2)</f>
        <v>6690.22</v>
      </c>
      <c r="N643" s="636">
        <f>ROUND('Смета ЕР (общ) '!$I643*'Смета ЕР (общ) '!$L643,2)</f>
        <v>0</v>
      </c>
      <c r="O643" s="636">
        <f>ROUND('Смета ЕР (общ) '!$I643*'Смета ЕР (общ) '!$M643,2)</f>
        <v>0</v>
      </c>
      <c r="P643" s="647"/>
      <c r="R643" s="1376"/>
    </row>
    <row r="644" spans="1:18" ht="24">
      <c r="A644" s="632" t="s">
        <v>73</v>
      </c>
      <c r="B644" s="632">
        <v>3</v>
      </c>
      <c r="C644" s="632"/>
      <c r="D644" s="632">
        <v>68</v>
      </c>
      <c r="E644" s="632" t="str">
        <f>CONCATENATE('Смета ЕР (общ) '!$A644,".",'Смета ЕР (общ) '!$B644,".",'Смета ЕР (общ) '!$D644)</f>
        <v>Р5.3.68</v>
      </c>
      <c r="F644" s="632">
        <f t="shared" si="96"/>
        <v>1</v>
      </c>
      <c r="G644" s="645" t="s">
        <v>1171</v>
      </c>
      <c r="H644" s="634" t="s">
        <v>336</v>
      </c>
      <c r="I644" s="635"/>
      <c r="J644" s="636">
        <v>4284.5</v>
      </c>
      <c r="K644" s="636">
        <v>55070.06</v>
      </c>
      <c r="L644" s="636">
        <f t="shared" si="97"/>
        <v>4284.5</v>
      </c>
      <c r="M644" s="636">
        <f t="shared" si="98"/>
        <v>55070.06</v>
      </c>
      <c r="N644" s="636">
        <f>ROUND('Смета ЕР (общ) '!$I644*'Смета ЕР (общ) '!$L644,2)</f>
        <v>0</v>
      </c>
      <c r="O644" s="636">
        <f>ROUND('Смета ЕР (общ) '!$I644*'Смета ЕР (общ) '!$M644,2)</f>
        <v>0</v>
      </c>
      <c r="P644" s="658"/>
      <c r="R644" s="1376"/>
    </row>
    <row r="645" spans="1:18" ht="24">
      <c r="A645" s="632" t="s">
        <v>73</v>
      </c>
      <c r="B645" s="632">
        <v>3</v>
      </c>
      <c r="C645" s="632"/>
      <c r="D645" s="632">
        <v>69</v>
      </c>
      <c r="E645" s="632" t="str">
        <f>CONCATENATE('Смета ЕР (общ) '!$A645,".",'Смета ЕР (общ) '!$B645,".",'Смета ЕР (общ) '!$D645)</f>
        <v>Р5.3.69</v>
      </c>
      <c r="F645" s="632">
        <f t="shared" si="96"/>
        <v>1</v>
      </c>
      <c r="G645" s="645" t="s">
        <v>1172</v>
      </c>
      <c r="H645" s="634" t="s">
        <v>336</v>
      </c>
      <c r="I645" s="635"/>
      <c r="J645" s="636">
        <v>6688</v>
      </c>
      <c r="K645" s="636">
        <v>29157.16</v>
      </c>
      <c r="L645" s="636">
        <f t="shared" si="97"/>
        <v>6688</v>
      </c>
      <c r="M645" s="636">
        <f t="shared" si="98"/>
        <v>29157.16</v>
      </c>
      <c r="N645" s="636">
        <f>ROUND('Смета ЕР (общ) '!$I645*'Смета ЕР (общ) '!$L645,2)</f>
        <v>0</v>
      </c>
      <c r="O645" s="636">
        <f>ROUND('Смета ЕР (общ) '!$I645*'Смета ЕР (общ) '!$M645,2)</f>
        <v>0</v>
      </c>
      <c r="P645" s="647"/>
      <c r="R645" s="1376"/>
    </row>
    <row r="646" spans="1:18" ht="24">
      <c r="A646" s="632" t="s">
        <v>73</v>
      </c>
      <c r="B646" s="632">
        <v>3</v>
      </c>
      <c r="C646" s="632"/>
      <c r="D646" s="632">
        <v>62</v>
      </c>
      <c r="E646" s="632" t="str">
        <f>CONCATENATE('Смета ЕР (общ) '!$A646,".",'Смета ЕР (общ) '!$B646,".",'Смета ЕР (общ) '!$D646)</f>
        <v>Р5.3.62</v>
      </c>
      <c r="F646" s="632">
        <f t="shared" si="96"/>
        <v>1</v>
      </c>
      <c r="G646" s="645" t="s">
        <v>1185</v>
      </c>
      <c r="H646" s="634" t="s">
        <v>336</v>
      </c>
      <c r="I646" s="635"/>
      <c r="J646" s="636">
        <v>4186.88</v>
      </c>
      <c r="K646" s="636">
        <v>27305.02</v>
      </c>
      <c r="L646" s="636">
        <f t="shared" si="97"/>
        <v>4186.88</v>
      </c>
      <c r="M646" s="636">
        <f t="shared" si="98"/>
        <v>27305.02</v>
      </c>
      <c r="N646" s="636">
        <f>ROUND('Смета ЕР (общ) '!$I646*'Смета ЕР (общ) '!$L646,2)</f>
        <v>0</v>
      </c>
      <c r="O646" s="636">
        <f>ROUND('Смета ЕР (общ) '!$I646*'Смета ЕР (общ) '!$M646,2)</f>
        <v>0</v>
      </c>
      <c r="R646" s="1376"/>
    </row>
    <row r="647" spans="1:18" ht="24">
      <c r="A647" s="632" t="s">
        <v>73</v>
      </c>
      <c r="B647" s="632">
        <v>3</v>
      </c>
      <c r="C647" s="632"/>
      <c r="D647" s="632">
        <v>63</v>
      </c>
      <c r="E647" s="632" t="str">
        <f>CONCATENATE('Смета ЕР (общ) '!$A647,".",'Смета ЕР (общ) '!$B647,".",'Смета ЕР (общ) '!$D647)</f>
        <v>Р5.3.63</v>
      </c>
      <c r="F647" s="632">
        <f t="shared" si="96"/>
        <v>1</v>
      </c>
      <c r="G647" s="633" t="s">
        <v>1237</v>
      </c>
      <c r="H647" s="634" t="s">
        <v>336</v>
      </c>
      <c r="I647" s="635"/>
      <c r="J647" s="636">
        <v>5575.08</v>
      </c>
      <c r="K647" s="636">
        <v>33925.279999999999</v>
      </c>
      <c r="L647" s="636">
        <f t="shared" si="97"/>
        <v>5575.08</v>
      </c>
      <c r="M647" s="636">
        <f t="shared" si="98"/>
        <v>33925.279999999999</v>
      </c>
      <c r="N647" s="636">
        <f>ROUND('Смета ЕР (общ) '!$I647*'Смета ЕР (общ) '!$L647,2)</f>
        <v>0</v>
      </c>
      <c r="O647" s="636">
        <f>ROUND('Смета ЕР (общ) '!$I647*'Смета ЕР (общ) '!$M647,2)</f>
        <v>0</v>
      </c>
      <c r="P647" s="658"/>
      <c r="R647" s="1376"/>
    </row>
    <row r="648" spans="1:18" ht="24">
      <c r="A648" s="632" t="s">
        <v>73</v>
      </c>
      <c r="B648" s="632">
        <v>3</v>
      </c>
      <c r="C648" s="632"/>
      <c r="D648" s="632">
        <v>64</v>
      </c>
      <c r="E648" s="632" t="str">
        <f>CONCATENATE('Смета ЕР (общ) '!$A648,".",'Смета ЕР (общ) '!$B648,".",'Смета ЕР (общ) '!$D648)</f>
        <v>Р5.3.64</v>
      </c>
      <c r="F648" s="632">
        <f t="shared" si="96"/>
        <v>1</v>
      </c>
      <c r="G648" s="633" t="s">
        <v>1188</v>
      </c>
      <c r="H648" s="634" t="s">
        <v>336</v>
      </c>
      <c r="I648" s="635"/>
      <c r="J648" s="636">
        <v>6688</v>
      </c>
      <c r="K648" s="636">
        <v>45420.639999999999</v>
      </c>
      <c r="L648" s="636">
        <f t="shared" si="97"/>
        <v>6688</v>
      </c>
      <c r="M648" s="636">
        <f t="shared" si="98"/>
        <v>45420.639999999999</v>
      </c>
      <c r="N648" s="636">
        <f>ROUND('Смета ЕР (общ) '!$I648*'Смета ЕР (общ) '!$L648,2)</f>
        <v>0</v>
      </c>
      <c r="O648" s="636">
        <f>ROUND('Смета ЕР (общ) '!$I648*'Смета ЕР (общ) '!$M648,2)</f>
        <v>0</v>
      </c>
      <c r="R648" s="1376"/>
    </row>
    <row r="649" spans="1:18" ht="24">
      <c r="A649" s="632" t="s">
        <v>73</v>
      </c>
      <c r="B649" s="632">
        <v>3</v>
      </c>
      <c r="C649" s="632"/>
      <c r="D649" s="632">
        <v>70</v>
      </c>
      <c r="E649" s="632" t="str">
        <f>CONCATENATE('Смета ЕР (общ) '!$A649,".",'Смета ЕР (общ) '!$B649,".",'Смета ЕР (общ) '!$D649)</f>
        <v>Р5.3.70</v>
      </c>
      <c r="F649" s="632">
        <f t="shared" si="96"/>
        <v>1</v>
      </c>
      <c r="G649" s="633" t="s">
        <v>1489</v>
      </c>
      <c r="H649" s="634" t="s">
        <v>336</v>
      </c>
      <c r="I649" s="635"/>
      <c r="J649" s="636">
        <v>5575.08</v>
      </c>
      <c r="K649" s="636">
        <v>40890.629999999997</v>
      </c>
      <c r="L649" s="636">
        <f t="shared" si="97"/>
        <v>5575.08</v>
      </c>
      <c r="M649" s="636">
        <f t="shared" si="98"/>
        <v>40890.629999999997</v>
      </c>
      <c r="N649" s="636">
        <f>ROUND('Смета ЕР (общ) '!$I649*'Смета ЕР (общ) '!$L649,2)</f>
        <v>0</v>
      </c>
      <c r="O649" s="636">
        <f>ROUND('Смета ЕР (общ) '!$I649*'Смета ЕР (общ) '!$M649,2)</f>
        <v>0</v>
      </c>
      <c r="P649" s="658"/>
      <c r="R649" s="1376"/>
    </row>
    <row r="650" spans="1:18" ht="24">
      <c r="A650" s="632" t="s">
        <v>73</v>
      </c>
      <c r="B650" s="632">
        <v>3</v>
      </c>
      <c r="C650" s="632"/>
      <c r="D650" s="632">
        <v>71</v>
      </c>
      <c r="E650" s="632" t="str">
        <f>CONCATENATE('Смета ЕР (общ) '!$A650,".",'Смета ЕР (общ) '!$B650,".",'Смета ЕР (общ) '!$D650)</f>
        <v>Р5.3.71</v>
      </c>
      <c r="F650" s="632">
        <f t="shared" si="96"/>
        <v>1</v>
      </c>
      <c r="G650" s="633" t="s">
        <v>1236</v>
      </c>
      <c r="H650" s="634" t="s">
        <v>336</v>
      </c>
      <c r="I650" s="635"/>
      <c r="J650" s="636">
        <v>6688</v>
      </c>
      <c r="K650" s="636">
        <v>8915.44</v>
      </c>
      <c r="L650" s="636">
        <f t="shared" si="97"/>
        <v>6688</v>
      </c>
      <c r="M650" s="636">
        <f t="shared" si="98"/>
        <v>8915.44</v>
      </c>
      <c r="N650" s="636">
        <f>ROUND('Смета ЕР (общ) '!$I650*'Смета ЕР (общ) '!$L650,2)</f>
        <v>0</v>
      </c>
      <c r="O650" s="636">
        <f>ROUND('Смета ЕР (общ) '!$I650*'Смета ЕР (общ) '!$M650,2)</f>
        <v>0</v>
      </c>
      <c r="R650" s="1376"/>
    </row>
    <row r="651" spans="1:18" ht="24">
      <c r="A651" s="659" t="s">
        <v>73</v>
      </c>
      <c r="B651" s="659">
        <v>3</v>
      </c>
      <c r="C651" s="659"/>
      <c r="D651" s="659">
        <v>72</v>
      </c>
      <c r="E651" s="659" t="str">
        <f>CONCATENATE('Смета ЕР (общ) '!$A651,".",'Смета ЕР (общ) '!$B651,".",'Смета ЕР (общ) '!$D651)</f>
        <v>Р5.3.72</v>
      </c>
      <c r="F651" s="632">
        <f t="shared" si="96"/>
        <v>1</v>
      </c>
      <c r="G651" s="689" t="s">
        <v>2304</v>
      </c>
      <c r="H651" s="634" t="s">
        <v>336</v>
      </c>
      <c r="I651" s="661"/>
      <c r="J651" s="636">
        <v>5575.08</v>
      </c>
      <c r="K651" s="690">
        <f>Сантехника!J2</f>
        <v>12789</v>
      </c>
      <c r="L651" s="636">
        <f t="shared" si="97"/>
        <v>5575.08</v>
      </c>
      <c r="M651" s="657">
        <f>K651</f>
        <v>12789</v>
      </c>
      <c r="N651" s="636">
        <f>ROUND('Смета ЕР (общ) '!$I651*'Смета ЕР (общ) '!$L651,2)</f>
        <v>0</v>
      </c>
      <c r="O651" s="636">
        <f>ROUND('Смета ЕР (общ) '!$I651*'Смета ЕР (общ) '!$M651,2)</f>
        <v>0</v>
      </c>
      <c r="P651" s="658" t="s">
        <v>1541</v>
      </c>
      <c r="Q651" s="1369"/>
      <c r="R651" s="1376" t="s">
        <v>844</v>
      </c>
    </row>
    <row r="652" spans="1:18" ht="24">
      <c r="A652" s="659" t="s">
        <v>73</v>
      </c>
      <c r="B652" s="659">
        <v>3</v>
      </c>
      <c r="C652" s="851"/>
      <c r="D652" s="851">
        <v>88</v>
      </c>
      <c r="E652" s="659" t="str">
        <f>CONCATENATE('Смета ЕР (общ) '!$A652,".",'Смета ЕР (общ) '!$B652,".",'Смета ЕР (общ) '!$D652)</f>
        <v>Р5.3.88</v>
      </c>
      <c r="F652" s="632">
        <f t="shared" si="96"/>
        <v>1</v>
      </c>
      <c r="G652" s="852" t="s">
        <v>4027</v>
      </c>
      <c r="H652" s="634" t="s">
        <v>336</v>
      </c>
      <c r="I652" s="854"/>
      <c r="J652" s="653">
        <v>1809.6</v>
      </c>
      <c r="K652" s="690">
        <f>Сантехника!J30</f>
        <v>15498</v>
      </c>
      <c r="L652" s="636">
        <f t="shared" ref="L652:L660" si="99">ROUND(J652-J652*$Q$3,2)</f>
        <v>1809.6</v>
      </c>
      <c r="M652" s="657">
        <f t="shared" ref="M652:M660" si="100">K652</f>
        <v>15498</v>
      </c>
      <c r="N652" s="636">
        <f>ROUND('Смета ЕР (общ) '!$I652*'Смета ЕР (общ) '!$L652,2)</f>
        <v>0</v>
      </c>
      <c r="O652" s="636">
        <f>ROUND('Смета ЕР (общ) '!$I652*'Смета ЕР (общ) '!$M652,2)</f>
        <v>0</v>
      </c>
      <c r="P652" s="658" t="s">
        <v>1541</v>
      </c>
      <c r="Q652" s="1370"/>
      <c r="R652" s="1376" t="s">
        <v>6330</v>
      </c>
    </row>
    <row r="653" spans="1:18" ht="24">
      <c r="A653" s="659" t="s">
        <v>73</v>
      </c>
      <c r="B653" s="659">
        <v>3</v>
      </c>
      <c r="C653" s="851"/>
      <c r="D653" s="851">
        <v>89</v>
      </c>
      <c r="E653" s="659" t="str">
        <f>CONCATENATE('Смета ЕР (общ) '!$A653,".",'Смета ЕР (общ) '!$B653,".",'Смета ЕР (общ) '!$D653)</f>
        <v>Р5.3.89</v>
      </c>
      <c r="F653" s="632">
        <f t="shared" si="96"/>
        <v>1</v>
      </c>
      <c r="G653" s="852" t="s">
        <v>4029</v>
      </c>
      <c r="H653" s="634" t="s">
        <v>336</v>
      </c>
      <c r="I653" s="854"/>
      <c r="J653" s="636">
        <v>6688</v>
      </c>
      <c r="K653" s="690">
        <f>Сантехника!J4</f>
        <v>8284.5</v>
      </c>
      <c r="L653" s="636">
        <f t="shared" si="99"/>
        <v>6688</v>
      </c>
      <c r="M653" s="657">
        <f t="shared" si="100"/>
        <v>8284.5</v>
      </c>
      <c r="N653" s="636">
        <f>ROUND('Смета ЕР (общ) '!$I653*'Смета ЕР (общ) '!$L653,2)</f>
        <v>0</v>
      </c>
      <c r="O653" s="636">
        <f>ROUND('Смета ЕР (общ) '!$I653*'Смета ЕР (общ) '!$M653,2)</f>
        <v>0</v>
      </c>
      <c r="P653" s="658" t="s">
        <v>1541</v>
      </c>
      <c r="Q653" s="1370"/>
      <c r="R653" s="1376" t="s">
        <v>6330</v>
      </c>
    </row>
    <row r="654" spans="1:18" ht="24">
      <c r="A654" s="659" t="s">
        <v>73</v>
      </c>
      <c r="B654" s="659">
        <v>3</v>
      </c>
      <c r="C654" s="851"/>
      <c r="D654" s="851">
        <v>90</v>
      </c>
      <c r="E654" s="659" t="str">
        <f>CONCATENATE('Смета ЕР (общ) '!$A654,".",'Смета ЕР (общ) '!$B654,".",'Смета ЕР (общ) '!$D654)</f>
        <v>Р5.3.90</v>
      </c>
      <c r="F654" s="632">
        <f t="shared" si="96"/>
        <v>1</v>
      </c>
      <c r="G654" s="852" t="s">
        <v>4028</v>
      </c>
      <c r="H654" s="634" t="s">
        <v>336</v>
      </c>
      <c r="I654" s="854"/>
      <c r="J654" s="653">
        <v>1809.6</v>
      </c>
      <c r="K654" s="690">
        <f>Сантехника!J31</f>
        <v>29431.5</v>
      </c>
      <c r="L654" s="636">
        <f t="shared" si="99"/>
        <v>1809.6</v>
      </c>
      <c r="M654" s="657">
        <f t="shared" si="100"/>
        <v>29431.5</v>
      </c>
      <c r="N654" s="636">
        <f>ROUND('Смета ЕР (общ) '!$I654*'Смета ЕР (общ) '!$L654,2)</f>
        <v>0</v>
      </c>
      <c r="O654" s="636">
        <f>ROUND('Смета ЕР (общ) '!$I654*'Смета ЕР (общ) '!$M654,2)</f>
        <v>0</v>
      </c>
      <c r="P654" s="904" t="s">
        <v>1541</v>
      </c>
      <c r="Q654" s="1370"/>
      <c r="R654" s="1376" t="s">
        <v>6330</v>
      </c>
    </row>
    <row r="655" spans="1:18" ht="24">
      <c r="A655" s="659" t="s">
        <v>73</v>
      </c>
      <c r="B655" s="659">
        <v>3</v>
      </c>
      <c r="C655" s="851"/>
      <c r="D655" s="851">
        <v>91</v>
      </c>
      <c r="E655" s="659" t="str">
        <f>CONCATENATE('Смета ЕР (общ) '!$A655,".",'Смета ЕР (общ) '!$B655,".",'Смета ЕР (общ) '!$D655)</f>
        <v>Р5.3.91</v>
      </c>
      <c r="F655" s="632">
        <f t="shared" si="96"/>
        <v>1</v>
      </c>
      <c r="G655" s="852" t="s">
        <v>2305</v>
      </c>
      <c r="H655" s="634" t="s">
        <v>336</v>
      </c>
      <c r="I655" s="854"/>
      <c r="J655" s="636">
        <v>6688</v>
      </c>
      <c r="K655" s="690">
        <f>Сантехника!J32</f>
        <v>10909.5</v>
      </c>
      <c r="L655" s="636">
        <f t="shared" si="99"/>
        <v>6688</v>
      </c>
      <c r="M655" s="657">
        <f t="shared" si="100"/>
        <v>10909.5</v>
      </c>
      <c r="N655" s="636">
        <f>ROUND('Смета ЕР (общ) '!$I655*'Смета ЕР (общ) '!$L655,2)</f>
        <v>0</v>
      </c>
      <c r="O655" s="636">
        <f>ROUND('Смета ЕР (общ) '!$I655*'Смета ЕР (общ) '!$M655,2)</f>
        <v>0</v>
      </c>
      <c r="P655" s="904" t="s">
        <v>1541</v>
      </c>
      <c r="Q655" s="1370"/>
      <c r="R655" s="1376" t="s">
        <v>6330</v>
      </c>
    </row>
    <row r="656" spans="1:18" ht="24">
      <c r="A656" s="659" t="s">
        <v>73</v>
      </c>
      <c r="B656" s="659">
        <v>3</v>
      </c>
      <c r="C656" s="851"/>
      <c r="D656" s="851">
        <v>92</v>
      </c>
      <c r="E656" s="659" t="str">
        <f>CONCATENATE('Смета ЕР (общ) '!$A656,".",'Смета ЕР (общ) '!$B656,".",'Смета ЕР (общ) '!$D656)</f>
        <v>Р5.3.92</v>
      </c>
      <c r="F656" s="632">
        <f t="shared" si="96"/>
        <v>1</v>
      </c>
      <c r="G656" s="852" t="s">
        <v>4031</v>
      </c>
      <c r="H656" s="634" t="s">
        <v>336</v>
      </c>
      <c r="I656" s="854"/>
      <c r="J656" s="927">
        <v>500</v>
      </c>
      <c r="K656" s="690">
        <f>Сантехника!J34</f>
        <v>1354.5</v>
      </c>
      <c r="L656" s="636">
        <f t="shared" si="99"/>
        <v>500</v>
      </c>
      <c r="M656" s="657">
        <f t="shared" si="100"/>
        <v>1354.5</v>
      </c>
      <c r="N656" s="636">
        <f>ROUND('Смета ЕР (общ) '!$I656*'Смета ЕР (общ) '!$L656,2)</f>
        <v>0</v>
      </c>
      <c r="O656" s="636">
        <f>ROUND('Смета ЕР (общ) '!$I656*'Смета ЕР (общ) '!$M656,2)</f>
        <v>0</v>
      </c>
      <c r="P656" s="904" t="s">
        <v>1541</v>
      </c>
      <c r="Q656" s="1370"/>
      <c r="R656" s="1376" t="s">
        <v>6330</v>
      </c>
    </row>
    <row r="657" spans="1:18" ht="24">
      <c r="A657" s="659" t="s">
        <v>73</v>
      </c>
      <c r="B657" s="659">
        <v>3</v>
      </c>
      <c r="C657" s="851"/>
      <c r="D657" s="851">
        <v>93</v>
      </c>
      <c r="E657" s="659" t="str">
        <f>CONCATENATE('Смета ЕР (общ) '!$A657,".",'Смета ЕР (общ) '!$B657,".",'Смета ЕР (общ) '!$D657)</f>
        <v>Р5.3.93</v>
      </c>
      <c r="F657" s="632">
        <f t="shared" si="96"/>
        <v>1</v>
      </c>
      <c r="G657" s="852" t="s">
        <v>4030</v>
      </c>
      <c r="H657" s="634" t="s">
        <v>336</v>
      </c>
      <c r="I657" s="854"/>
      <c r="J657" s="927">
        <v>500</v>
      </c>
      <c r="K657" s="690">
        <f>Сантехника!J33</f>
        <v>1029</v>
      </c>
      <c r="L657" s="636">
        <f t="shared" si="99"/>
        <v>500</v>
      </c>
      <c r="M657" s="657">
        <f t="shared" si="100"/>
        <v>1029</v>
      </c>
      <c r="N657" s="636">
        <f>ROUND('Смета ЕР (общ) '!$I657*'Смета ЕР (общ) '!$L657,2)</f>
        <v>0</v>
      </c>
      <c r="O657" s="636">
        <f>ROUND('Смета ЕР (общ) '!$I657*'Смета ЕР (общ) '!$M657,2)</f>
        <v>0</v>
      </c>
      <c r="P657" s="904" t="s">
        <v>1541</v>
      </c>
      <c r="Q657" s="1370"/>
      <c r="R657" s="1376" t="s">
        <v>6330</v>
      </c>
    </row>
    <row r="658" spans="1:18" ht="24">
      <c r="A658" s="659" t="s">
        <v>73</v>
      </c>
      <c r="B658" s="659">
        <v>3</v>
      </c>
      <c r="C658" s="659"/>
      <c r="D658" s="659">
        <v>73</v>
      </c>
      <c r="E658" s="659" t="str">
        <f>CONCATENATE('Смета ЕР (общ) '!$A658,".",'Смета ЕР (общ) '!$B658,".",'Смета ЕР (общ) '!$D658)</f>
        <v>Р5.3.73</v>
      </c>
      <c r="F658" s="632">
        <f t="shared" si="96"/>
        <v>1</v>
      </c>
      <c r="G658" s="689" t="s">
        <v>4033</v>
      </c>
      <c r="H658" s="634" t="s">
        <v>336</v>
      </c>
      <c r="I658" s="661"/>
      <c r="J658" s="661">
        <v>4284.5</v>
      </c>
      <c r="K658" s="690">
        <f>Сантехника!J35</f>
        <v>23478</v>
      </c>
      <c r="L658" s="636">
        <f t="shared" si="99"/>
        <v>4284.5</v>
      </c>
      <c r="M658" s="657">
        <f t="shared" si="100"/>
        <v>23478</v>
      </c>
      <c r="N658" s="636">
        <f>ROUND('Смета ЕР (общ) '!$I658*'Смета ЕР (общ) '!$L658,2)</f>
        <v>0</v>
      </c>
      <c r="O658" s="636">
        <f>ROUND('Смета ЕР (общ) '!$I658*'Смета ЕР (общ) '!$M658,2)</f>
        <v>0</v>
      </c>
      <c r="P658" s="658" t="s">
        <v>1541</v>
      </c>
      <c r="Q658" s="1370"/>
      <c r="R658" s="1376" t="s">
        <v>6330</v>
      </c>
    </row>
    <row r="659" spans="1:18" ht="24">
      <c r="A659" s="659" t="s">
        <v>73</v>
      </c>
      <c r="B659" s="659">
        <v>3</v>
      </c>
      <c r="C659" s="659"/>
      <c r="D659" s="659">
        <v>74</v>
      </c>
      <c r="E659" s="659" t="str">
        <f>CONCATENATE('Смета ЕР (общ) '!$A659,".",'Смета ЕР (общ) '!$B659,".",'Смета ЕР (общ) '!$D659)</f>
        <v>Р5.3.74</v>
      </c>
      <c r="F659" s="632">
        <f t="shared" si="96"/>
        <v>1</v>
      </c>
      <c r="G659" s="689" t="s">
        <v>4034</v>
      </c>
      <c r="H659" s="634" t="s">
        <v>336</v>
      </c>
      <c r="I659" s="661"/>
      <c r="J659" s="665">
        <v>4186.88</v>
      </c>
      <c r="K659" s="690">
        <f>Сантехника!J10</f>
        <v>20359.5</v>
      </c>
      <c r="L659" s="636">
        <f t="shared" si="99"/>
        <v>4186.88</v>
      </c>
      <c r="M659" s="657">
        <f t="shared" si="100"/>
        <v>20359.5</v>
      </c>
      <c r="N659" s="636">
        <f>ROUND('Смета ЕР (общ) '!$I659*'Смета ЕР (общ) '!$L659,2)</f>
        <v>0</v>
      </c>
      <c r="O659" s="636">
        <f>ROUND('Смета ЕР (общ) '!$I659*'Смета ЕР (общ) '!$M659,2)</f>
        <v>0</v>
      </c>
      <c r="P659" s="658" t="s">
        <v>1541</v>
      </c>
      <c r="Q659" s="1370"/>
      <c r="R659" s="1376" t="s">
        <v>6330</v>
      </c>
    </row>
    <row r="660" spans="1:18" ht="24">
      <c r="A660" s="659" t="s">
        <v>73</v>
      </c>
      <c r="B660" s="659">
        <v>3</v>
      </c>
      <c r="C660" s="659"/>
      <c r="D660" s="659">
        <v>75</v>
      </c>
      <c r="E660" s="659" t="str">
        <f>CONCATENATE('Смета ЕР (общ) '!$A660,".",'Смета ЕР (общ) '!$B660,".",'Смета ЕР (общ) '!$D660)</f>
        <v>Р5.3.75</v>
      </c>
      <c r="F660" s="632">
        <f t="shared" si="96"/>
        <v>1</v>
      </c>
      <c r="G660" s="689" t="s">
        <v>4032</v>
      </c>
      <c r="H660" s="634" t="s">
        <v>336</v>
      </c>
      <c r="I660" s="661"/>
      <c r="J660" s="665">
        <v>4186.88</v>
      </c>
      <c r="K660" s="690">
        <f>Сантехника!J7</f>
        <v>13782.3</v>
      </c>
      <c r="L660" s="636">
        <f t="shared" si="99"/>
        <v>4186.88</v>
      </c>
      <c r="M660" s="657">
        <f t="shared" si="100"/>
        <v>13782.3</v>
      </c>
      <c r="N660" s="636">
        <f>ROUND('Смета ЕР (общ) '!$I660*'Смета ЕР (общ) '!$L660,2)</f>
        <v>0</v>
      </c>
      <c r="O660" s="636">
        <f>ROUND('Смета ЕР (общ) '!$I660*'Смета ЕР (общ) '!$M660,2)</f>
        <v>0</v>
      </c>
      <c r="P660" s="658" t="s">
        <v>1541</v>
      </c>
      <c r="Q660" s="944"/>
      <c r="R660" s="1376"/>
    </row>
    <row r="661" spans="1:18" ht="24">
      <c r="A661" s="663" t="s">
        <v>73</v>
      </c>
      <c r="B661" s="663">
        <v>3</v>
      </c>
      <c r="C661" s="663"/>
      <c r="D661" s="663">
        <v>78</v>
      </c>
      <c r="E661" s="663" t="str">
        <f>CONCATENATE('Смета ЕР (общ) '!$A661,".",'Смета ЕР (общ) '!$B661,".",'Смета ЕР (общ) '!$D661)</f>
        <v>Р5.3.78</v>
      </c>
      <c r="F661" s="632">
        <f t="shared" si="96"/>
        <v>1</v>
      </c>
      <c r="G661" s="1002" t="s">
        <v>1169</v>
      </c>
      <c r="H661" s="1371" t="s">
        <v>336</v>
      </c>
      <c r="I661" s="1372"/>
      <c r="J661" s="755"/>
      <c r="K661" s="755"/>
      <c r="L661" s="755">
        <f t="shared" si="97"/>
        <v>0</v>
      </c>
      <c r="M661" s="755">
        <f t="shared" ref="M661:M665" si="101">K661</f>
        <v>0</v>
      </c>
      <c r="N661" s="755">
        <f>ROUND('Смета ЕР (общ) '!$I661*'Смета ЕР (общ) '!$L661,2)</f>
        <v>0</v>
      </c>
      <c r="O661" s="755">
        <f>ROUND('Смета ЕР (общ) '!$I661*'Смета ЕР (общ) '!$M661,2)</f>
        <v>0</v>
      </c>
      <c r="P661" s="658"/>
      <c r="Q661" s="944" t="s">
        <v>6328</v>
      </c>
      <c r="R661" s="1376"/>
    </row>
    <row r="662" spans="1:18" ht="24">
      <c r="A662" s="663" t="s">
        <v>73</v>
      </c>
      <c r="B662" s="663">
        <v>3</v>
      </c>
      <c r="C662" s="663"/>
      <c r="D662" s="663">
        <v>79</v>
      </c>
      <c r="E662" s="663" t="str">
        <f>CONCATENATE('Смета ЕР (общ) '!$A662,".",'Смета ЕР (общ) '!$B662,".",'Смета ЕР (общ) '!$D662)</f>
        <v>Р5.3.79</v>
      </c>
      <c r="F662" s="632">
        <f t="shared" si="96"/>
        <v>1</v>
      </c>
      <c r="G662" s="678" t="s">
        <v>2219</v>
      </c>
      <c r="H662" s="634" t="s">
        <v>336</v>
      </c>
      <c r="I662" s="637"/>
      <c r="J662" s="665">
        <v>6688</v>
      </c>
      <c r="K662" s="665">
        <f>Сантехника!J3+Сантехника!J6</f>
        <v>10468.5</v>
      </c>
      <c r="L662" s="665">
        <f t="shared" si="97"/>
        <v>6688</v>
      </c>
      <c r="M662" s="657">
        <f t="shared" si="101"/>
        <v>10468.5</v>
      </c>
      <c r="N662" s="665">
        <f>ROUND('Смета ЕР (общ) '!$I662*'Смета ЕР (общ) '!$L662,2)</f>
        <v>0</v>
      </c>
      <c r="O662" s="665">
        <f>ROUND('Смета ЕР (общ) '!$I662*'Смета ЕР (общ) '!$M662,2)</f>
        <v>0</v>
      </c>
      <c r="P662" s="658" t="s">
        <v>1541</v>
      </c>
      <c r="Q662" s="1369"/>
      <c r="R662" s="1376" t="s">
        <v>844</v>
      </c>
    </row>
    <row r="663" spans="1:18" ht="24">
      <c r="A663" s="663" t="s">
        <v>73</v>
      </c>
      <c r="B663" s="663">
        <v>3</v>
      </c>
      <c r="C663" s="663"/>
      <c r="D663" s="663">
        <v>80</v>
      </c>
      <c r="E663" s="663" t="str">
        <f>CONCATENATE('Смета ЕР (общ) '!$A663,".",'Смета ЕР (общ) '!$B663,".",'Смета ЕР (общ) '!$D663)</f>
        <v>Р5.3.80</v>
      </c>
      <c r="F663" s="632">
        <f t="shared" si="96"/>
        <v>1</v>
      </c>
      <c r="G663" s="678" t="s">
        <v>2012</v>
      </c>
      <c r="H663" s="634" t="s">
        <v>336</v>
      </c>
      <c r="I663" s="637"/>
      <c r="J663" s="665">
        <v>1809.6</v>
      </c>
      <c r="K663" s="665">
        <f>Сантехника!J5</f>
        <v>11445</v>
      </c>
      <c r="L663" s="665">
        <f t="shared" si="97"/>
        <v>1809.6</v>
      </c>
      <c r="M663" s="657">
        <f t="shared" si="101"/>
        <v>11445</v>
      </c>
      <c r="N663" s="665">
        <f>ROUND('Смета ЕР (общ) '!$I663*'Смета ЕР (общ) '!$L663,2)</f>
        <v>0</v>
      </c>
      <c r="O663" s="665">
        <f>ROUND('Смета ЕР (общ) '!$I663*'Смета ЕР (общ) '!$M663,2)</f>
        <v>0</v>
      </c>
      <c r="P663" s="658" t="s">
        <v>1541</v>
      </c>
      <c r="Q663" s="1369"/>
      <c r="R663" s="1376" t="s">
        <v>844</v>
      </c>
    </row>
    <row r="664" spans="1:18" s="712" customFormat="1" ht="24">
      <c r="A664" s="663" t="s">
        <v>73</v>
      </c>
      <c r="B664" s="663">
        <v>3</v>
      </c>
      <c r="C664" s="663"/>
      <c r="D664" s="663">
        <v>82</v>
      </c>
      <c r="E664" s="663" t="str">
        <f>CONCATENATE('Смета ЕР (общ) '!$A664,".",'Смета ЕР (общ) '!$B664,".",'Смета ЕР (общ) '!$D664)</f>
        <v>Р5.3.82</v>
      </c>
      <c r="F664" s="632">
        <f t="shared" si="96"/>
        <v>1</v>
      </c>
      <c r="G664" s="678" t="s">
        <v>2002</v>
      </c>
      <c r="H664" s="634" t="s">
        <v>336</v>
      </c>
      <c r="I664" s="637"/>
      <c r="J664" s="665">
        <v>1809.6</v>
      </c>
      <c r="K664" s="665">
        <f>Сантехника!J8</f>
        <v>12117</v>
      </c>
      <c r="L664" s="665">
        <f t="shared" si="97"/>
        <v>1809.6</v>
      </c>
      <c r="M664" s="657">
        <f t="shared" si="101"/>
        <v>12117</v>
      </c>
      <c r="N664" s="665">
        <f>ROUND('Смета ЕР (общ) '!$I664*'Смета ЕР (общ) '!$L664,2)</f>
        <v>0</v>
      </c>
      <c r="O664" s="665">
        <f>ROUND('Смета ЕР (общ) '!$I664*'Смета ЕР (общ) '!$M664,2)</f>
        <v>0</v>
      </c>
      <c r="P664" s="658" t="s">
        <v>1541</v>
      </c>
      <c r="Q664" s="1369"/>
      <c r="R664" s="1376" t="s">
        <v>844</v>
      </c>
    </row>
    <row r="665" spans="1:18" ht="24">
      <c r="A665" s="663" t="s">
        <v>73</v>
      </c>
      <c r="B665" s="663">
        <v>3</v>
      </c>
      <c r="C665" s="663"/>
      <c r="D665" s="663">
        <v>83</v>
      </c>
      <c r="E665" s="663" t="str">
        <f>CONCATENATE('Смета ЕР (общ) '!$A665,".",'Смета ЕР (общ) '!$B665,".",'Смета ЕР (общ) '!$D665)</f>
        <v>Р5.3.83</v>
      </c>
      <c r="F665" s="663">
        <f t="shared" si="96"/>
        <v>1</v>
      </c>
      <c r="G665" s="678" t="s">
        <v>2220</v>
      </c>
      <c r="H665" s="634" t="s">
        <v>336</v>
      </c>
      <c r="I665" s="637"/>
      <c r="J665" s="665">
        <v>2035.8</v>
      </c>
      <c r="K665" s="665">
        <f>Сантехника!J37</f>
        <v>10290</v>
      </c>
      <c r="L665" s="665">
        <f t="shared" si="97"/>
        <v>2035.8</v>
      </c>
      <c r="M665" s="657">
        <f t="shared" si="101"/>
        <v>10290</v>
      </c>
      <c r="N665" s="665">
        <f>ROUND('Смета ЕР (общ) '!$I665*'Смета ЕР (общ) '!$L665,2)</f>
        <v>0</v>
      </c>
      <c r="O665" s="665">
        <f>ROUND('Смета ЕР (общ) '!$I665*'Смета ЕР (общ) '!$M665,2)</f>
        <v>0</v>
      </c>
      <c r="P665" s="658" t="s">
        <v>1541</v>
      </c>
      <c r="Q665" s="1369"/>
      <c r="R665" s="1376" t="s">
        <v>844</v>
      </c>
    </row>
    <row r="666" spans="1:18" ht="24">
      <c r="A666" s="663" t="s">
        <v>73</v>
      </c>
      <c r="B666" s="663">
        <v>3</v>
      </c>
      <c r="C666" s="692"/>
      <c r="D666" s="692">
        <v>94</v>
      </c>
      <c r="E666" s="663" t="str">
        <f>CONCATENATE('Смета ЕР (общ) '!$A666,".",'Смета ЕР (общ) '!$B666,".",'Смета ЕР (общ) '!$D666)</f>
        <v>Р5.3.94</v>
      </c>
      <c r="F666" s="663">
        <f t="shared" si="96"/>
        <v>1</v>
      </c>
      <c r="G666" s="678" t="s">
        <v>3616</v>
      </c>
      <c r="H666" s="634" t="s">
        <v>336</v>
      </c>
      <c r="I666" s="695"/>
      <c r="J666" s="653">
        <v>1809.6</v>
      </c>
      <c r="K666" s="690">
        <f>Сантехника!J30</f>
        <v>15498</v>
      </c>
      <c r="L666" s="665">
        <f t="shared" ref="L666:L668" si="102">ROUND(J666-J666*$Q$3,2)</f>
        <v>1809.6</v>
      </c>
      <c r="M666" s="657">
        <f t="shared" ref="M666:M668" si="103">K666</f>
        <v>15498</v>
      </c>
      <c r="N666" s="665">
        <f>ROUND('Смета ЕР (общ) '!$I666*'Смета ЕР (общ) '!$L666,2)</f>
        <v>0</v>
      </c>
      <c r="O666" s="665">
        <f>ROUND('Смета ЕР (общ) '!$I666*'Смета ЕР (общ) '!$M666,2)</f>
        <v>0</v>
      </c>
      <c r="P666" s="658" t="s">
        <v>1541</v>
      </c>
      <c r="Q666" s="1370"/>
      <c r="R666" s="1376" t="s">
        <v>6330</v>
      </c>
    </row>
    <row r="667" spans="1:18" ht="24">
      <c r="A667" s="663" t="s">
        <v>73</v>
      </c>
      <c r="B667" s="663">
        <v>3</v>
      </c>
      <c r="C667" s="692"/>
      <c r="D667" s="692">
        <v>95</v>
      </c>
      <c r="E667" s="663" t="str">
        <f>CONCATENATE('Смета ЕР (общ) '!$A667,".",'Смета ЕР (общ) '!$B667,".",'Смета ЕР (общ) '!$D667)</f>
        <v>Р5.3.95</v>
      </c>
      <c r="F667" s="663">
        <f t="shared" si="96"/>
        <v>1</v>
      </c>
      <c r="G667" s="678" t="s">
        <v>3617</v>
      </c>
      <c r="H667" s="634" t="s">
        <v>336</v>
      </c>
      <c r="I667" s="695"/>
      <c r="J667" s="665">
        <v>4186.88</v>
      </c>
      <c r="K667" s="690">
        <f>Сантехника!J10</f>
        <v>20359.5</v>
      </c>
      <c r="L667" s="665">
        <f t="shared" si="102"/>
        <v>4186.88</v>
      </c>
      <c r="M667" s="657">
        <f t="shared" si="103"/>
        <v>20359.5</v>
      </c>
      <c r="N667" s="665">
        <f>ROUND('Смета ЕР (общ) '!$I667*'Смета ЕР (общ) '!$L667,2)</f>
        <v>0</v>
      </c>
      <c r="O667" s="665">
        <f>ROUND('Смета ЕР (общ) '!$I667*'Смета ЕР (общ) '!$M667,2)</f>
        <v>0</v>
      </c>
      <c r="P667" s="904" t="s">
        <v>1541</v>
      </c>
      <c r="Q667" s="1370"/>
      <c r="R667" s="1376" t="s">
        <v>6330</v>
      </c>
    </row>
    <row r="668" spans="1:18" ht="24">
      <c r="A668" s="663" t="s">
        <v>73</v>
      </c>
      <c r="B668" s="663">
        <v>3</v>
      </c>
      <c r="C668" s="692"/>
      <c r="D668" s="692">
        <v>96</v>
      </c>
      <c r="E668" s="663" t="str">
        <f>CONCATENATE('Смета ЕР (общ) '!$A668,".",'Смета ЕР (общ) '!$B668,".",'Смета ЕР (общ) '!$D668)</f>
        <v>Р5.3.96</v>
      </c>
      <c r="F668" s="663">
        <f t="shared" si="96"/>
        <v>1</v>
      </c>
      <c r="G668" s="678" t="s">
        <v>3619</v>
      </c>
      <c r="H668" s="634" t="s">
        <v>336</v>
      </c>
      <c r="I668" s="695"/>
      <c r="J668" s="653">
        <v>1809.6</v>
      </c>
      <c r="K668" s="690">
        <f>Сантехника!J11</f>
        <v>15634.5</v>
      </c>
      <c r="L668" s="665">
        <f t="shared" si="102"/>
        <v>1809.6</v>
      </c>
      <c r="M668" s="657">
        <f t="shared" si="103"/>
        <v>15634.5</v>
      </c>
      <c r="N668" s="665">
        <f>ROUND('Смета ЕР (общ) '!$I668*'Смета ЕР (общ) '!$L668,2)</f>
        <v>0</v>
      </c>
      <c r="O668" s="665">
        <f>ROUND('Смета ЕР (общ) '!$I668*'Смета ЕР (общ) '!$M668,2)</f>
        <v>0</v>
      </c>
      <c r="P668" s="904" t="s">
        <v>1541</v>
      </c>
      <c r="Q668" s="1370"/>
      <c r="R668" s="1376" t="s">
        <v>6330</v>
      </c>
    </row>
    <row r="669" spans="1:18" ht="24">
      <c r="A669" s="632" t="s">
        <v>73</v>
      </c>
      <c r="B669" s="632">
        <v>3</v>
      </c>
      <c r="C669" s="632"/>
      <c r="D669" s="632">
        <v>3</v>
      </c>
      <c r="E669" s="632" t="str">
        <f>CONCATENATE('Смета ЕР (общ) '!$A669,".",'Смета ЕР (общ) '!$B669,".",'Смета ЕР (общ) '!$D669)</f>
        <v>Р5.3.3</v>
      </c>
      <c r="F669" s="663">
        <f t="shared" si="96"/>
        <v>1</v>
      </c>
      <c r="G669" s="645" t="s">
        <v>383</v>
      </c>
      <c r="H669" s="634" t="s">
        <v>336</v>
      </c>
      <c r="I669" s="635"/>
      <c r="J669" s="636">
        <v>6688</v>
      </c>
      <c r="K669" s="636">
        <v>6806.93</v>
      </c>
      <c r="L669" s="636">
        <f t="shared" ref="L669:M675" si="104">ROUND(J669-J669*$Q$3,2)</f>
        <v>6688</v>
      </c>
      <c r="M669" s="636">
        <f t="shared" si="104"/>
        <v>6806.93</v>
      </c>
      <c r="N669" s="636">
        <f>ROUND('Смета ЕР (общ) '!$I669*'Смета ЕР (общ) '!$L669,2)</f>
        <v>0</v>
      </c>
      <c r="O669" s="636">
        <f>ROUND('Смета ЕР (общ) '!$I669*'Смета ЕР (общ) '!$M669,2)</f>
        <v>0</v>
      </c>
      <c r="R669" s="1376"/>
    </row>
    <row r="670" spans="1:18" ht="24">
      <c r="A670" s="632" t="s">
        <v>73</v>
      </c>
      <c r="B670" s="632">
        <v>3</v>
      </c>
      <c r="C670" s="632"/>
      <c r="D670" s="632">
        <v>65</v>
      </c>
      <c r="E670" s="632" t="str">
        <f>CONCATENATE('Смета ЕР (общ) '!$A670,".",'Смета ЕР (общ) '!$B670,".",'Смета ЕР (общ) '!$D670)</f>
        <v>Р5.3.65</v>
      </c>
      <c r="F670" s="632">
        <f t="shared" si="96"/>
        <v>1</v>
      </c>
      <c r="G670" s="633" t="s">
        <v>1186</v>
      </c>
      <c r="H670" s="634" t="s">
        <v>336</v>
      </c>
      <c r="I670" s="635"/>
      <c r="J670" s="636">
        <v>2239.38</v>
      </c>
      <c r="K670" s="636">
        <v>26219.43</v>
      </c>
      <c r="L670" s="636">
        <f t="shared" si="104"/>
        <v>2239.38</v>
      </c>
      <c r="M670" s="636">
        <f t="shared" si="104"/>
        <v>26219.43</v>
      </c>
      <c r="N670" s="636">
        <f>ROUND('Смета ЕР (общ) '!$I670*'Смета ЕР (общ) '!$L670,2)</f>
        <v>0</v>
      </c>
      <c r="O670" s="636">
        <f>ROUND('Смета ЕР (общ) '!$I670*'Смета ЕР (общ) '!$M670,2)</f>
        <v>0</v>
      </c>
      <c r="R670" s="1376"/>
    </row>
    <row r="671" spans="1:18" ht="24">
      <c r="A671" s="632" t="s">
        <v>73</v>
      </c>
      <c r="B671" s="632">
        <v>3</v>
      </c>
      <c r="C671" s="632"/>
      <c r="D671" s="632">
        <v>66</v>
      </c>
      <c r="E671" s="632" t="str">
        <f>CONCATENATE('Смета ЕР (общ) '!$A671,".",'Смета ЕР (общ) '!$B671,".",'Смета ЕР (общ) '!$D671)</f>
        <v>Р5.3.66</v>
      </c>
      <c r="F671" s="632">
        <f t="shared" si="96"/>
        <v>1</v>
      </c>
      <c r="G671" s="633" t="s">
        <v>1187</v>
      </c>
      <c r="H671" s="634" t="s">
        <v>336</v>
      </c>
      <c r="I671" s="635"/>
      <c r="J671" s="636">
        <v>2239.38</v>
      </c>
      <c r="K671" s="636">
        <v>12296.84</v>
      </c>
      <c r="L671" s="636">
        <f t="shared" si="104"/>
        <v>2239.38</v>
      </c>
      <c r="M671" s="636">
        <f t="shared" si="104"/>
        <v>12296.84</v>
      </c>
      <c r="N671" s="636">
        <f>ROUND('Смета ЕР (общ) '!$I671*'Смета ЕР (общ) '!$L671,2)</f>
        <v>0</v>
      </c>
      <c r="O671" s="636">
        <f>ROUND('Смета ЕР (общ) '!$I671*'Смета ЕР (общ) '!$M671,2)</f>
        <v>0</v>
      </c>
      <c r="R671" s="1376"/>
    </row>
    <row r="672" spans="1:18" ht="24">
      <c r="A672" s="632" t="s">
        <v>73</v>
      </c>
      <c r="B672" s="632">
        <v>3</v>
      </c>
      <c r="C672" s="632"/>
      <c r="D672" s="632">
        <v>67</v>
      </c>
      <c r="E672" s="632" t="str">
        <f>CONCATENATE('Смета ЕР (общ) '!$A672,".",'Смета ЕР (общ) '!$B672,".",'Смета ЕР (общ) '!$D672)</f>
        <v>Р5.3.67</v>
      </c>
      <c r="F672" s="632">
        <f t="shared" si="96"/>
        <v>1</v>
      </c>
      <c r="G672" s="633" t="s">
        <v>1235</v>
      </c>
      <c r="H672" s="634" t="s">
        <v>336</v>
      </c>
      <c r="I672" s="635"/>
      <c r="J672" s="636">
        <v>1809.6</v>
      </c>
      <c r="K672" s="636">
        <v>2457.7600000000002</v>
      </c>
      <c r="L672" s="636">
        <f t="shared" si="104"/>
        <v>1809.6</v>
      </c>
      <c r="M672" s="636">
        <f t="shared" si="104"/>
        <v>2457.7600000000002</v>
      </c>
      <c r="N672" s="636">
        <f>ROUND('Смета ЕР (общ) '!$I672*'Смета ЕР (общ) '!$L672,2)</f>
        <v>0</v>
      </c>
      <c r="O672" s="636">
        <f>ROUND('Смета ЕР (общ) '!$I672*'Смета ЕР (общ) '!$M672,2)</f>
        <v>0</v>
      </c>
      <c r="R672" s="1376"/>
    </row>
    <row r="673" spans="1:18" ht="24">
      <c r="A673" s="632" t="s">
        <v>73</v>
      </c>
      <c r="B673" s="632">
        <v>3</v>
      </c>
      <c r="C673" s="632"/>
      <c r="D673" s="632">
        <v>5</v>
      </c>
      <c r="E673" s="632" t="str">
        <f>CONCATENATE('Смета ЕР (общ) '!$A673,".",'Смета ЕР (общ) '!$B673,".",'Смета ЕР (общ) '!$D673)</f>
        <v>Р5.3.5</v>
      </c>
      <c r="F673" s="632">
        <f t="shared" si="96"/>
        <v>1</v>
      </c>
      <c r="G673" s="645" t="s">
        <v>252</v>
      </c>
      <c r="H673" s="634" t="s">
        <v>336</v>
      </c>
      <c r="I673" s="635"/>
      <c r="J673" s="636">
        <v>1809.6</v>
      </c>
      <c r="K673" s="636">
        <v>12102.87</v>
      </c>
      <c r="L673" s="636">
        <f t="shared" si="104"/>
        <v>1809.6</v>
      </c>
      <c r="M673" s="636">
        <f t="shared" si="104"/>
        <v>12102.87</v>
      </c>
      <c r="N673" s="636">
        <f>ROUND('Смета ЕР (общ) '!$I673*'Смета ЕР (общ) '!$L673,2)</f>
        <v>0</v>
      </c>
      <c r="O673" s="636">
        <f>ROUND('Смета ЕР (общ) '!$I673*'Смета ЕР (общ) '!$M673,2)</f>
        <v>0</v>
      </c>
      <c r="R673" s="1376"/>
    </row>
    <row r="674" spans="1:18" ht="24">
      <c r="A674" s="632" t="s">
        <v>73</v>
      </c>
      <c r="B674" s="632">
        <v>3</v>
      </c>
      <c r="C674" s="632"/>
      <c r="D674" s="632">
        <v>6</v>
      </c>
      <c r="E674" s="632" t="str">
        <f>CONCATENATE('Смета ЕР (общ) '!$A674,".",'Смета ЕР (общ) '!$B674,".",'Смета ЕР (общ) '!$D674)</f>
        <v>Р5.3.6</v>
      </c>
      <c r="F674" s="632">
        <f t="shared" si="96"/>
        <v>1</v>
      </c>
      <c r="G674" s="645" t="s">
        <v>253</v>
      </c>
      <c r="H674" s="634" t="s">
        <v>336</v>
      </c>
      <c r="I674" s="635"/>
      <c r="J674" s="636">
        <v>1809.6</v>
      </c>
      <c r="K674" s="636">
        <v>5588.18</v>
      </c>
      <c r="L674" s="636">
        <f t="shared" si="104"/>
        <v>1809.6</v>
      </c>
      <c r="M674" s="636">
        <f t="shared" si="104"/>
        <v>5588.18</v>
      </c>
      <c r="N674" s="636">
        <f>ROUND('Смета ЕР (общ) '!$I674*'Смета ЕР (общ) '!$L674,2)</f>
        <v>0</v>
      </c>
      <c r="O674" s="636">
        <f>ROUND('Смета ЕР (общ) '!$I674*'Смета ЕР (общ) '!$M674,2)</f>
        <v>0</v>
      </c>
      <c r="R674" s="1376"/>
    </row>
    <row r="675" spans="1:18" ht="36">
      <c r="A675" s="632" t="s">
        <v>73</v>
      </c>
      <c r="B675" s="632">
        <v>3</v>
      </c>
      <c r="C675" s="632"/>
      <c r="D675" s="632">
        <v>7</v>
      </c>
      <c r="E675" s="632" t="str">
        <f>CONCATENATE('Смета ЕР (общ) '!$A675,".",'Смета ЕР (общ) '!$B675,".",'Смета ЕР (общ) '!$D675)</f>
        <v>Р5.3.7</v>
      </c>
      <c r="F675" s="632">
        <f t="shared" si="96"/>
        <v>1</v>
      </c>
      <c r="G675" s="645" t="s">
        <v>74</v>
      </c>
      <c r="H675" s="634" t="s">
        <v>1144</v>
      </c>
      <c r="I675" s="635"/>
      <c r="J675" s="636">
        <v>7419.36</v>
      </c>
      <c r="K675" s="636">
        <v>17171.41</v>
      </c>
      <c r="L675" s="636">
        <f t="shared" si="104"/>
        <v>7419.36</v>
      </c>
      <c r="M675" s="636">
        <f t="shared" si="104"/>
        <v>17171.41</v>
      </c>
      <c r="N675" s="636">
        <f>ROUND('Смета ЕР (общ) '!$I675*'Смета ЕР (общ) '!$L675,2)</f>
        <v>0</v>
      </c>
      <c r="O675" s="636">
        <f>ROUND('Смета ЕР (общ) '!$I675*'Смета ЕР (общ) '!$M675,2)</f>
        <v>0</v>
      </c>
      <c r="R675" s="1376"/>
    </row>
    <row r="676" spans="1:18" ht="24">
      <c r="A676" s="663" t="s">
        <v>73</v>
      </c>
      <c r="B676" s="663">
        <v>3</v>
      </c>
      <c r="C676" s="663"/>
      <c r="D676" s="663">
        <v>84</v>
      </c>
      <c r="E676" s="663" t="str">
        <f>CONCATENATE('Смета ЕР (общ) '!$A676,".",'Смета ЕР (общ) '!$B676,".",'Смета ЕР (общ) '!$D676)</f>
        <v>Р5.3.84</v>
      </c>
      <c r="F676" s="663">
        <f t="shared" si="96"/>
        <v>1</v>
      </c>
      <c r="G676" s="678" t="s">
        <v>2479</v>
      </c>
      <c r="H676" s="638" t="s">
        <v>27</v>
      </c>
      <c r="I676" s="637"/>
      <c r="J676" s="665">
        <v>551.22</v>
      </c>
      <c r="K676" s="665">
        <v>264.14999999999998</v>
      </c>
      <c r="L676" s="665">
        <f t="shared" ref="L676:L677" si="105">ROUND(J676-J676*$Q$3,2)</f>
        <v>551.22</v>
      </c>
      <c r="M676" s="636">
        <f t="shared" ref="M676:M677" si="106">ROUND(K676-K676*$Q$3,2)</f>
        <v>264.14999999999998</v>
      </c>
      <c r="N676" s="636">
        <f>ROUND('Смета ЕР (общ) '!$I676*'Смета ЕР (общ) '!$L676,2)</f>
        <v>0</v>
      </c>
      <c r="O676" s="636">
        <f>ROUND('Смета ЕР (общ) '!$I676*'Смета ЕР (общ) '!$M676,2)</f>
        <v>0</v>
      </c>
      <c r="Q676" s="631"/>
      <c r="R676" s="1376"/>
    </row>
    <row r="677" spans="1:18" ht="24">
      <c r="A677" s="663" t="s">
        <v>73</v>
      </c>
      <c r="B677" s="663">
        <v>3</v>
      </c>
      <c r="C677" s="663"/>
      <c r="D677" s="663">
        <v>85</v>
      </c>
      <c r="E677" s="663" t="str">
        <f>CONCATENATE('Смета ЕР (общ) '!$A677,".",'Смета ЕР (общ) '!$B677,".",'Смета ЕР (общ) '!$D677)</f>
        <v>Р5.3.85</v>
      </c>
      <c r="F677" s="663">
        <f t="shared" si="96"/>
        <v>1</v>
      </c>
      <c r="G677" s="678" t="s">
        <v>2480</v>
      </c>
      <c r="H677" s="638" t="s">
        <v>27</v>
      </c>
      <c r="I677" s="637"/>
      <c r="J677" s="665">
        <v>551.22</v>
      </c>
      <c r="K677" s="665">
        <v>203.19</v>
      </c>
      <c r="L677" s="665">
        <f t="shared" si="105"/>
        <v>551.22</v>
      </c>
      <c r="M677" s="636">
        <f t="shared" si="106"/>
        <v>203.19</v>
      </c>
      <c r="N677" s="636">
        <f>ROUND('Смета ЕР (общ) '!$I677*'Смета ЕР (общ) '!$L677,2)</f>
        <v>0</v>
      </c>
      <c r="O677" s="636">
        <f>ROUND('Смета ЕР (общ) '!$I677*'Смета ЕР (общ) '!$M677,2)</f>
        <v>0</v>
      </c>
      <c r="Q677" s="631"/>
      <c r="R677" s="1376"/>
    </row>
    <row r="678" spans="1:18" ht="24">
      <c r="A678" s="663" t="s">
        <v>73</v>
      </c>
      <c r="B678" s="663">
        <v>3</v>
      </c>
      <c r="C678" s="663"/>
      <c r="D678" s="663">
        <v>8</v>
      </c>
      <c r="E678" s="663" t="str">
        <f>CONCATENATE('Смета ЕР (общ) '!$A678,".",'Смета ЕР (общ) '!$B678,".",'Смета ЕР (общ) '!$D678)</f>
        <v>Р5.3.8</v>
      </c>
      <c r="F678" s="663">
        <f t="shared" si="96"/>
        <v>1</v>
      </c>
      <c r="G678" s="678" t="s">
        <v>75</v>
      </c>
      <c r="H678" s="638" t="s">
        <v>27</v>
      </c>
      <c r="I678" s="637"/>
      <c r="J678" s="665">
        <v>551.22</v>
      </c>
      <c r="K678" s="665">
        <v>156.30000000000001</v>
      </c>
      <c r="L678" s="665">
        <f t="shared" ref="L678:M680" si="107">ROUND(J678-J678*$Q$3,2)</f>
        <v>551.22</v>
      </c>
      <c r="M678" s="636">
        <f t="shared" si="107"/>
        <v>156.30000000000001</v>
      </c>
      <c r="N678" s="636">
        <f>ROUND('Смета ЕР (общ) '!$I678*'Смета ЕР (общ) '!$L678,2)</f>
        <v>0</v>
      </c>
      <c r="O678" s="636">
        <f>ROUND('Смета ЕР (общ) '!$I678*'Смета ЕР (общ) '!$M678,2)</f>
        <v>0</v>
      </c>
      <c r="R678" s="1376"/>
    </row>
    <row r="679" spans="1:18" ht="24">
      <c r="A679" s="663" t="s">
        <v>73</v>
      </c>
      <c r="B679" s="663">
        <v>3</v>
      </c>
      <c r="C679" s="663"/>
      <c r="D679" s="663">
        <v>9</v>
      </c>
      <c r="E679" s="663" t="str">
        <f>CONCATENATE('Смета ЕР (общ) '!$A679,".",'Смета ЕР (общ) '!$B679,".",'Смета ЕР (общ) '!$D679)</f>
        <v>Р5.3.9</v>
      </c>
      <c r="F679" s="663">
        <f t="shared" si="96"/>
        <v>1</v>
      </c>
      <c r="G679" s="678" t="s">
        <v>254</v>
      </c>
      <c r="H679" s="634" t="s">
        <v>336</v>
      </c>
      <c r="I679" s="637"/>
      <c r="J679" s="665">
        <v>886.23</v>
      </c>
      <c r="K679" s="665">
        <v>1134.08</v>
      </c>
      <c r="L679" s="665">
        <f t="shared" si="107"/>
        <v>886.23</v>
      </c>
      <c r="M679" s="636">
        <f t="shared" si="107"/>
        <v>1134.08</v>
      </c>
      <c r="N679" s="636">
        <f>ROUND('Смета ЕР (общ) '!$I679*'Смета ЕР (общ) '!$L679,2)</f>
        <v>0</v>
      </c>
      <c r="O679" s="636">
        <f>ROUND('Смета ЕР (общ) '!$I679*'Смета ЕР (общ) '!$M679,2)</f>
        <v>0</v>
      </c>
      <c r="R679" s="1376"/>
    </row>
    <row r="680" spans="1:18" ht="24">
      <c r="A680" s="663" t="s">
        <v>73</v>
      </c>
      <c r="B680" s="663">
        <v>3</v>
      </c>
      <c r="C680" s="663"/>
      <c r="D680" s="663">
        <v>10</v>
      </c>
      <c r="E680" s="663" t="str">
        <f>CONCATENATE('Смета ЕР (общ) '!$A680,".",'Смета ЕР (общ) '!$B680,".",'Смета ЕР (общ) '!$D680)</f>
        <v>Р5.3.10</v>
      </c>
      <c r="F680" s="663">
        <f t="shared" si="96"/>
        <v>1</v>
      </c>
      <c r="G680" s="664" t="s">
        <v>255</v>
      </c>
      <c r="H680" s="634" t="s">
        <v>336</v>
      </c>
      <c r="I680" s="637"/>
      <c r="J680" s="665">
        <v>886.23</v>
      </c>
      <c r="K680" s="665">
        <v>1685.36</v>
      </c>
      <c r="L680" s="665">
        <f t="shared" si="107"/>
        <v>886.23</v>
      </c>
      <c r="M680" s="636">
        <f t="shared" si="107"/>
        <v>1685.36</v>
      </c>
      <c r="N680" s="636">
        <f>ROUND('Смета ЕР (общ) '!$I680*'Смета ЕР (общ) '!$L680,2)</f>
        <v>0</v>
      </c>
      <c r="O680" s="636">
        <f>ROUND('Смета ЕР (общ) '!$I680*'Смета ЕР (общ) '!$M680,2)</f>
        <v>0</v>
      </c>
      <c r="R680" s="1376"/>
    </row>
    <row r="681" spans="1:18" ht="24">
      <c r="A681" s="663" t="s">
        <v>73</v>
      </c>
      <c r="B681" s="663">
        <v>3</v>
      </c>
      <c r="C681" s="663"/>
      <c r="D681" s="663">
        <v>86</v>
      </c>
      <c r="E681" s="663" t="str">
        <f>CONCATENATE('Смета ЕР (общ) '!$A681,".",'Смета ЕР (общ) '!$B681,".",'Смета ЕР (общ) '!$D681)</f>
        <v>Р5.3.86</v>
      </c>
      <c r="F681" s="663">
        <f t="shared" si="96"/>
        <v>1</v>
      </c>
      <c r="G681" s="664" t="s">
        <v>2481</v>
      </c>
      <c r="H681" s="634" t="s">
        <v>336</v>
      </c>
      <c r="I681" s="637"/>
      <c r="J681" s="665">
        <v>886.23</v>
      </c>
      <c r="K681" s="665">
        <v>1976.32</v>
      </c>
      <c r="L681" s="665">
        <f t="shared" ref="L681:L683" si="108">ROUND(J681-J681*$Q$3,2)</f>
        <v>886.23</v>
      </c>
      <c r="M681" s="636">
        <f t="shared" ref="M681:M683" si="109">ROUND(K681-K681*$Q$3,2)</f>
        <v>1976.32</v>
      </c>
      <c r="N681" s="636">
        <f>ROUND('Смета ЕР (общ) '!$I681*'Смета ЕР (общ) '!$L681,2)</f>
        <v>0</v>
      </c>
      <c r="O681" s="636">
        <f>ROUND('Смета ЕР (общ) '!$I681*'Смета ЕР (общ) '!$M681,2)</f>
        <v>0</v>
      </c>
      <c r="Q681" s="631"/>
      <c r="R681" s="1376"/>
    </row>
    <row r="682" spans="1:18" ht="24">
      <c r="A682" s="663" t="s">
        <v>73</v>
      </c>
      <c r="B682" s="663">
        <v>3</v>
      </c>
      <c r="C682" s="663"/>
      <c r="D682" s="663">
        <v>87</v>
      </c>
      <c r="E682" s="663" t="str">
        <f>CONCATENATE('Смета ЕР (общ) '!$A682,".",'Смета ЕР (общ) '!$B682,".",'Смета ЕР (общ) '!$D682)</f>
        <v>Р5.3.87</v>
      </c>
      <c r="F682" s="663">
        <f t="shared" si="96"/>
        <v>1</v>
      </c>
      <c r="G682" s="664" t="s">
        <v>2482</v>
      </c>
      <c r="H682" s="634" t="s">
        <v>336</v>
      </c>
      <c r="I682" s="637"/>
      <c r="J682" s="665">
        <v>886.23</v>
      </c>
      <c r="K682" s="665">
        <v>2224.6799999999998</v>
      </c>
      <c r="L682" s="665">
        <f t="shared" si="108"/>
        <v>886.23</v>
      </c>
      <c r="M682" s="636">
        <f t="shared" si="109"/>
        <v>2224.6799999999998</v>
      </c>
      <c r="N682" s="636">
        <f>ROUND('Смета ЕР (общ) '!$I682*'Смета ЕР (общ) '!$L682,2)</f>
        <v>0</v>
      </c>
      <c r="O682" s="636">
        <f>ROUND('Смета ЕР (общ) '!$I682*'Смета ЕР (общ) '!$M682,2)</f>
        <v>0</v>
      </c>
      <c r="Q682" s="631"/>
      <c r="R682" s="1376"/>
    </row>
    <row r="683" spans="1:18" ht="24">
      <c r="A683" s="663" t="s">
        <v>73</v>
      </c>
      <c r="B683" s="663">
        <v>3</v>
      </c>
      <c r="C683" s="663"/>
      <c r="D683" s="663">
        <v>11</v>
      </c>
      <c r="E683" s="663" t="str">
        <f>CONCATENATE('Смета ЕР (общ) '!$A683,".",'Смета ЕР (общ) '!$B683,".",'Смета ЕР (общ) '!$D683)</f>
        <v>Р5.3.11</v>
      </c>
      <c r="F683" s="663">
        <f t="shared" si="96"/>
        <v>1</v>
      </c>
      <c r="G683" s="664" t="s">
        <v>256</v>
      </c>
      <c r="H683" s="634" t="s">
        <v>336</v>
      </c>
      <c r="I683" s="637"/>
      <c r="J683" s="665">
        <v>886.23</v>
      </c>
      <c r="K683" s="665">
        <v>4366.92</v>
      </c>
      <c r="L683" s="665">
        <f t="shared" si="108"/>
        <v>886.23</v>
      </c>
      <c r="M683" s="636">
        <f t="shared" si="109"/>
        <v>4366.92</v>
      </c>
      <c r="N683" s="636">
        <f>ROUND('Смета ЕР (общ) '!$I683*'Смета ЕР (общ) '!$L683,2)</f>
        <v>0</v>
      </c>
      <c r="O683" s="636">
        <f>ROUND('Смета ЕР (общ) '!$I683*'Смета ЕР (общ) '!$M683,2)</f>
        <v>0</v>
      </c>
      <c r="R683" s="1376"/>
    </row>
    <row r="684" spans="1:18" ht="24">
      <c r="A684" s="632" t="s">
        <v>73</v>
      </c>
      <c r="B684" s="632">
        <v>3</v>
      </c>
      <c r="C684" s="632"/>
      <c r="D684" s="632">
        <v>12</v>
      </c>
      <c r="E684" s="632" t="str">
        <f>CONCATENATE('Смета ЕР (общ) '!$A684,".",'Смета ЕР (общ) '!$B684,".",'Смета ЕР (общ) '!$D684)</f>
        <v>Р5.3.12</v>
      </c>
      <c r="F684" s="632">
        <f t="shared" si="96"/>
        <v>1</v>
      </c>
      <c r="G684" s="645" t="s">
        <v>257</v>
      </c>
      <c r="H684" s="634" t="s">
        <v>336</v>
      </c>
      <c r="I684" s="635"/>
      <c r="J684" s="636">
        <v>886.23</v>
      </c>
      <c r="K684" s="636">
        <v>1523.6</v>
      </c>
      <c r="L684" s="636">
        <f t="shared" ref="L684:L692" si="110">ROUND(J684-J684*$Q$3,2)</f>
        <v>886.23</v>
      </c>
      <c r="M684" s="636">
        <f t="shared" ref="M684:M692" si="111">ROUND(K684-K684*$Q$3,2)</f>
        <v>1523.6</v>
      </c>
      <c r="N684" s="636">
        <f>ROUND('Смета ЕР (общ) '!$I684*'Смета ЕР (общ) '!$L684,2)</f>
        <v>0</v>
      </c>
      <c r="O684" s="636">
        <f>ROUND('Смета ЕР (общ) '!$I684*'Смета ЕР (общ) '!$M684,2)</f>
        <v>0</v>
      </c>
      <c r="R684" s="1376"/>
    </row>
    <row r="685" spans="1:18" ht="24">
      <c r="A685" s="632" t="s">
        <v>73</v>
      </c>
      <c r="B685" s="632">
        <v>3</v>
      </c>
      <c r="C685" s="632"/>
      <c r="D685" s="632">
        <v>13</v>
      </c>
      <c r="E685" s="632" t="str">
        <f>CONCATENATE('Смета ЕР (общ) '!$A685,".",'Смета ЕР (общ) '!$B685,".",'Смета ЕР (общ) '!$D685)</f>
        <v>Р5.3.13</v>
      </c>
      <c r="F685" s="632">
        <f t="shared" si="96"/>
        <v>1</v>
      </c>
      <c r="G685" s="633" t="s">
        <v>258</v>
      </c>
      <c r="H685" s="634" t="s">
        <v>27</v>
      </c>
      <c r="I685" s="635"/>
      <c r="J685" s="636">
        <v>610.74</v>
      </c>
      <c r="K685" s="636">
        <v>378.8</v>
      </c>
      <c r="L685" s="636">
        <f t="shared" si="110"/>
        <v>610.74</v>
      </c>
      <c r="M685" s="636">
        <f t="shared" si="111"/>
        <v>378.8</v>
      </c>
      <c r="N685" s="636">
        <f>ROUND('Смета ЕР (общ) '!$I685*'Смета ЕР (общ) '!$L685,2)</f>
        <v>0</v>
      </c>
      <c r="O685" s="636">
        <f>ROUND('Смета ЕР (общ) '!$I685*'Смета ЕР (общ) '!$M685,2)</f>
        <v>0</v>
      </c>
      <c r="R685" s="1376"/>
    </row>
    <row r="686" spans="1:18" ht="24">
      <c r="A686" s="632" t="s">
        <v>73</v>
      </c>
      <c r="B686" s="632">
        <v>3</v>
      </c>
      <c r="C686" s="632"/>
      <c r="D686" s="632">
        <v>14</v>
      </c>
      <c r="E686" s="632" t="str">
        <f>CONCATENATE('Смета ЕР (общ) '!$A686,".",'Смета ЕР (общ) '!$B686,".",'Смета ЕР (общ) '!$D686)</f>
        <v>Р5.3.14</v>
      </c>
      <c r="F686" s="632">
        <f t="shared" si="96"/>
        <v>1</v>
      </c>
      <c r="G686" s="645" t="s">
        <v>1893</v>
      </c>
      <c r="H686" s="634" t="s">
        <v>27</v>
      </c>
      <c r="I686" s="635"/>
      <c r="J686" s="636">
        <v>2149.84</v>
      </c>
      <c r="K686" s="636">
        <v>2363.17</v>
      </c>
      <c r="L686" s="636">
        <f t="shared" si="110"/>
        <v>2149.84</v>
      </c>
      <c r="M686" s="636">
        <f t="shared" si="111"/>
        <v>2363.17</v>
      </c>
      <c r="N686" s="636">
        <f>ROUND('Смета ЕР (общ) '!$I686*'Смета ЕР (общ) '!$L686,2)</f>
        <v>0</v>
      </c>
      <c r="O686" s="636">
        <f>ROUND('Смета ЕР (общ) '!$I686*'Смета ЕР (общ) '!$M686,2)</f>
        <v>0</v>
      </c>
      <c r="R686" s="1376"/>
    </row>
    <row r="687" spans="1:18" ht="24">
      <c r="A687" s="632" t="s">
        <v>73</v>
      </c>
      <c r="B687" s="632">
        <v>3</v>
      </c>
      <c r="C687" s="632"/>
      <c r="D687" s="632">
        <v>15</v>
      </c>
      <c r="E687" s="632" t="str">
        <f>CONCATENATE('Смета ЕР (общ) '!$A687,".",'Смета ЕР (общ) '!$B687,".",'Смета ЕР (общ) '!$D687)</f>
        <v>Р5.3.15</v>
      </c>
      <c r="F687" s="632">
        <f t="shared" si="96"/>
        <v>1</v>
      </c>
      <c r="G687" s="645" t="s">
        <v>259</v>
      </c>
      <c r="H687" s="634" t="s">
        <v>27</v>
      </c>
      <c r="I687" s="635"/>
      <c r="J687" s="636">
        <v>561.9</v>
      </c>
      <c r="K687" s="636">
        <v>383.13</v>
      </c>
      <c r="L687" s="636">
        <f t="shared" si="110"/>
        <v>561.9</v>
      </c>
      <c r="M687" s="636">
        <f t="shared" si="111"/>
        <v>383.13</v>
      </c>
      <c r="N687" s="636">
        <f>ROUND('Смета ЕР (общ) '!$I687*'Смета ЕР (общ) '!$L687,2)</f>
        <v>0</v>
      </c>
      <c r="O687" s="636">
        <f>ROUND('Смета ЕР (общ) '!$I687*'Смета ЕР (общ) '!$M687,2)</f>
        <v>0</v>
      </c>
      <c r="R687" s="1376"/>
    </row>
    <row r="688" spans="1:18" ht="24">
      <c r="A688" s="632" t="s">
        <v>73</v>
      </c>
      <c r="B688" s="632">
        <v>3</v>
      </c>
      <c r="C688" s="632"/>
      <c r="D688" s="632">
        <v>16</v>
      </c>
      <c r="E688" s="632" t="str">
        <f>CONCATENATE('Смета ЕР (общ) '!$A688,".",'Смета ЕР (общ) '!$B688,".",'Смета ЕР (общ) '!$D688)</f>
        <v>Р5.3.16</v>
      </c>
      <c r="F688" s="632">
        <f t="shared" si="96"/>
        <v>1</v>
      </c>
      <c r="G688" s="633" t="s">
        <v>260</v>
      </c>
      <c r="H688" s="634" t="s">
        <v>27</v>
      </c>
      <c r="I688" s="635"/>
      <c r="J688" s="636">
        <v>746.46</v>
      </c>
      <c r="K688" s="636">
        <v>991.13</v>
      </c>
      <c r="L688" s="636">
        <f t="shared" si="110"/>
        <v>746.46</v>
      </c>
      <c r="M688" s="636">
        <f t="shared" si="111"/>
        <v>991.13</v>
      </c>
      <c r="N688" s="636">
        <f>ROUND('Смета ЕР (общ) '!$I688*'Смета ЕР (общ) '!$L688,2)</f>
        <v>0</v>
      </c>
      <c r="O688" s="636">
        <f>ROUND('Смета ЕР (общ) '!$I688*'Смета ЕР (общ) '!$M688,2)</f>
        <v>0</v>
      </c>
      <c r="R688" s="1376"/>
    </row>
    <row r="689" spans="1:18" ht="24">
      <c r="A689" s="632" t="s">
        <v>73</v>
      </c>
      <c r="B689" s="632">
        <v>3</v>
      </c>
      <c r="C689" s="632"/>
      <c r="D689" s="632">
        <v>17</v>
      </c>
      <c r="E689" s="632" t="str">
        <f>CONCATENATE('Смета ЕР (общ) '!$A689,".",'Смета ЕР (общ) '!$B689,".",'Смета ЕР (общ) '!$D689)</f>
        <v>Р5.3.17</v>
      </c>
      <c r="F689" s="632">
        <f t="shared" si="96"/>
        <v>1</v>
      </c>
      <c r="G689" s="645" t="s">
        <v>318</v>
      </c>
      <c r="H689" s="634" t="s">
        <v>27</v>
      </c>
      <c r="I689" s="635"/>
      <c r="J689" s="636">
        <v>551.22</v>
      </c>
      <c r="K689" s="636">
        <v>301.47000000000003</v>
      </c>
      <c r="L689" s="636">
        <f t="shared" si="110"/>
        <v>551.22</v>
      </c>
      <c r="M689" s="636">
        <f t="shared" si="111"/>
        <v>301.47000000000003</v>
      </c>
      <c r="N689" s="636">
        <f>ROUND('Смета ЕР (общ) '!$I689*'Смета ЕР (общ) '!$L689,2)</f>
        <v>0</v>
      </c>
      <c r="O689" s="636">
        <f>ROUND('Смета ЕР (общ) '!$I689*'Смета ЕР (общ) '!$M689,2)</f>
        <v>0</v>
      </c>
      <c r="R689" s="1376"/>
    </row>
    <row r="690" spans="1:18" ht="24">
      <c r="A690" s="632" t="s">
        <v>73</v>
      </c>
      <c r="B690" s="632">
        <v>3</v>
      </c>
      <c r="C690" s="632"/>
      <c r="D690" s="632">
        <v>18</v>
      </c>
      <c r="E690" s="632" t="str">
        <f>CONCATENATE('Смета ЕР (общ) '!$A690,".",'Смета ЕР (общ) '!$B690,".",'Смета ЕР (общ) '!$D690)</f>
        <v>Р5.3.18</v>
      </c>
      <c r="F690" s="632">
        <f t="shared" si="96"/>
        <v>1</v>
      </c>
      <c r="G690" s="645" t="s">
        <v>319</v>
      </c>
      <c r="H690" s="634" t="s">
        <v>336</v>
      </c>
      <c r="I690" s="635"/>
      <c r="J690" s="636">
        <v>539.75</v>
      </c>
      <c r="K690" s="636">
        <v>205.92</v>
      </c>
      <c r="L690" s="636">
        <f t="shared" si="110"/>
        <v>539.75</v>
      </c>
      <c r="M690" s="636">
        <f t="shared" si="111"/>
        <v>205.92</v>
      </c>
      <c r="N690" s="636">
        <f>ROUND('Смета ЕР (общ) '!$I690*'Смета ЕР (общ) '!$L690,2)</f>
        <v>0</v>
      </c>
      <c r="O690" s="636">
        <f>ROUND('Смета ЕР (общ) '!$I690*'Смета ЕР (общ) '!$M690,2)</f>
        <v>0</v>
      </c>
      <c r="R690" s="1376"/>
    </row>
    <row r="691" spans="1:18" ht="24">
      <c r="A691" s="632" t="s">
        <v>73</v>
      </c>
      <c r="B691" s="632">
        <v>3</v>
      </c>
      <c r="C691" s="632"/>
      <c r="D691" s="632">
        <v>19</v>
      </c>
      <c r="E691" s="632" t="str">
        <f>CONCATENATE('Смета ЕР (общ) '!$A691,".",'Смета ЕР (общ) '!$B691,".",'Смета ЕР (общ) '!$D691)</f>
        <v>Р5.3.19</v>
      </c>
      <c r="F691" s="632">
        <f t="shared" si="96"/>
        <v>1</v>
      </c>
      <c r="G691" s="645" t="s">
        <v>261</v>
      </c>
      <c r="H691" s="634" t="s">
        <v>27</v>
      </c>
      <c r="I691" s="635"/>
      <c r="J691" s="636">
        <v>551.22</v>
      </c>
      <c r="K691" s="636">
        <v>136.04</v>
      </c>
      <c r="L691" s="636">
        <f t="shared" si="110"/>
        <v>551.22</v>
      </c>
      <c r="M691" s="636">
        <f t="shared" si="111"/>
        <v>136.04</v>
      </c>
      <c r="N691" s="636">
        <f>ROUND('Смета ЕР (общ) '!$I691*'Смета ЕР (общ) '!$L691,2)</f>
        <v>0</v>
      </c>
      <c r="O691" s="636">
        <f>ROUND('Смета ЕР (общ) '!$I691*'Смета ЕР (общ) '!$M691,2)</f>
        <v>0</v>
      </c>
      <c r="R691" s="1376"/>
    </row>
    <row r="692" spans="1:18" ht="24">
      <c r="A692" s="632" t="s">
        <v>73</v>
      </c>
      <c r="B692" s="632">
        <v>3</v>
      </c>
      <c r="C692" s="632"/>
      <c r="D692" s="632">
        <v>20</v>
      </c>
      <c r="E692" s="632" t="str">
        <f>CONCATENATE('Смета ЕР (общ) '!$A692,".",'Смета ЕР (общ) '!$B692,".",'Смета ЕР (общ) '!$D692)</f>
        <v>Р5.3.20</v>
      </c>
      <c r="F692" s="632">
        <f t="shared" si="96"/>
        <v>1</v>
      </c>
      <c r="G692" s="645" t="s">
        <v>320</v>
      </c>
      <c r="H692" s="634" t="s">
        <v>27</v>
      </c>
      <c r="I692" s="635"/>
      <c r="J692" s="636">
        <v>829.44</v>
      </c>
      <c r="K692" s="636">
        <v>333.65</v>
      </c>
      <c r="L692" s="636">
        <f t="shared" si="110"/>
        <v>829.44</v>
      </c>
      <c r="M692" s="636">
        <f t="shared" si="111"/>
        <v>333.65</v>
      </c>
      <c r="N692" s="636">
        <f>ROUND('Смета ЕР (общ) '!$I692*'Смета ЕР (общ) '!$L692,2)</f>
        <v>0</v>
      </c>
      <c r="O692" s="636">
        <f>ROUND('Смета ЕР (общ) '!$I692*'Смета ЕР (общ) '!$M692,2)</f>
        <v>0</v>
      </c>
      <c r="R692" s="1376"/>
    </row>
    <row r="693" spans="1:18" ht="24">
      <c r="A693" s="632" t="s">
        <v>73</v>
      </c>
      <c r="B693" s="632">
        <v>3</v>
      </c>
      <c r="C693" s="632"/>
      <c r="D693" s="632">
        <v>32</v>
      </c>
      <c r="E693" s="632" t="str">
        <f>CONCATENATE('Смета ЕР (общ) '!$A693,".",'Смета ЕР (общ) '!$B693,".",'Смета ЕР (общ) '!$D693)</f>
        <v>Р5.3.32</v>
      </c>
      <c r="F693" s="632">
        <f t="shared" si="96"/>
        <v>1</v>
      </c>
      <c r="G693" s="645" t="s">
        <v>2483</v>
      </c>
      <c r="H693" s="634" t="s">
        <v>27</v>
      </c>
      <c r="I693" s="635"/>
      <c r="J693" s="636">
        <v>278.23</v>
      </c>
      <c r="K693" s="636">
        <v>98.1</v>
      </c>
      <c r="L693" s="636">
        <f t="shared" ref="L693:L695" si="112">ROUND(J693-J693*$Q$3,2)</f>
        <v>278.23</v>
      </c>
      <c r="M693" s="636">
        <f t="shared" ref="M693:M695" si="113">ROUND(K693-K693*$Q$3,2)</f>
        <v>98.1</v>
      </c>
      <c r="N693" s="636">
        <f>ROUND('Смета ЕР (общ) '!$I693*'Смета ЕР (общ) '!$L693,2)</f>
        <v>0</v>
      </c>
      <c r="O693" s="636">
        <f>ROUND('Смета ЕР (общ) '!$I693*'Смета ЕР (общ) '!$M693,2)</f>
        <v>0</v>
      </c>
      <c r="Q693" s="631"/>
      <c r="R693" s="1376"/>
    </row>
    <row r="694" spans="1:18" ht="24">
      <c r="A694" s="632" t="s">
        <v>73</v>
      </c>
      <c r="B694" s="632">
        <v>3</v>
      </c>
      <c r="C694" s="632"/>
      <c r="D694" s="632">
        <v>33</v>
      </c>
      <c r="E694" s="632" t="str">
        <f>CONCATENATE('Смета ЕР (общ) '!$A694,".",'Смета ЕР (общ) '!$B694,".",'Смета ЕР (общ) '!$D694)</f>
        <v>Р5.3.33</v>
      </c>
      <c r="F694" s="632">
        <f t="shared" si="96"/>
        <v>1</v>
      </c>
      <c r="G694" s="645" t="s">
        <v>2484</v>
      </c>
      <c r="H694" s="634" t="s">
        <v>27</v>
      </c>
      <c r="I694" s="635"/>
      <c r="J694" s="636">
        <v>278.23</v>
      </c>
      <c r="K694" s="636">
        <v>87.2</v>
      </c>
      <c r="L694" s="636">
        <f t="shared" si="112"/>
        <v>278.23</v>
      </c>
      <c r="M694" s="636">
        <f t="shared" si="113"/>
        <v>87.2</v>
      </c>
      <c r="N694" s="636">
        <f>ROUND('Смета ЕР (общ) '!$I694*'Смета ЕР (общ) '!$L694,2)</f>
        <v>0</v>
      </c>
      <c r="O694" s="636">
        <f>ROUND('Смета ЕР (общ) '!$I694*'Смета ЕР (общ) '!$M694,2)</f>
        <v>0</v>
      </c>
      <c r="Q694" s="631"/>
      <c r="R694" s="1376"/>
    </row>
    <row r="695" spans="1:18" ht="24">
      <c r="A695" s="632" t="s">
        <v>73</v>
      </c>
      <c r="B695" s="632">
        <v>3</v>
      </c>
      <c r="C695" s="632"/>
      <c r="D695" s="632">
        <v>51</v>
      </c>
      <c r="E695" s="632" t="str">
        <f>CONCATENATE('Смета ЕР (общ) '!$A695,".",'Смета ЕР (общ) '!$B695,".",'Смета ЕР (общ) '!$D695)</f>
        <v>Р5.3.51</v>
      </c>
      <c r="F695" s="632">
        <f t="shared" si="96"/>
        <v>1</v>
      </c>
      <c r="G695" s="645" t="s">
        <v>2485</v>
      </c>
      <c r="H695" s="634" t="s">
        <v>27</v>
      </c>
      <c r="I695" s="635"/>
      <c r="J695" s="636">
        <v>278.23</v>
      </c>
      <c r="K695" s="636">
        <v>72</v>
      </c>
      <c r="L695" s="636">
        <f t="shared" si="112"/>
        <v>278.23</v>
      </c>
      <c r="M695" s="636">
        <f t="shared" si="113"/>
        <v>72</v>
      </c>
      <c r="N695" s="636">
        <f>ROUND('Смета ЕР (общ) '!$I695*'Смета ЕР (общ) '!$L695,2)</f>
        <v>0</v>
      </c>
      <c r="O695" s="636">
        <f>ROUND('Смета ЕР (общ) '!$I695*'Смета ЕР (общ) '!$M695,2)</f>
        <v>0</v>
      </c>
      <c r="Q695" s="631"/>
      <c r="R695" s="1376"/>
    </row>
    <row r="696" spans="1:18" ht="24">
      <c r="A696" s="632" t="s">
        <v>73</v>
      </c>
      <c r="B696" s="632">
        <v>3</v>
      </c>
      <c r="C696" s="632"/>
      <c r="D696" s="632">
        <v>21</v>
      </c>
      <c r="E696" s="632" t="str">
        <f>CONCATENATE('Смета ЕР (общ) '!$A696,".",'Смета ЕР (общ) '!$B696,".",'Смета ЕР (общ) '!$D696)</f>
        <v>Р5.3.21</v>
      </c>
      <c r="F696" s="632">
        <f t="shared" si="96"/>
        <v>1</v>
      </c>
      <c r="G696" s="645" t="s">
        <v>262</v>
      </c>
      <c r="H696" s="634" t="s">
        <v>27</v>
      </c>
      <c r="I696" s="635"/>
      <c r="J696" s="636">
        <v>278.23</v>
      </c>
      <c r="K696" s="636">
        <v>23.26</v>
      </c>
      <c r="L696" s="636">
        <f t="shared" ref="L696:L732" si="114">ROUND(J696-J696*$Q$3,2)</f>
        <v>278.23</v>
      </c>
      <c r="M696" s="636">
        <f t="shared" ref="M696:M732" si="115">ROUND(K696-K696*$Q$3,2)</f>
        <v>23.26</v>
      </c>
      <c r="N696" s="636">
        <f>ROUND('Смета ЕР (общ) '!$I696*'Смета ЕР (общ) '!$L696,2)</f>
        <v>0</v>
      </c>
      <c r="O696" s="636">
        <f>ROUND('Смета ЕР (общ) '!$I696*'Смета ЕР (общ) '!$M696,2)</f>
        <v>0</v>
      </c>
      <c r="R696" s="1376"/>
    </row>
    <row r="697" spans="1:18" ht="24">
      <c r="A697" s="632" t="s">
        <v>73</v>
      </c>
      <c r="B697" s="632">
        <v>3</v>
      </c>
      <c r="C697" s="632"/>
      <c r="D697" s="632">
        <v>22</v>
      </c>
      <c r="E697" s="632" t="str">
        <f>CONCATENATE('Смета ЕР (общ) '!$A697,".",'Смета ЕР (общ) '!$B697,".",'Смета ЕР (общ) '!$D697)</f>
        <v>Р5.3.22</v>
      </c>
      <c r="F697" s="632">
        <f t="shared" si="96"/>
        <v>1</v>
      </c>
      <c r="G697" s="645" t="s">
        <v>517</v>
      </c>
      <c r="H697" s="634" t="s">
        <v>336</v>
      </c>
      <c r="I697" s="635"/>
      <c r="J697" s="636">
        <v>531.71</v>
      </c>
      <c r="K697" s="636">
        <v>756.28</v>
      </c>
      <c r="L697" s="636">
        <f t="shared" si="114"/>
        <v>531.71</v>
      </c>
      <c r="M697" s="636">
        <f t="shared" si="115"/>
        <v>756.28</v>
      </c>
      <c r="N697" s="636">
        <f>ROUND('Смета ЕР (общ) '!$I697*'Смета ЕР (общ) '!$L697,2)</f>
        <v>0</v>
      </c>
      <c r="O697" s="636">
        <f>ROUND('Смета ЕР (общ) '!$I697*'Смета ЕР (общ) '!$M697,2)</f>
        <v>0</v>
      </c>
      <c r="R697" s="1376"/>
    </row>
    <row r="698" spans="1:18" ht="24">
      <c r="A698" s="632" t="s">
        <v>73</v>
      </c>
      <c r="B698" s="632">
        <v>3</v>
      </c>
      <c r="C698" s="632"/>
      <c r="D698" s="632">
        <v>23</v>
      </c>
      <c r="E698" s="632" t="str">
        <f>CONCATENATE('Смета ЕР (общ) '!$A698,".",'Смета ЕР (общ) '!$B698,".",'Смета ЕР (общ) '!$D698)</f>
        <v>Р5.3.23</v>
      </c>
      <c r="F698" s="632">
        <f t="shared" si="96"/>
        <v>1</v>
      </c>
      <c r="G698" s="633" t="s">
        <v>349</v>
      </c>
      <c r="H698" s="634" t="s">
        <v>336</v>
      </c>
      <c r="I698" s="635"/>
      <c r="J698" s="636">
        <v>844.73</v>
      </c>
      <c r="K698" s="636">
        <v>2051.66</v>
      </c>
      <c r="L698" s="636">
        <f t="shared" si="114"/>
        <v>844.73</v>
      </c>
      <c r="M698" s="636">
        <f t="shared" si="115"/>
        <v>2051.66</v>
      </c>
      <c r="N698" s="636">
        <f>ROUND('Смета ЕР (общ) '!$I698*'Смета ЕР (общ) '!$L698,2)</f>
        <v>0</v>
      </c>
      <c r="O698" s="636">
        <f>ROUND('Смета ЕР (общ) '!$I698*'Смета ЕР (общ) '!$M698,2)</f>
        <v>0</v>
      </c>
      <c r="R698" s="1376"/>
    </row>
    <row r="699" spans="1:18" ht="24">
      <c r="A699" s="632" t="s">
        <v>73</v>
      </c>
      <c r="B699" s="632">
        <v>3</v>
      </c>
      <c r="C699" s="632"/>
      <c r="D699" s="632">
        <v>24</v>
      </c>
      <c r="E699" s="632" t="str">
        <f>CONCATENATE('Смета ЕР (общ) '!$A699,".",'Смета ЕР (общ) '!$B699,".",'Смета ЕР (общ) '!$D699)</f>
        <v>Р5.3.24</v>
      </c>
      <c r="F699" s="632">
        <f t="shared" si="96"/>
        <v>1</v>
      </c>
      <c r="G699" s="633" t="s">
        <v>263</v>
      </c>
      <c r="H699" s="634" t="s">
        <v>1144</v>
      </c>
      <c r="I699" s="635"/>
      <c r="J699" s="636">
        <v>3681.58</v>
      </c>
      <c r="K699" s="636">
        <v>0</v>
      </c>
      <c r="L699" s="636">
        <f t="shared" si="114"/>
        <v>3681.58</v>
      </c>
      <c r="M699" s="636">
        <f t="shared" si="115"/>
        <v>0</v>
      </c>
      <c r="N699" s="636">
        <f>ROUND('Смета ЕР (общ) '!$I699*'Смета ЕР (общ) '!$L699,2)</f>
        <v>0</v>
      </c>
      <c r="O699" s="636">
        <f>ROUND('Смета ЕР (общ) '!$I699*'Смета ЕР (общ) '!$M699,2)</f>
        <v>0</v>
      </c>
      <c r="R699" s="1376"/>
    </row>
    <row r="700" spans="1:18" ht="24">
      <c r="A700" s="632" t="s">
        <v>73</v>
      </c>
      <c r="B700" s="632">
        <v>3</v>
      </c>
      <c r="C700" s="632"/>
      <c r="D700" s="632">
        <v>25</v>
      </c>
      <c r="E700" s="632" t="str">
        <f>CONCATENATE('Смета ЕР (общ) '!$A700,".",'Смета ЕР (общ) '!$B700,".",'Смета ЕР (общ) '!$D700)</f>
        <v>Р5.3.25</v>
      </c>
      <c r="F700" s="632">
        <f t="shared" si="96"/>
        <v>1</v>
      </c>
      <c r="G700" s="633" t="s">
        <v>264</v>
      </c>
      <c r="H700" s="634" t="s">
        <v>1144</v>
      </c>
      <c r="I700" s="635"/>
      <c r="J700" s="636">
        <v>5225</v>
      </c>
      <c r="K700" s="636">
        <v>0</v>
      </c>
      <c r="L700" s="636">
        <f t="shared" si="114"/>
        <v>5225</v>
      </c>
      <c r="M700" s="636">
        <f t="shared" si="115"/>
        <v>0</v>
      </c>
      <c r="N700" s="636">
        <f>ROUND('Смета ЕР (общ) '!$I700*'Смета ЕР (общ) '!$L700,2)</f>
        <v>0</v>
      </c>
      <c r="O700" s="636">
        <f>ROUND('Смета ЕР (общ) '!$I700*'Смета ЕР (общ) '!$M700,2)</f>
        <v>0</v>
      </c>
      <c r="R700" s="1376"/>
    </row>
    <row r="701" spans="1:18" ht="24">
      <c r="A701" s="632" t="s">
        <v>73</v>
      </c>
      <c r="B701" s="632">
        <v>3</v>
      </c>
      <c r="C701" s="632"/>
      <c r="D701" s="632">
        <v>26</v>
      </c>
      <c r="E701" s="632" t="str">
        <f>CONCATENATE('Смета ЕР (общ) '!$A701,".",'Смета ЕР (общ) '!$B701,".",'Смета ЕР (общ) '!$D701)</f>
        <v>Р5.3.26</v>
      </c>
      <c r="F701" s="632">
        <f t="shared" si="96"/>
        <v>1</v>
      </c>
      <c r="G701" s="645" t="s">
        <v>518</v>
      </c>
      <c r="H701" s="634" t="s">
        <v>336</v>
      </c>
      <c r="I701" s="635"/>
      <c r="J701" s="636">
        <v>7837.5</v>
      </c>
      <c r="K701" s="636">
        <v>0</v>
      </c>
      <c r="L701" s="636">
        <f t="shared" si="114"/>
        <v>7837.5</v>
      </c>
      <c r="M701" s="636">
        <f t="shared" si="115"/>
        <v>0</v>
      </c>
      <c r="N701" s="636">
        <f>ROUND('Смета ЕР (общ) '!$I701*'Смета ЕР (общ) '!$L701,2)</f>
        <v>0</v>
      </c>
      <c r="O701" s="636">
        <f>ROUND('Смета ЕР (общ) '!$I701*'Смета ЕР (общ) '!$M701,2)</f>
        <v>0</v>
      </c>
      <c r="R701" s="1376"/>
    </row>
    <row r="702" spans="1:18" ht="24">
      <c r="A702" s="632" t="s">
        <v>73</v>
      </c>
      <c r="B702" s="632">
        <v>3</v>
      </c>
      <c r="C702" s="632"/>
      <c r="D702" s="632">
        <v>27</v>
      </c>
      <c r="E702" s="632" t="str">
        <f>CONCATENATE('Смета ЕР (общ) '!$A702,".",'Смета ЕР (общ) '!$B702,".",'Смета ЕР (общ) '!$D702)</f>
        <v>Р5.3.27</v>
      </c>
      <c r="F702" s="632">
        <f t="shared" si="96"/>
        <v>1</v>
      </c>
      <c r="G702" s="645" t="s">
        <v>391</v>
      </c>
      <c r="H702" s="634" t="s">
        <v>336</v>
      </c>
      <c r="I702" s="635"/>
      <c r="J702" s="636">
        <v>5225</v>
      </c>
      <c r="K702" s="636">
        <v>0</v>
      </c>
      <c r="L702" s="636">
        <f t="shared" si="114"/>
        <v>5225</v>
      </c>
      <c r="M702" s="636">
        <f t="shared" si="115"/>
        <v>0</v>
      </c>
      <c r="N702" s="636">
        <f>ROUND('Смета ЕР (общ) '!$I702*'Смета ЕР (общ) '!$L702,2)</f>
        <v>0</v>
      </c>
      <c r="O702" s="636">
        <f>ROUND('Смета ЕР (общ) '!$I702*'Смета ЕР (общ) '!$M702,2)</f>
        <v>0</v>
      </c>
      <c r="R702" s="1376"/>
    </row>
    <row r="703" spans="1:18" ht="24">
      <c r="A703" s="632" t="s">
        <v>73</v>
      </c>
      <c r="B703" s="632">
        <v>3</v>
      </c>
      <c r="C703" s="632"/>
      <c r="D703" s="632">
        <v>28</v>
      </c>
      <c r="E703" s="632" t="str">
        <f>CONCATENATE('Смета ЕР (общ) '!$A703,".",'Смета ЕР (общ) '!$B703,".",'Смета ЕР (общ) '!$D703)</f>
        <v>Р5.3.28</v>
      </c>
      <c r="F703" s="632">
        <f t="shared" ref="F703:F766" si="116">IF(I703&gt;0,F702+1,F702)</f>
        <v>1</v>
      </c>
      <c r="G703" s="633" t="s">
        <v>422</v>
      </c>
      <c r="H703" s="634" t="s">
        <v>336</v>
      </c>
      <c r="I703" s="635"/>
      <c r="J703" s="636">
        <v>3544.73</v>
      </c>
      <c r="K703" s="636">
        <v>9567.8700000000008</v>
      </c>
      <c r="L703" s="636">
        <f t="shared" si="114"/>
        <v>3544.73</v>
      </c>
      <c r="M703" s="636">
        <f t="shared" si="115"/>
        <v>9567.8700000000008</v>
      </c>
      <c r="N703" s="636">
        <f>ROUND('Смета ЕР (общ) '!$I703*'Смета ЕР (общ) '!$L703,2)</f>
        <v>0</v>
      </c>
      <c r="O703" s="636">
        <f>ROUND('Смета ЕР (общ) '!$I703*'Смета ЕР (общ) '!$M703,2)</f>
        <v>0</v>
      </c>
      <c r="R703" s="1376"/>
    </row>
    <row r="704" spans="1:18" ht="24">
      <c r="A704" s="632" t="s">
        <v>73</v>
      </c>
      <c r="B704" s="632">
        <v>3</v>
      </c>
      <c r="C704" s="632"/>
      <c r="D704" s="632">
        <v>29</v>
      </c>
      <c r="E704" s="632" t="str">
        <f>CONCATENATE('Смета ЕР (общ) '!$A704,".",'Смета ЕР (общ) '!$B704,".",'Смета ЕР (общ) '!$D704)</f>
        <v>Р5.3.29</v>
      </c>
      <c r="F704" s="632">
        <f t="shared" si="116"/>
        <v>1</v>
      </c>
      <c r="G704" s="633" t="s">
        <v>76</v>
      </c>
      <c r="H704" s="634" t="s">
        <v>336</v>
      </c>
      <c r="I704" s="635"/>
      <c r="J704" s="636">
        <v>3544.73</v>
      </c>
      <c r="K704" s="636">
        <v>16732.32</v>
      </c>
      <c r="L704" s="636">
        <f t="shared" si="114"/>
        <v>3544.73</v>
      </c>
      <c r="M704" s="636">
        <f t="shared" si="115"/>
        <v>16732.32</v>
      </c>
      <c r="N704" s="636">
        <f>ROUND('Смета ЕР (общ) '!$I704*'Смета ЕР (общ) '!$L704,2)</f>
        <v>0</v>
      </c>
      <c r="O704" s="636">
        <f>ROUND('Смета ЕР (общ) '!$I704*'Смета ЕР (общ) '!$M704,2)</f>
        <v>0</v>
      </c>
      <c r="R704" s="1376"/>
    </row>
    <row r="705" spans="1:18" ht="24">
      <c r="A705" s="632" t="s">
        <v>73</v>
      </c>
      <c r="B705" s="632">
        <v>3</v>
      </c>
      <c r="C705" s="632"/>
      <c r="D705" s="632">
        <v>30</v>
      </c>
      <c r="E705" s="632" t="str">
        <f>CONCATENATE('Смета ЕР (общ) '!$A705,".",'Смета ЕР (общ) '!$B705,".",'Смета ЕР (общ) '!$D705)</f>
        <v>Р5.3.30</v>
      </c>
      <c r="F705" s="632">
        <f t="shared" si="116"/>
        <v>1</v>
      </c>
      <c r="G705" s="633" t="s">
        <v>519</v>
      </c>
      <c r="H705" s="634" t="s">
        <v>336</v>
      </c>
      <c r="I705" s="635"/>
      <c r="J705" s="636">
        <v>3544.73</v>
      </c>
      <c r="K705" s="636">
        <v>7727.67</v>
      </c>
      <c r="L705" s="636">
        <f t="shared" si="114"/>
        <v>3544.73</v>
      </c>
      <c r="M705" s="636">
        <f t="shared" si="115"/>
        <v>7727.67</v>
      </c>
      <c r="N705" s="636">
        <f>ROUND('Смета ЕР (общ) '!$I705*'Смета ЕР (общ) '!$L705,2)</f>
        <v>0</v>
      </c>
      <c r="O705" s="636">
        <f>ROUND('Смета ЕР (общ) '!$I705*'Смета ЕР (общ) '!$M705,2)</f>
        <v>0</v>
      </c>
      <c r="R705" s="1376"/>
    </row>
    <row r="706" spans="1:18" ht="24">
      <c r="A706" s="654" t="s">
        <v>73</v>
      </c>
      <c r="B706" s="654">
        <v>3</v>
      </c>
      <c r="C706" s="654"/>
      <c r="D706" s="654">
        <v>31</v>
      </c>
      <c r="E706" s="654" t="str">
        <f>CONCATENATE('Смета ЕР (общ) '!$A706,".",'Смета ЕР (общ) '!$B706,".",'Смета ЕР (общ) '!$D706)</f>
        <v>Р5.3.31</v>
      </c>
      <c r="F706" s="654">
        <f t="shared" si="116"/>
        <v>1</v>
      </c>
      <c r="G706" s="655" t="s">
        <v>265</v>
      </c>
      <c r="H706" s="634" t="s">
        <v>336</v>
      </c>
      <c r="I706" s="635"/>
      <c r="J706" s="636">
        <v>678.6</v>
      </c>
      <c r="K706" s="636">
        <v>2599.4699999999998</v>
      </c>
      <c r="L706" s="636">
        <f t="shared" si="114"/>
        <v>678.6</v>
      </c>
      <c r="M706" s="636">
        <f t="shared" si="115"/>
        <v>2599.4699999999998</v>
      </c>
      <c r="N706" s="636">
        <f>ROUND('Смета ЕР (общ) '!$I706*'Смета ЕР (общ) '!$L706,2)</f>
        <v>0</v>
      </c>
      <c r="O706" s="636">
        <f>ROUND('Смета ЕР (общ) '!$I706*'Смета ЕР (общ) '!$M706,2)</f>
        <v>0</v>
      </c>
      <c r="R706" s="1376"/>
    </row>
    <row r="707" spans="1:18" ht="24">
      <c r="A707" s="632" t="s">
        <v>73</v>
      </c>
      <c r="B707" s="632">
        <v>3</v>
      </c>
      <c r="C707" s="632"/>
      <c r="D707" s="632">
        <v>34</v>
      </c>
      <c r="E707" s="632" t="str">
        <f>CONCATENATE('Смета ЕР (общ) '!$A707,".",'Смета ЕР (общ) '!$B707,".",'Смета ЕР (общ) '!$D707)</f>
        <v>Р5.3.34</v>
      </c>
      <c r="F707" s="632">
        <f t="shared" si="116"/>
        <v>1</v>
      </c>
      <c r="G707" s="645" t="s">
        <v>266</v>
      </c>
      <c r="H707" s="634" t="s">
        <v>1144</v>
      </c>
      <c r="I707" s="635"/>
      <c r="J707" s="636">
        <v>6457.67</v>
      </c>
      <c r="K707" s="636">
        <v>1430.37</v>
      </c>
      <c r="L707" s="636">
        <f t="shared" si="114"/>
        <v>6457.67</v>
      </c>
      <c r="M707" s="636">
        <f t="shared" si="115"/>
        <v>1430.37</v>
      </c>
      <c r="N707" s="636">
        <f>ROUND('Смета ЕР (общ) '!$I707*'Смета ЕР (общ) '!$L707,2)</f>
        <v>0</v>
      </c>
      <c r="O707" s="636">
        <f>ROUND('Смета ЕР (общ) '!$I707*'Смета ЕР (общ) '!$M707,2)</f>
        <v>0</v>
      </c>
      <c r="R707" s="1376"/>
    </row>
    <row r="708" spans="1:18" ht="24">
      <c r="A708" s="632" t="s">
        <v>73</v>
      </c>
      <c r="B708" s="632">
        <v>3</v>
      </c>
      <c r="C708" s="632"/>
      <c r="D708" s="632">
        <v>35</v>
      </c>
      <c r="E708" s="632" t="str">
        <f>CONCATENATE('Смета ЕР (общ) '!$A708,".",'Смета ЕР (общ) '!$B708,".",'Смета ЕР (общ) '!$D708)</f>
        <v>Р5.3.35</v>
      </c>
      <c r="F708" s="632">
        <f t="shared" si="116"/>
        <v>1</v>
      </c>
      <c r="G708" s="645" t="s">
        <v>520</v>
      </c>
      <c r="H708" s="634" t="s">
        <v>336</v>
      </c>
      <c r="I708" s="635"/>
      <c r="J708" s="636">
        <v>16720</v>
      </c>
      <c r="K708" s="636">
        <v>39197.040000000001</v>
      </c>
      <c r="L708" s="636">
        <f t="shared" si="114"/>
        <v>16720</v>
      </c>
      <c r="M708" s="636">
        <f t="shared" si="115"/>
        <v>39197.040000000001</v>
      </c>
      <c r="N708" s="636">
        <f>ROUND('Смета ЕР (общ) '!$I708*'Смета ЕР (общ) '!$L708,2)</f>
        <v>0</v>
      </c>
      <c r="O708" s="636">
        <f>ROUND('Смета ЕР (общ) '!$I708*'Смета ЕР (общ) '!$M708,2)</f>
        <v>0</v>
      </c>
      <c r="R708" s="1376"/>
    </row>
    <row r="709" spans="1:18" ht="24">
      <c r="A709" s="632" t="s">
        <v>73</v>
      </c>
      <c r="B709" s="632">
        <v>3</v>
      </c>
      <c r="C709" s="632"/>
      <c r="D709" s="632">
        <v>36</v>
      </c>
      <c r="E709" s="632" t="str">
        <f>CONCATENATE('Смета ЕР (общ) '!$A709,".",'Смета ЕР (общ) '!$B709,".",'Смета ЕР (общ) '!$D709)</f>
        <v>Р5.3.36</v>
      </c>
      <c r="F709" s="632">
        <f t="shared" si="116"/>
        <v>1</v>
      </c>
      <c r="G709" s="645" t="s">
        <v>77</v>
      </c>
      <c r="H709" s="634" t="s">
        <v>336</v>
      </c>
      <c r="I709" s="635"/>
      <c r="J709" s="636">
        <v>4950</v>
      </c>
      <c r="K709" s="636">
        <v>53089.35</v>
      </c>
      <c r="L709" s="636">
        <f t="shared" si="114"/>
        <v>4950</v>
      </c>
      <c r="M709" s="636">
        <f t="shared" si="115"/>
        <v>53089.35</v>
      </c>
      <c r="N709" s="636">
        <f>ROUND('Смета ЕР (общ) '!$I709*'Смета ЕР (общ) '!$L709,2)</f>
        <v>0</v>
      </c>
      <c r="O709" s="636">
        <f>ROUND('Смета ЕР (общ) '!$I709*'Смета ЕР (общ) '!$M709,2)</f>
        <v>0</v>
      </c>
      <c r="R709" s="1376"/>
    </row>
    <row r="710" spans="1:18" ht="24">
      <c r="A710" s="683" t="s">
        <v>73</v>
      </c>
      <c r="B710" s="683">
        <v>3</v>
      </c>
      <c r="C710" s="683"/>
      <c r="D710" s="683">
        <v>37</v>
      </c>
      <c r="E710" s="683" t="str">
        <f>CONCATENATE('Смета ЕР (общ) '!$A710,".",'Смета ЕР (общ) '!$B710,".",'Смета ЕР (общ) '!$D710)</f>
        <v>Р5.3.37</v>
      </c>
      <c r="F710" s="683">
        <f t="shared" si="116"/>
        <v>1</v>
      </c>
      <c r="G710" s="684" t="s">
        <v>1165</v>
      </c>
      <c r="H710" s="634" t="s">
        <v>336</v>
      </c>
      <c r="I710" s="635"/>
      <c r="J710" s="636">
        <v>4284.5</v>
      </c>
      <c r="K710" s="636">
        <v>63362.37</v>
      </c>
      <c r="L710" s="636">
        <f t="shared" si="114"/>
        <v>4284.5</v>
      </c>
      <c r="M710" s="636">
        <f t="shared" si="115"/>
        <v>63362.37</v>
      </c>
      <c r="N710" s="636">
        <f>ROUND('Смета ЕР (общ) '!$I710*'Смета ЕР (общ) '!$L710,2)</f>
        <v>0</v>
      </c>
      <c r="O710" s="636">
        <f>ROUND('Смета ЕР (общ) '!$I710*'Смета ЕР (общ) '!$M710,2)</f>
        <v>0</v>
      </c>
      <c r="R710" s="1376"/>
    </row>
    <row r="711" spans="1:18" ht="24">
      <c r="A711" s="683" t="s">
        <v>73</v>
      </c>
      <c r="B711" s="683">
        <v>3</v>
      </c>
      <c r="C711" s="683"/>
      <c r="D711" s="683">
        <v>60</v>
      </c>
      <c r="E711" s="683" t="str">
        <f>CONCATENATE('Смета ЕР (общ) '!$A711,".",'Смета ЕР (общ) '!$B711,".",'Смета ЕР (общ) '!$D711)</f>
        <v>Р5.3.60</v>
      </c>
      <c r="F711" s="683">
        <f t="shared" si="116"/>
        <v>1</v>
      </c>
      <c r="G711" s="684" t="s">
        <v>1166</v>
      </c>
      <c r="H711" s="634" t="s">
        <v>336</v>
      </c>
      <c r="I711" s="635"/>
      <c r="J711" s="636">
        <v>4284.5</v>
      </c>
      <c r="K711" s="636">
        <v>93495.25</v>
      </c>
      <c r="L711" s="636">
        <f t="shared" si="114"/>
        <v>4284.5</v>
      </c>
      <c r="M711" s="636">
        <f t="shared" si="115"/>
        <v>93495.25</v>
      </c>
      <c r="N711" s="636">
        <f>ROUND('Смета ЕР (общ) '!$I711*'Смета ЕР (общ) '!$L711,2)</f>
        <v>0</v>
      </c>
      <c r="O711" s="636">
        <f>ROUND('Смета ЕР (общ) '!$I711*'Смета ЕР (общ) '!$M711,2)</f>
        <v>0</v>
      </c>
      <c r="R711" s="1376"/>
    </row>
    <row r="712" spans="1:18" ht="24">
      <c r="A712" s="683" t="s">
        <v>73</v>
      </c>
      <c r="B712" s="683">
        <v>3</v>
      </c>
      <c r="C712" s="683"/>
      <c r="D712" s="683">
        <v>38</v>
      </c>
      <c r="E712" s="683" t="str">
        <f>CONCATENATE('Смета ЕР (общ) '!$A712,".",'Смета ЕР (общ) '!$B712,".",'Смета ЕР (общ) '!$D712)</f>
        <v>Р5.3.38</v>
      </c>
      <c r="F712" s="683">
        <f t="shared" si="116"/>
        <v>1</v>
      </c>
      <c r="G712" s="684" t="s">
        <v>321</v>
      </c>
      <c r="H712" s="634" t="s">
        <v>336</v>
      </c>
      <c r="I712" s="635"/>
      <c r="J712" s="636">
        <v>6688</v>
      </c>
      <c r="K712" s="636">
        <v>14204.71</v>
      </c>
      <c r="L712" s="636">
        <f t="shared" si="114"/>
        <v>6688</v>
      </c>
      <c r="M712" s="636">
        <f t="shared" si="115"/>
        <v>14204.71</v>
      </c>
      <c r="N712" s="636">
        <f>ROUND('Смета ЕР (общ) '!$I712*'Смета ЕР (общ) '!$L712,2)</f>
        <v>0</v>
      </c>
      <c r="O712" s="636">
        <f>ROUND('Смета ЕР (общ) '!$I712*'Смета ЕР (общ) '!$M712,2)</f>
        <v>0</v>
      </c>
      <c r="R712" s="1376"/>
    </row>
    <row r="713" spans="1:18" ht="24">
      <c r="A713" s="683" t="s">
        <v>73</v>
      </c>
      <c r="B713" s="683">
        <v>3</v>
      </c>
      <c r="C713" s="683"/>
      <c r="D713" s="683">
        <v>61</v>
      </c>
      <c r="E713" s="683" t="str">
        <f>CONCATENATE('Смета ЕР (общ) '!$A713,".",'Смета ЕР (общ) '!$B713,".",'Смета ЕР (общ) '!$D713)</f>
        <v>Р5.3.61</v>
      </c>
      <c r="F713" s="683">
        <f t="shared" si="116"/>
        <v>1</v>
      </c>
      <c r="G713" s="684" t="s">
        <v>1167</v>
      </c>
      <c r="H713" s="634" t="s">
        <v>336</v>
      </c>
      <c r="I713" s="635"/>
      <c r="J713" s="636">
        <v>6688</v>
      </c>
      <c r="K713" s="636">
        <v>8405.31</v>
      </c>
      <c r="L713" s="636">
        <f t="shared" si="114"/>
        <v>6688</v>
      </c>
      <c r="M713" s="636">
        <f t="shared" si="115"/>
        <v>8405.31</v>
      </c>
      <c r="N713" s="636">
        <f>ROUND('Смета ЕР (общ) '!$I713*'Смета ЕР (общ) '!$L713,2)</f>
        <v>0</v>
      </c>
      <c r="O713" s="636">
        <f>ROUND('Смета ЕР (общ) '!$I713*'Смета ЕР (общ) '!$M713,2)</f>
        <v>0</v>
      </c>
      <c r="R713" s="1376"/>
    </row>
    <row r="714" spans="1:18" ht="24">
      <c r="A714" s="683" t="s">
        <v>73</v>
      </c>
      <c r="B714" s="683">
        <v>3</v>
      </c>
      <c r="C714" s="683"/>
      <c r="D714" s="683">
        <v>39</v>
      </c>
      <c r="E714" s="683" t="str">
        <f>CONCATENATE('Смета ЕР (общ) '!$A714,".",'Смета ЕР (общ) '!$B714,".",'Смета ЕР (общ) '!$D714)</f>
        <v>Р5.3.39</v>
      </c>
      <c r="F714" s="683">
        <f t="shared" si="116"/>
        <v>1</v>
      </c>
      <c r="G714" s="684" t="s">
        <v>267</v>
      </c>
      <c r="H714" s="634" t="s">
        <v>336</v>
      </c>
      <c r="I714" s="635"/>
      <c r="J714" s="636">
        <v>1809.6</v>
      </c>
      <c r="K714" s="636">
        <v>5290.45</v>
      </c>
      <c r="L714" s="636">
        <f t="shared" si="114"/>
        <v>1809.6</v>
      </c>
      <c r="M714" s="636">
        <f t="shared" si="115"/>
        <v>5290.45</v>
      </c>
      <c r="N714" s="636">
        <f>ROUND('Смета ЕР (общ) '!$I714*'Смета ЕР (общ) '!$L714,2)</f>
        <v>0</v>
      </c>
      <c r="O714" s="636">
        <f>ROUND('Смета ЕР (общ) '!$I714*'Смета ЕР (общ) '!$M714,2)</f>
        <v>0</v>
      </c>
      <c r="R714" s="1376"/>
    </row>
    <row r="715" spans="1:18" ht="24">
      <c r="A715" s="683" t="s">
        <v>73</v>
      </c>
      <c r="B715" s="683">
        <v>3</v>
      </c>
      <c r="C715" s="683"/>
      <c r="D715" s="683">
        <v>40</v>
      </c>
      <c r="E715" s="683" t="str">
        <f>CONCATENATE('Смета ЕР (общ) '!$A715,".",'Смета ЕР (общ) '!$B715,".",'Смета ЕР (общ) '!$D715)</f>
        <v>Р5.3.40</v>
      </c>
      <c r="F715" s="683">
        <f t="shared" si="116"/>
        <v>1</v>
      </c>
      <c r="G715" s="684" t="s">
        <v>268</v>
      </c>
      <c r="H715" s="634" t="s">
        <v>336</v>
      </c>
      <c r="I715" s="635"/>
      <c r="J715" s="636">
        <v>2239.38</v>
      </c>
      <c r="K715" s="636">
        <v>14845.32</v>
      </c>
      <c r="L715" s="636">
        <f t="shared" si="114"/>
        <v>2239.38</v>
      </c>
      <c r="M715" s="636">
        <f t="shared" si="115"/>
        <v>14845.32</v>
      </c>
      <c r="N715" s="636">
        <f>ROUND('Смета ЕР (общ) '!$I715*'Смета ЕР (общ) '!$L715,2)</f>
        <v>0</v>
      </c>
      <c r="O715" s="636">
        <f>ROUND('Смета ЕР (общ) '!$I715*'Смета ЕР (общ) '!$M715,2)</f>
        <v>0</v>
      </c>
      <c r="R715" s="1376"/>
    </row>
    <row r="716" spans="1:18" ht="24">
      <c r="A716" s="683" t="s">
        <v>73</v>
      </c>
      <c r="B716" s="683">
        <v>3</v>
      </c>
      <c r="C716" s="683"/>
      <c r="D716" s="683">
        <v>41</v>
      </c>
      <c r="E716" s="683" t="str">
        <f>CONCATENATE('Смета ЕР (общ) '!$A716,".",'Смета ЕР (общ) '!$B716,".",'Смета ЕР (общ) '!$D716)</f>
        <v>Р5.3.41</v>
      </c>
      <c r="F716" s="683">
        <f t="shared" si="116"/>
        <v>1</v>
      </c>
      <c r="G716" s="684" t="s">
        <v>269</v>
      </c>
      <c r="H716" s="634" t="s">
        <v>336</v>
      </c>
      <c r="I716" s="635"/>
      <c r="J716" s="636">
        <v>2714.4</v>
      </c>
      <c r="K716" s="636">
        <v>8102.06</v>
      </c>
      <c r="L716" s="636">
        <f t="shared" si="114"/>
        <v>2714.4</v>
      </c>
      <c r="M716" s="636">
        <f t="shared" si="115"/>
        <v>8102.06</v>
      </c>
      <c r="N716" s="636">
        <f>ROUND('Смета ЕР (общ) '!$I716*'Смета ЕР (общ) '!$L716,2)</f>
        <v>0</v>
      </c>
      <c r="O716" s="636">
        <f>ROUND('Смета ЕР (общ) '!$I716*'Смета ЕР (общ) '!$M716,2)</f>
        <v>0</v>
      </c>
      <c r="R716" s="1376"/>
    </row>
    <row r="717" spans="1:18" ht="24">
      <c r="A717" s="632" t="s">
        <v>73</v>
      </c>
      <c r="B717" s="632">
        <v>3</v>
      </c>
      <c r="C717" s="632"/>
      <c r="D717" s="632">
        <v>42</v>
      </c>
      <c r="E717" s="632" t="str">
        <f>CONCATENATE('Смета ЕР (общ) '!$A717,".",'Смета ЕР (общ) '!$B717,".",'Смета ЕР (общ) '!$D717)</f>
        <v>Р5.3.42</v>
      </c>
      <c r="F717" s="632">
        <f t="shared" si="116"/>
        <v>1</v>
      </c>
      <c r="G717" s="645" t="s">
        <v>521</v>
      </c>
      <c r="H717" s="634" t="s">
        <v>336</v>
      </c>
      <c r="I717" s="635"/>
      <c r="J717" s="636">
        <v>4284.5</v>
      </c>
      <c r="K717" s="636">
        <v>50779.69</v>
      </c>
      <c r="L717" s="636">
        <f t="shared" si="114"/>
        <v>4284.5</v>
      </c>
      <c r="M717" s="636">
        <f t="shared" si="115"/>
        <v>50779.69</v>
      </c>
      <c r="N717" s="636">
        <f>ROUND('Смета ЕР (общ) '!$I717*'Смета ЕР (общ) '!$L717,2)</f>
        <v>0</v>
      </c>
      <c r="O717" s="636">
        <f>ROUND('Смета ЕР (общ) '!$I717*'Смета ЕР (общ) '!$M717,2)</f>
        <v>0</v>
      </c>
      <c r="R717" s="1376"/>
    </row>
    <row r="718" spans="1:18" ht="24">
      <c r="A718" s="632" t="s">
        <v>73</v>
      </c>
      <c r="B718" s="632">
        <v>3</v>
      </c>
      <c r="C718" s="632"/>
      <c r="D718" s="632">
        <v>43</v>
      </c>
      <c r="E718" s="632" t="str">
        <f>CONCATENATE('Смета ЕР (общ) '!$A718,".",'Смета ЕР (общ) '!$B718,".",'Смета ЕР (общ) '!$D718)</f>
        <v>Р5.3.43</v>
      </c>
      <c r="F718" s="632">
        <f t="shared" si="116"/>
        <v>1</v>
      </c>
      <c r="G718" s="645" t="s">
        <v>322</v>
      </c>
      <c r="H718" s="634" t="s">
        <v>336</v>
      </c>
      <c r="I718" s="635"/>
      <c r="J718" s="636">
        <v>6688</v>
      </c>
      <c r="K718" s="636">
        <v>3787.65</v>
      </c>
      <c r="L718" s="636">
        <f t="shared" si="114"/>
        <v>6688</v>
      </c>
      <c r="M718" s="636">
        <f t="shared" si="115"/>
        <v>3787.65</v>
      </c>
      <c r="N718" s="636">
        <f>ROUND('Смета ЕР (общ) '!$I718*'Смета ЕР (общ) '!$L718,2)</f>
        <v>0</v>
      </c>
      <c r="O718" s="636">
        <f>ROUND('Смета ЕР (общ) '!$I718*'Смета ЕР (общ) '!$M718,2)</f>
        <v>0</v>
      </c>
      <c r="R718" s="1376"/>
    </row>
    <row r="719" spans="1:18" ht="24">
      <c r="A719" s="632" t="s">
        <v>73</v>
      </c>
      <c r="B719" s="632">
        <v>3</v>
      </c>
      <c r="C719" s="632"/>
      <c r="D719" s="632">
        <v>44</v>
      </c>
      <c r="E719" s="632" t="str">
        <f>CONCATENATE('Смета ЕР (общ) '!$A719,".",'Смета ЕР (общ) '!$B719,".",'Смета ЕР (общ) '!$D719)</f>
        <v>Р5.3.44</v>
      </c>
      <c r="F719" s="632">
        <f t="shared" si="116"/>
        <v>1</v>
      </c>
      <c r="G719" s="645" t="s">
        <v>522</v>
      </c>
      <c r="H719" s="634" t="s">
        <v>336</v>
      </c>
      <c r="I719" s="635"/>
      <c r="J719" s="636">
        <v>1492.92</v>
      </c>
      <c r="K719" s="636">
        <v>1416</v>
      </c>
      <c r="L719" s="636">
        <f t="shared" si="114"/>
        <v>1492.92</v>
      </c>
      <c r="M719" s="636">
        <f t="shared" si="115"/>
        <v>1416</v>
      </c>
      <c r="N719" s="636">
        <f>ROUND('Смета ЕР (общ) '!$I719*'Смета ЕР (общ) '!$L719,2)</f>
        <v>0</v>
      </c>
      <c r="O719" s="636">
        <f>ROUND('Смета ЕР (общ) '!$I719*'Смета ЕР (общ) '!$M719,2)</f>
        <v>0</v>
      </c>
      <c r="R719" s="1376"/>
    </row>
    <row r="720" spans="1:18" ht="24">
      <c r="A720" s="632" t="s">
        <v>73</v>
      </c>
      <c r="B720" s="632">
        <v>3</v>
      </c>
      <c r="C720" s="632"/>
      <c r="D720" s="632">
        <v>45</v>
      </c>
      <c r="E720" s="632" t="str">
        <f>CONCATENATE('Смета ЕР (общ) '!$A720,".",'Смета ЕР (общ) '!$B720,".",'Смета ЕР (общ) '!$D720)</f>
        <v>Р5.3.45</v>
      </c>
      <c r="F720" s="632">
        <f t="shared" si="116"/>
        <v>1</v>
      </c>
      <c r="G720" s="645" t="s">
        <v>523</v>
      </c>
      <c r="H720" s="634" t="s">
        <v>336</v>
      </c>
      <c r="I720" s="635"/>
      <c r="J720" s="636">
        <v>1073.8499999999999</v>
      </c>
      <c r="K720" s="636">
        <v>745.94</v>
      </c>
      <c r="L720" s="636">
        <f t="shared" si="114"/>
        <v>1073.8499999999999</v>
      </c>
      <c r="M720" s="636">
        <f t="shared" si="115"/>
        <v>745.94</v>
      </c>
      <c r="N720" s="636">
        <f>ROUND('Смета ЕР (общ) '!$I720*'Смета ЕР (общ) '!$L720,2)</f>
        <v>0</v>
      </c>
      <c r="O720" s="636">
        <f>ROUND('Смета ЕР (общ) '!$I720*'Смета ЕР (общ) '!$M720,2)</f>
        <v>0</v>
      </c>
      <c r="R720" s="1376"/>
    </row>
    <row r="721" spans="1:18" ht="24">
      <c r="A721" s="632" t="s">
        <v>73</v>
      </c>
      <c r="B721" s="632">
        <v>3</v>
      </c>
      <c r="C721" s="632"/>
      <c r="D721" s="632">
        <v>46</v>
      </c>
      <c r="E721" s="632" t="str">
        <f>CONCATENATE('Смета ЕР (общ) '!$A721,".",'Смета ЕР (общ) '!$B721,".",'Смета ЕР (общ) '!$D721)</f>
        <v>Р5.3.46</v>
      </c>
      <c r="F721" s="632">
        <f t="shared" si="116"/>
        <v>1</v>
      </c>
      <c r="G721" s="645" t="s">
        <v>524</v>
      </c>
      <c r="H721" s="634" t="s">
        <v>336</v>
      </c>
      <c r="I721" s="635"/>
      <c r="J721" s="636">
        <v>2612.5</v>
      </c>
      <c r="K721" s="636">
        <v>16205.44</v>
      </c>
      <c r="L721" s="636">
        <f t="shared" si="114"/>
        <v>2612.5</v>
      </c>
      <c r="M721" s="636">
        <f t="shared" si="115"/>
        <v>16205.44</v>
      </c>
      <c r="N721" s="636">
        <f>ROUND('Смета ЕР (общ) '!$I721*'Смета ЕР (общ) '!$L721,2)</f>
        <v>0</v>
      </c>
      <c r="O721" s="636">
        <f>ROUND('Смета ЕР (общ) '!$I721*'Смета ЕР (общ) '!$M721,2)</f>
        <v>0</v>
      </c>
      <c r="R721" s="1376"/>
    </row>
    <row r="722" spans="1:18" ht="24">
      <c r="A722" s="632" t="s">
        <v>73</v>
      </c>
      <c r="B722" s="632">
        <v>3</v>
      </c>
      <c r="C722" s="632"/>
      <c r="D722" s="632">
        <v>47</v>
      </c>
      <c r="E722" s="632" t="str">
        <f>CONCATENATE('Смета ЕР (общ) '!$A722,".",'Смета ЕР (общ) '!$B722,".",'Смета ЕР (общ) '!$D722)</f>
        <v>Р5.3.47</v>
      </c>
      <c r="F722" s="632">
        <f t="shared" si="116"/>
        <v>1</v>
      </c>
      <c r="G722" s="645" t="s">
        <v>525</v>
      </c>
      <c r="H722" s="634" t="s">
        <v>336</v>
      </c>
      <c r="I722" s="635"/>
      <c r="J722" s="636">
        <v>1945.32</v>
      </c>
      <c r="K722" s="636">
        <v>8423.2999999999993</v>
      </c>
      <c r="L722" s="636">
        <f t="shared" si="114"/>
        <v>1945.32</v>
      </c>
      <c r="M722" s="636">
        <f t="shared" si="115"/>
        <v>8423.2999999999993</v>
      </c>
      <c r="N722" s="636">
        <f>ROUND('Смета ЕР (общ) '!$I722*'Смета ЕР (общ) '!$L722,2)</f>
        <v>0</v>
      </c>
      <c r="O722" s="636">
        <f>ROUND('Смета ЕР (общ) '!$I722*'Смета ЕР (общ) '!$M722,2)</f>
        <v>0</v>
      </c>
      <c r="R722" s="1376"/>
    </row>
    <row r="723" spans="1:18" ht="24">
      <c r="A723" s="632" t="s">
        <v>73</v>
      </c>
      <c r="B723" s="632">
        <v>3</v>
      </c>
      <c r="C723" s="632"/>
      <c r="D723" s="632">
        <v>48</v>
      </c>
      <c r="E723" s="632" t="str">
        <f>CONCATENATE('Смета ЕР (общ) '!$A723,".",'Смета ЕР (общ) '!$B723,".",'Смета ЕР (общ) '!$D723)</f>
        <v>Р5.3.48</v>
      </c>
      <c r="F723" s="632">
        <f t="shared" si="116"/>
        <v>1</v>
      </c>
      <c r="G723" s="645" t="s">
        <v>526</v>
      </c>
      <c r="H723" s="634" t="s">
        <v>336</v>
      </c>
      <c r="I723" s="635"/>
      <c r="J723" s="636">
        <v>886.23</v>
      </c>
      <c r="K723" s="636">
        <v>1337.23</v>
      </c>
      <c r="L723" s="636">
        <f t="shared" si="114"/>
        <v>886.23</v>
      </c>
      <c r="M723" s="636">
        <f t="shared" si="115"/>
        <v>1337.23</v>
      </c>
      <c r="N723" s="636">
        <f>ROUND('Смета ЕР (общ) '!$I723*'Смета ЕР (общ) '!$L723,2)</f>
        <v>0</v>
      </c>
      <c r="O723" s="636">
        <f>ROUND('Смета ЕР (общ) '!$I723*'Смета ЕР (общ) '!$M723,2)</f>
        <v>0</v>
      </c>
      <c r="R723" s="1376"/>
    </row>
    <row r="724" spans="1:18" ht="24">
      <c r="A724" s="632" t="s">
        <v>73</v>
      </c>
      <c r="B724" s="632">
        <v>3</v>
      </c>
      <c r="C724" s="632"/>
      <c r="D724" s="632">
        <v>49</v>
      </c>
      <c r="E724" s="632" t="str">
        <f>CONCATENATE('Смета ЕР (общ) '!$A724,".",'Смета ЕР (общ) '!$B724,".",'Смета ЕР (общ) '!$D724)</f>
        <v>Р5.3.49</v>
      </c>
      <c r="F724" s="632">
        <f t="shared" si="116"/>
        <v>1</v>
      </c>
      <c r="G724" s="645" t="s">
        <v>527</v>
      </c>
      <c r="H724" s="634" t="s">
        <v>336</v>
      </c>
      <c r="I724" s="635"/>
      <c r="J724" s="636">
        <v>886.23</v>
      </c>
      <c r="K724" s="636">
        <v>664.81</v>
      </c>
      <c r="L724" s="636">
        <f t="shared" si="114"/>
        <v>886.23</v>
      </c>
      <c r="M724" s="636">
        <f t="shared" si="115"/>
        <v>664.81</v>
      </c>
      <c r="N724" s="636">
        <f>ROUND('Смета ЕР (общ) '!$I724*'Смета ЕР (общ) '!$L724,2)</f>
        <v>0</v>
      </c>
      <c r="O724" s="636">
        <f>ROUND('Смета ЕР (общ) '!$I724*'Смета ЕР (общ) '!$M724,2)</f>
        <v>0</v>
      </c>
      <c r="R724" s="1376"/>
    </row>
    <row r="725" spans="1:18" ht="24">
      <c r="A725" s="632" t="s">
        <v>73</v>
      </c>
      <c r="B725" s="632">
        <v>3</v>
      </c>
      <c r="C725" s="632"/>
      <c r="D725" s="632">
        <v>50</v>
      </c>
      <c r="E725" s="632" t="str">
        <f>CONCATENATE('Смета ЕР (общ) '!$A725,".",'Смета ЕР (общ) '!$B725,".",'Смета ЕР (общ) '!$D725)</f>
        <v>Р5.3.50</v>
      </c>
      <c r="F725" s="632">
        <f t="shared" si="116"/>
        <v>1</v>
      </c>
      <c r="G725" s="645" t="s">
        <v>528</v>
      </c>
      <c r="H725" s="634" t="s">
        <v>336</v>
      </c>
      <c r="I725" s="635"/>
      <c r="J725" s="636">
        <v>886.23</v>
      </c>
      <c r="K725" s="636">
        <v>541.80999999999995</v>
      </c>
      <c r="L725" s="636">
        <f t="shared" si="114"/>
        <v>886.23</v>
      </c>
      <c r="M725" s="636">
        <f t="shared" si="115"/>
        <v>541.80999999999995</v>
      </c>
      <c r="N725" s="636">
        <f>ROUND('Смета ЕР (общ) '!$I725*'Смета ЕР (общ) '!$L725,2)</f>
        <v>0</v>
      </c>
      <c r="O725" s="636">
        <f>ROUND('Смета ЕР (общ) '!$I725*'Смета ЕР (общ) '!$M725,2)</f>
        <v>0</v>
      </c>
      <c r="R725" s="1376"/>
    </row>
    <row r="726" spans="1:18" ht="24">
      <c r="A726" s="632" t="s">
        <v>73</v>
      </c>
      <c r="B726" s="632">
        <v>3</v>
      </c>
      <c r="C726" s="632"/>
      <c r="D726" s="632">
        <v>52</v>
      </c>
      <c r="E726" s="632" t="str">
        <f>CONCATENATE('Смета ЕР (общ) '!$A726,".",'Смета ЕР (общ) '!$B726,".",'Смета ЕР (общ) '!$D726)</f>
        <v>Р5.3.52</v>
      </c>
      <c r="F726" s="632">
        <f t="shared" si="116"/>
        <v>1</v>
      </c>
      <c r="G726" s="645" t="s">
        <v>405</v>
      </c>
      <c r="H726" s="634" t="s">
        <v>336</v>
      </c>
      <c r="I726" s="635"/>
      <c r="J726" s="636">
        <v>886.23</v>
      </c>
      <c r="K726" s="636">
        <v>1421.97</v>
      </c>
      <c r="L726" s="636">
        <f t="shared" si="114"/>
        <v>886.23</v>
      </c>
      <c r="M726" s="636">
        <f t="shared" si="115"/>
        <v>1421.97</v>
      </c>
      <c r="N726" s="636">
        <f>ROUND('Смета ЕР (общ) '!$I726*'Смета ЕР (общ) '!$L726,2)</f>
        <v>0</v>
      </c>
      <c r="O726" s="636">
        <f>ROUND('Смета ЕР (общ) '!$I726*'Смета ЕР (общ) '!$M726,2)</f>
        <v>0</v>
      </c>
      <c r="R726" s="1376"/>
    </row>
    <row r="727" spans="1:18" ht="24">
      <c r="A727" s="632" t="s">
        <v>73</v>
      </c>
      <c r="B727" s="632">
        <v>3</v>
      </c>
      <c r="C727" s="632"/>
      <c r="D727" s="632">
        <v>53</v>
      </c>
      <c r="E727" s="632" t="str">
        <f>CONCATENATE('Смета ЕР (общ) '!$A727,".",'Смета ЕР (общ) '!$B727,".",'Смета ЕР (общ) '!$D727)</f>
        <v>Р5.3.53</v>
      </c>
      <c r="F727" s="632">
        <f t="shared" si="116"/>
        <v>1</v>
      </c>
      <c r="G727" s="645" t="s">
        <v>529</v>
      </c>
      <c r="H727" s="634" t="s">
        <v>336</v>
      </c>
      <c r="I727" s="635"/>
      <c r="J727" s="636">
        <v>1933.25</v>
      </c>
      <c r="K727" s="636">
        <v>6808.91</v>
      </c>
      <c r="L727" s="636">
        <f t="shared" si="114"/>
        <v>1933.25</v>
      </c>
      <c r="M727" s="636">
        <f t="shared" si="115"/>
        <v>6808.91</v>
      </c>
      <c r="N727" s="636">
        <f>ROUND('Смета ЕР (общ) '!$I727*'Смета ЕР (общ) '!$L727,2)</f>
        <v>0</v>
      </c>
      <c r="O727" s="636">
        <f>ROUND('Смета ЕР (общ) '!$I727*'Смета ЕР (общ) '!$M727,2)</f>
        <v>0</v>
      </c>
      <c r="R727" s="1376"/>
    </row>
    <row r="728" spans="1:18" ht="24">
      <c r="A728" s="632" t="s">
        <v>73</v>
      </c>
      <c r="B728" s="632">
        <v>3</v>
      </c>
      <c r="C728" s="632"/>
      <c r="D728" s="632">
        <v>54</v>
      </c>
      <c r="E728" s="632" t="str">
        <f>CONCATENATE('Смета ЕР (общ) '!$A728,".",'Смета ЕР (общ) '!$B728,".",'Смета ЕР (общ) '!$D728)</f>
        <v>Р5.3.54</v>
      </c>
      <c r="F728" s="632">
        <f t="shared" si="116"/>
        <v>1</v>
      </c>
      <c r="G728" s="645" t="s">
        <v>530</v>
      </c>
      <c r="H728" s="634" t="s">
        <v>336</v>
      </c>
      <c r="I728" s="635"/>
      <c r="J728" s="636">
        <v>2612.5</v>
      </c>
      <c r="K728" s="636">
        <v>13675.49</v>
      </c>
      <c r="L728" s="636">
        <f t="shared" si="114"/>
        <v>2612.5</v>
      </c>
      <c r="M728" s="636">
        <f t="shared" si="115"/>
        <v>13675.49</v>
      </c>
      <c r="N728" s="636">
        <f>ROUND('Смета ЕР (общ) '!$I728*'Смета ЕР (общ) '!$L728,2)</f>
        <v>0</v>
      </c>
      <c r="O728" s="636">
        <f>ROUND('Смета ЕР (общ) '!$I728*'Смета ЕР (общ) '!$M728,2)</f>
        <v>0</v>
      </c>
      <c r="R728" s="1376"/>
    </row>
    <row r="729" spans="1:18" ht="24">
      <c r="A729" s="632" t="s">
        <v>73</v>
      </c>
      <c r="B729" s="632">
        <v>3</v>
      </c>
      <c r="C729" s="632"/>
      <c r="D729" s="632">
        <v>55</v>
      </c>
      <c r="E729" s="632" t="str">
        <f>CONCATENATE('Смета ЕР (общ) '!$A729,".",'Смета ЕР (общ) '!$B729,".",'Смета ЕР (общ) '!$D729)</f>
        <v>Р5.3.55</v>
      </c>
      <c r="F729" s="632">
        <f t="shared" si="116"/>
        <v>1</v>
      </c>
      <c r="G729" s="645" t="s">
        <v>531</v>
      </c>
      <c r="H729" s="634" t="s">
        <v>27</v>
      </c>
      <c r="I729" s="635"/>
      <c r="J729" s="636">
        <v>791.7</v>
      </c>
      <c r="K729" s="636">
        <v>1264.28</v>
      </c>
      <c r="L729" s="636">
        <f t="shared" si="114"/>
        <v>791.7</v>
      </c>
      <c r="M729" s="636">
        <f t="shared" si="115"/>
        <v>1264.28</v>
      </c>
      <c r="N729" s="636">
        <f>ROUND('Смета ЕР (общ) '!$I729*'Смета ЕР (общ) '!$L729,2)</f>
        <v>0</v>
      </c>
      <c r="O729" s="636">
        <f>ROUND('Смета ЕР (общ) '!$I729*'Смета ЕР (общ) '!$M729,2)</f>
        <v>0</v>
      </c>
      <c r="R729" s="1376"/>
    </row>
    <row r="730" spans="1:18" ht="24">
      <c r="A730" s="632" t="s">
        <v>73</v>
      </c>
      <c r="B730" s="632">
        <v>3</v>
      </c>
      <c r="C730" s="632"/>
      <c r="D730" s="632">
        <v>56</v>
      </c>
      <c r="E730" s="632" t="str">
        <f>CONCATENATE('Смета ЕР (общ) '!$A730,".",'Смета ЕР (общ) '!$B730,".",'Смета ЕР (общ) '!$D730)</f>
        <v>Р5.3.56</v>
      </c>
      <c r="F730" s="632">
        <f t="shared" si="116"/>
        <v>1</v>
      </c>
      <c r="G730" s="645" t="s">
        <v>532</v>
      </c>
      <c r="H730" s="634" t="s">
        <v>27</v>
      </c>
      <c r="I730" s="635"/>
      <c r="J730" s="636">
        <v>1073.8499999999999</v>
      </c>
      <c r="K730" s="636">
        <v>630.74</v>
      </c>
      <c r="L730" s="636">
        <f t="shared" si="114"/>
        <v>1073.8499999999999</v>
      </c>
      <c r="M730" s="636">
        <f t="shared" si="115"/>
        <v>630.74</v>
      </c>
      <c r="N730" s="636">
        <f>ROUND('Смета ЕР (общ) '!$I730*'Смета ЕР (общ) '!$L730,2)</f>
        <v>0</v>
      </c>
      <c r="O730" s="636">
        <f>ROUND('Смета ЕР (общ) '!$I730*'Смета ЕР (общ) '!$M730,2)</f>
        <v>0</v>
      </c>
      <c r="R730" s="1376"/>
    </row>
    <row r="731" spans="1:18" ht="24">
      <c r="A731" s="632" t="s">
        <v>73</v>
      </c>
      <c r="B731" s="632">
        <v>3</v>
      </c>
      <c r="C731" s="632"/>
      <c r="D731" s="632">
        <v>58</v>
      </c>
      <c r="E731" s="632" t="str">
        <f>CONCATENATE('Смета ЕР (общ) '!$A731,".",'Смета ЕР (общ) '!$B731,".",'Смета ЕР (общ) '!$D731)</f>
        <v>Р5.3.58</v>
      </c>
      <c r="F731" s="632">
        <f t="shared" si="116"/>
        <v>1</v>
      </c>
      <c r="G731" s="645" t="s">
        <v>533</v>
      </c>
      <c r="H731" s="634" t="s">
        <v>336</v>
      </c>
      <c r="I731" s="635"/>
      <c r="J731" s="636">
        <v>2612.5</v>
      </c>
      <c r="K731" s="636">
        <v>20229.57</v>
      </c>
      <c r="L731" s="636">
        <f t="shared" si="114"/>
        <v>2612.5</v>
      </c>
      <c r="M731" s="636">
        <f t="shared" si="115"/>
        <v>20229.57</v>
      </c>
      <c r="N731" s="636">
        <f>ROUND('Смета ЕР (общ) '!$I731*'Смета ЕР (общ) '!$L731,2)</f>
        <v>0</v>
      </c>
      <c r="O731" s="636">
        <f>ROUND('Смета ЕР (общ) '!$I731*'Смета ЕР (общ) '!$M731,2)</f>
        <v>0</v>
      </c>
      <c r="R731" s="1376"/>
    </row>
    <row r="732" spans="1:18" ht="24">
      <c r="A732" s="632" t="s">
        <v>73</v>
      </c>
      <c r="B732" s="632">
        <v>3</v>
      </c>
      <c r="C732" s="632"/>
      <c r="D732" s="632">
        <v>59</v>
      </c>
      <c r="E732" s="632" t="str">
        <f>CONCATENATE('Смета ЕР (общ) '!$A732,".",'Смета ЕР (общ) '!$B732,".",'Смета ЕР (общ) '!$D732)</f>
        <v>Р5.3.59</v>
      </c>
      <c r="F732" s="632">
        <f t="shared" si="116"/>
        <v>1</v>
      </c>
      <c r="G732" s="645" t="s">
        <v>534</v>
      </c>
      <c r="H732" s="634" t="s">
        <v>336</v>
      </c>
      <c r="I732" s="635"/>
      <c r="J732" s="636">
        <v>886.23</v>
      </c>
      <c r="K732" s="636">
        <v>1374.43</v>
      </c>
      <c r="L732" s="636">
        <f t="shared" si="114"/>
        <v>886.23</v>
      </c>
      <c r="M732" s="636">
        <f t="shared" si="115"/>
        <v>1374.43</v>
      </c>
      <c r="N732" s="636">
        <f>ROUND('Смета ЕР (общ) '!$I732*'Смета ЕР (общ) '!$L732,2)</f>
        <v>0</v>
      </c>
      <c r="O732" s="636">
        <f>ROUND('Смета ЕР (общ) '!$I732*'Смета ЕР (общ) '!$M732,2)</f>
        <v>0</v>
      </c>
      <c r="R732" s="1376"/>
    </row>
    <row r="733" spans="1:18" ht="24">
      <c r="A733" s="640" t="s">
        <v>73</v>
      </c>
      <c r="B733" s="640">
        <v>1</v>
      </c>
      <c r="C733" s="640"/>
      <c r="D733" s="640">
        <v>0</v>
      </c>
      <c r="E733" s="640" t="str">
        <f>CONCATENATE('Смета ЕР (общ) '!$A733,".",'Смета ЕР (общ) '!$B733,".",'Смета ЕР (общ) '!$D733)</f>
        <v>Р5.1.0</v>
      </c>
      <c r="F733" s="640">
        <f t="shared" si="116"/>
        <v>1</v>
      </c>
      <c r="G733" s="713" t="s">
        <v>1099</v>
      </c>
      <c r="H733" s="626"/>
      <c r="I733" s="627">
        <f>N733</f>
        <v>0</v>
      </c>
      <c r="J733" s="639"/>
      <c r="K733" s="639"/>
      <c r="L733" s="629"/>
      <c r="M733" s="629"/>
      <c r="N733" s="629">
        <f>SUM(N734:N738)</f>
        <v>0</v>
      </c>
      <c r="O733" s="629">
        <f>SUM(O734:O738)</f>
        <v>0</v>
      </c>
      <c r="R733" s="1375"/>
    </row>
    <row r="734" spans="1:18" ht="24">
      <c r="A734" s="632" t="s">
        <v>73</v>
      </c>
      <c r="B734" s="632">
        <v>1</v>
      </c>
      <c r="C734" s="632"/>
      <c r="D734" s="632">
        <v>1</v>
      </c>
      <c r="E734" s="632" t="str">
        <f>CONCATENATE('Смета ЕР (общ) '!$A734,".",'Смета ЕР (общ) '!$B734,".",'Смета ЕР (общ) '!$D734)</f>
        <v>Р5.1.1</v>
      </c>
      <c r="F734" s="632">
        <f t="shared" si="116"/>
        <v>1</v>
      </c>
      <c r="G734" s="645" t="s">
        <v>78</v>
      </c>
      <c r="H734" s="634" t="s">
        <v>1144</v>
      </c>
      <c r="I734" s="635"/>
      <c r="J734" s="636">
        <v>6297.41</v>
      </c>
      <c r="K734" s="636">
        <v>9926.5400000000009</v>
      </c>
      <c r="L734" s="636">
        <f t="shared" ref="L734:M737" si="117">ROUND(J734-J734*$Q$3,2)</f>
        <v>6297.41</v>
      </c>
      <c r="M734" s="636">
        <f t="shared" si="117"/>
        <v>9926.5400000000009</v>
      </c>
      <c r="N734" s="636">
        <f>ROUND('Смета ЕР (общ) '!$I734*'Смета ЕР (общ) '!$L734,2)</f>
        <v>0</v>
      </c>
      <c r="O734" s="636">
        <f>ROUND('Смета ЕР (общ) '!$I734*'Смета ЕР (общ) '!$M734,2)</f>
        <v>0</v>
      </c>
      <c r="R734" s="1376"/>
    </row>
    <row r="735" spans="1:18" ht="24">
      <c r="A735" s="632" t="s">
        <v>73</v>
      </c>
      <c r="B735" s="632">
        <v>1</v>
      </c>
      <c r="C735" s="632"/>
      <c r="D735" s="632">
        <v>5</v>
      </c>
      <c r="E735" s="632" t="str">
        <f>CONCATENATE('Смета ЕР (общ) '!$A735,".",'Смета ЕР (общ) '!$B735,".",'Смета ЕР (общ) '!$D735)</f>
        <v>Р5.1.5</v>
      </c>
      <c r="F735" s="632">
        <f t="shared" si="116"/>
        <v>1</v>
      </c>
      <c r="G735" s="645" t="s">
        <v>1157</v>
      </c>
      <c r="H735" s="634" t="s">
        <v>1144</v>
      </c>
      <c r="I735" s="635"/>
      <c r="J735" s="636">
        <v>6965.22</v>
      </c>
      <c r="K735" s="636">
        <v>20099.259999999998</v>
      </c>
      <c r="L735" s="636">
        <f t="shared" si="117"/>
        <v>6965.22</v>
      </c>
      <c r="M735" s="636">
        <f t="shared" si="117"/>
        <v>20099.259999999998</v>
      </c>
      <c r="N735" s="636">
        <f>ROUND('Смета ЕР (общ) '!$I735*'Смета ЕР (общ) '!$L735,2)</f>
        <v>0</v>
      </c>
      <c r="O735" s="636">
        <f>ROUND('Смета ЕР (общ) '!$I735*'Смета ЕР (общ) '!$M735,2)</f>
        <v>0</v>
      </c>
      <c r="R735" s="1376"/>
    </row>
    <row r="736" spans="1:18" ht="24">
      <c r="A736" s="632" t="s">
        <v>73</v>
      </c>
      <c r="B736" s="632">
        <v>1</v>
      </c>
      <c r="C736" s="632"/>
      <c r="D736" s="632">
        <v>2</v>
      </c>
      <c r="E736" s="632" t="str">
        <f>CONCATENATE('Смета ЕР (общ) '!$A736,".",'Смета ЕР (общ) '!$B736,".",'Смета ЕР (общ) '!$D736)</f>
        <v>Р5.1.2</v>
      </c>
      <c r="F736" s="632">
        <f t="shared" si="116"/>
        <v>1</v>
      </c>
      <c r="G736" s="645" t="s">
        <v>79</v>
      </c>
      <c r="H736" s="634" t="s">
        <v>336</v>
      </c>
      <c r="I736" s="635"/>
      <c r="J736" s="636">
        <v>11629.56</v>
      </c>
      <c r="K736" s="636">
        <v>0</v>
      </c>
      <c r="L736" s="636">
        <f t="shared" si="117"/>
        <v>11629.56</v>
      </c>
      <c r="M736" s="636">
        <f t="shared" si="117"/>
        <v>0</v>
      </c>
      <c r="N736" s="636">
        <f>ROUND('Смета ЕР (общ) '!$I736*'Смета ЕР (общ) '!$L736,2)</f>
        <v>0</v>
      </c>
      <c r="O736" s="636">
        <f>ROUND('Смета ЕР (общ) '!$I736*'Смета ЕР (общ) '!$M736,2)</f>
        <v>0</v>
      </c>
      <c r="R736" s="1376"/>
    </row>
    <row r="737" spans="1:18" ht="24">
      <c r="A737" s="632" t="s">
        <v>73</v>
      </c>
      <c r="B737" s="632">
        <v>1</v>
      </c>
      <c r="C737" s="632"/>
      <c r="D737" s="632">
        <v>3</v>
      </c>
      <c r="E737" s="632" t="str">
        <f>CONCATENATE('Смета ЕР (общ) '!$A737,".",'Смета ЕР (общ) '!$B737,".",'Смета ЕР (общ) '!$D737)</f>
        <v>Р5.1.3</v>
      </c>
      <c r="F737" s="632">
        <f t="shared" si="116"/>
        <v>1</v>
      </c>
      <c r="G737" s="645" t="s">
        <v>80</v>
      </c>
      <c r="H737" s="634" t="s">
        <v>336</v>
      </c>
      <c r="I737" s="635"/>
      <c r="J737" s="636">
        <v>2612.5</v>
      </c>
      <c r="K737" s="636">
        <v>12757.59</v>
      </c>
      <c r="L737" s="636">
        <f t="shared" si="117"/>
        <v>2612.5</v>
      </c>
      <c r="M737" s="636">
        <f t="shared" si="117"/>
        <v>12757.59</v>
      </c>
      <c r="N737" s="636">
        <f>ROUND('Смета ЕР (общ) '!$I737*'Смета ЕР (общ) '!$L737,2)</f>
        <v>0</v>
      </c>
      <c r="O737" s="636">
        <f>ROUND('Смета ЕР (общ) '!$I737*'Смета ЕР (общ) '!$M737,2)</f>
        <v>0</v>
      </c>
      <c r="R737" s="1376"/>
    </row>
    <row r="738" spans="1:18" ht="24">
      <c r="A738" s="632" t="s">
        <v>73</v>
      </c>
      <c r="B738" s="632">
        <v>1</v>
      </c>
      <c r="C738" s="632"/>
      <c r="D738" s="632">
        <v>4</v>
      </c>
      <c r="E738" s="632" t="str">
        <f>CONCATENATE('Смета ЕР (общ) '!$A738,".",'Смета ЕР (общ) '!$B738,".",'Смета ЕР (общ) '!$D738)</f>
        <v>Р5.1.4</v>
      </c>
      <c r="F738" s="632">
        <f t="shared" si="116"/>
        <v>1</v>
      </c>
      <c r="G738" s="645" t="s">
        <v>177</v>
      </c>
      <c r="H738" s="634" t="s">
        <v>27</v>
      </c>
      <c r="I738" s="635"/>
      <c r="J738" s="636">
        <v>1017.01</v>
      </c>
      <c r="K738" s="636">
        <v>1361.79</v>
      </c>
      <c r="L738" s="636">
        <f>ROUND(J738-J738*$Q$3,2)</f>
        <v>1017.01</v>
      </c>
      <c r="M738" s="636">
        <f>ROUND(K738-K738*$Q$3,2)</f>
        <v>1361.79</v>
      </c>
      <c r="N738" s="636">
        <f>ROUND('Смета ЕР (общ) '!$I738*'Смета ЕР (общ) '!$L738,2)</f>
        <v>0</v>
      </c>
      <c r="O738" s="636">
        <f>ROUND('Смета ЕР (общ) '!$I738*'Смета ЕР (общ) '!$M738,2)</f>
        <v>0</v>
      </c>
      <c r="R738" s="1376"/>
    </row>
    <row r="739" spans="1:18" ht="24">
      <c r="A739" s="640" t="s">
        <v>73</v>
      </c>
      <c r="B739" s="640">
        <v>2</v>
      </c>
      <c r="C739" s="640"/>
      <c r="D739" s="640">
        <v>0</v>
      </c>
      <c r="E739" s="640" t="str">
        <f>CONCATENATE('Смета ЕР (общ) '!$A739,".",'Смета ЕР (общ) '!$B739,".",'Смета ЕР (общ) '!$D739)</f>
        <v>Р5.2.0</v>
      </c>
      <c r="F739" s="640">
        <f t="shared" si="116"/>
        <v>1</v>
      </c>
      <c r="G739" s="713" t="s">
        <v>675</v>
      </c>
      <c r="H739" s="626"/>
      <c r="I739" s="627">
        <f>N739</f>
        <v>0</v>
      </c>
      <c r="J739" s="639"/>
      <c r="K739" s="639"/>
      <c r="L739" s="629"/>
      <c r="M739" s="629"/>
      <c r="N739" s="629">
        <f>SUM(N740:N747)</f>
        <v>0</v>
      </c>
      <c r="O739" s="629">
        <f>SUM(O740:O747)</f>
        <v>0</v>
      </c>
      <c r="R739" s="1375"/>
    </row>
    <row r="740" spans="1:18" ht="24">
      <c r="A740" s="632" t="s">
        <v>73</v>
      </c>
      <c r="B740" s="632">
        <v>2</v>
      </c>
      <c r="C740" s="632"/>
      <c r="D740" s="632">
        <v>1</v>
      </c>
      <c r="E740" s="632" t="str">
        <f>CONCATENATE('Смета ЕР (общ) '!$A740,".",'Смета ЕР (общ) '!$B740,".",'Смета ЕР (общ) '!$D740)</f>
        <v>Р5.2.1</v>
      </c>
      <c r="F740" s="632">
        <f t="shared" si="116"/>
        <v>1</v>
      </c>
      <c r="G740" s="645" t="s">
        <v>81</v>
      </c>
      <c r="H740" s="634" t="s">
        <v>336</v>
      </c>
      <c r="I740" s="635"/>
      <c r="J740" s="636">
        <v>574.20000000000005</v>
      </c>
      <c r="K740" s="636">
        <v>3076.95</v>
      </c>
      <c r="L740" s="636">
        <f t="shared" ref="L740:M747" si="118">ROUND(J740-J740*$Q$3,2)</f>
        <v>574.20000000000005</v>
      </c>
      <c r="M740" s="636">
        <f t="shared" si="118"/>
        <v>3076.95</v>
      </c>
      <c r="N740" s="636">
        <f>ROUND('Смета ЕР (общ) '!$I740*'Смета ЕР (общ) '!$L740,2)</f>
        <v>0</v>
      </c>
      <c r="O740" s="636">
        <f>ROUND('Смета ЕР (общ) '!$I740*'Смета ЕР (общ) '!$M740,2)</f>
        <v>0</v>
      </c>
      <c r="R740" s="1376"/>
    </row>
    <row r="741" spans="1:18" ht="24">
      <c r="A741" s="632" t="s">
        <v>73</v>
      </c>
      <c r="B741" s="632">
        <v>2</v>
      </c>
      <c r="C741" s="632"/>
      <c r="D741" s="632">
        <v>2</v>
      </c>
      <c r="E741" s="632" t="str">
        <f>CONCATENATE('Смета ЕР (общ) '!$A741,".",'Смета ЕР (общ) '!$B741,".",'Смета ЕР (общ) '!$D741)</f>
        <v>Р5.2.2</v>
      </c>
      <c r="F741" s="632">
        <f t="shared" si="116"/>
        <v>1</v>
      </c>
      <c r="G741" s="645" t="s">
        <v>82</v>
      </c>
      <c r="H741" s="634" t="s">
        <v>336</v>
      </c>
      <c r="I741" s="635"/>
      <c r="J741" s="636">
        <v>543.16</v>
      </c>
      <c r="K741" s="636">
        <v>26118.41</v>
      </c>
      <c r="L741" s="636">
        <f t="shared" si="118"/>
        <v>543.16</v>
      </c>
      <c r="M741" s="636">
        <f t="shared" si="118"/>
        <v>26118.41</v>
      </c>
      <c r="N741" s="636">
        <f>ROUND('Смета ЕР (общ) '!$I741*'Смета ЕР (общ) '!$L741,2)</f>
        <v>0</v>
      </c>
      <c r="O741" s="636">
        <f>ROUND('Смета ЕР (общ) '!$I741*'Смета ЕР (общ) '!$M741,2)</f>
        <v>0</v>
      </c>
      <c r="R741" s="1376"/>
    </row>
    <row r="742" spans="1:18" ht="24">
      <c r="A742" s="632" t="s">
        <v>73</v>
      </c>
      <c r="B742" s="632">
        <v>2</v>
      </c>
      <c r="C742" s="632"/>
      <c r="D742" s="632">
        <v>3</v>
      </c>
      <c r="E742" s="632" t="str">
        <f>CONCATENATE('Смета ЕР (общ) '!$A742,".",'Смета ЕР (общ) '!$B742,".",'Смета ЕР (общ) '!$D742)</f>
        <v>Р5.2.3</v>
      </c>
      <c r="F742" s="632">
        <f t="shared" si="116"/>
        <v>1</v>
      </c>
      <c r="G742" s="645" t="s">
        <v>83</v>
      </c>
      <c r="H742" s="634" t="s">
        <v>336</v>
      </c>
      <c r="I742" s="635"/>
      <c r="J742" s="636">
        <v>574.20000000000005</v>
      </c>
      <c r="K742" s="636">
        <v>10489.64</v>
      </c>
      <c r="L742" s="636">
        <f t="shared" si="118"/>
        <v>574.20000000000005</v>
      </c>
      <c r="M742" s="636">
        <f t="shared" si="118"/>
        <v>10489.64</v>
      </c>
      <c r="N742" s="636">
        <f>ROUND('Смета ЕР (общ) '!$I742*'Смета ЕР (общ) '!$L742,2)</f>
        <v>0</v>
      </c>
      <c r="O742" s="636">
        <f>ROUND('Смета ЕР (общ) '!$I742*'Смета ЕР (общ) '!$M742,2)</f>
        <v>0</v>
      </c>
      <c r="R742" s="1376"/>
    </row>
    <row r="743" spans="1:18" ht="24">
      <c r="A743" s="632" t="s">
        <v>73</v>
      </c>
      <c r="B743" s="632">
        <v>2</v>
      </c>
      <c r="C743" s="632"/>
      <c r="D743" s="632">
        <v>4</v>
      </c>
      <c r="E743" s="632" t="str">
        <f>CONCATENATE('Смета ЕР (общ) '!$A743,".",'Смета ЕР (общ) '!$B743,".",'Смета ЕР (общ) '!$D743)</f>
        <v>Р5.2.4</v>
      </c>
      <c r="F743" s="632">
        <f t="shared" si="116"/>
        <v>1</v>
      </c>
      <c r="G743" s="645" t="s">
        <v>84</v>
      </c>
      <c r="H743" s="634" t="s">
        <v>336</v>
      </c>
      <c r="I743" s="635"/>
      <c r="J743" s="636">
        <v>574.20000000000005</v>
      </c>
      <c r="K743" s="636">
        <v>12098.48</v>
      </c>
      <c r="L743" s="636">
        <f t="shared" si="118"/>
        <v>574.20000000000005</v>
      </c>
      <c r="M743" s="636">
        <f t="shared" si="118"/>
        <v>12098.48</v>
      </c>
      <c r="N743" s="636">
        <f>ROUND('Смета ЕР (общ) '!$I743*'Смета ЕР (общ) '!$L743,2)</f>
        <v>0</v>
      </c>
      <c r="O743" s="636">
        <f>ROUND('Смета ЕР (общ) '!$I743*'Смета ЕР (общ) '!$M743,2)</f>
        <v>0</v>
      </c>
      <c r="R743" s="1376"/>
    </row>
    <row r="744" spans="1:18" ht="24">
      <c r="A744" s="632" t="s">
        <v>73</v>
      </c>
      <c r="B744" s="632">
        <v>2</v>
      </c>
      <c r="C744" s="632"/>
      <c r="D744" s="632">
        <v>5</v>
      </c>
      <c r="E744" s="632" t="str">
        <f>CONCATENATE('Смета ЕР (общ) '!$A744,".",'Смета ЕР (общ) '!$B744,".",'Смета ЕР (общ) '!$D744)</f>
        <v>Р5.2.5</v>
      </c>
      <c r="F744" s="632">
        <f t="shared" si="116"/>
        <v>1</v>
      </c>
      <c r="G744" s="645" t="s">
        <v>85</v>
      </c>
      <c r="H744" s="634" t="s">
        <v>336</v>
      </c>
      <c r="I744" s="635"/>
      <c r="J744" s="636">
        <v>626.4</v>
      </c>
      <c r="K744" s="636">
        <v>8055.34</v>
      </c>
      <c r="L744" s="636">
        <f t="shared" si="118"/>
        <v>626.4</v>
      </c>
      <c r="M744" s="636">
        <f t="shared" si="118"/>
        <v>8055.34</v>
      </c>
      <c r="N744" s="636">
        <f>ROUND('Смета ЕР (общ) '!$I744*'Смета ЕР (общ) '!$L744,2)</f>
        <v>0</v>
      </c>
      <c r="O744" s="636">
        <f>ROUND('Смета ЕР (общ) '!$I744*'Смета ЕР (общ) '!$M744,2)</f>
        <v>0</v>
      </c>
      <c r="R744" s="1376"/>
    </row>
    <row r="745" spans="1:18" ht="24">
      <c r="A745" s="632" t="s">
        <v>73</v>
      </c>
      <c r="B745" s="632">
        <v>2</v>
      </c>
      <c r="C745" s="632"/>
      <c r="D745" s="632">
        <v>6</v>
      </c>
      <c r="E745" s="632" t="str">
        <f>CONCATENATE('Смета ЕР (общ) '!$A745,".",'Смета ЕР (общ) '!$B745,".",'Смета ЕР (общ) '!$D745)</f>
        <v>Р5.2.6</v>
      </c>
      <c r="F745" s="632">
        <f t="shared" si="116"/>
        <v>1</v>
      </c>
      <c r="G745" s="645" t="s">
        <v>86</v>
      </c>
      <c r="H745" s="634" t="s">
        <v>336</v>
      </c>
      <c r="I745" s="635"/>
      <c r="J745" s="636">
        <v>543.16</v>
      </c>
      <c r="K745" s="636">
        <v>6715.96</v>
      </c>
      <c r="L745" s="636">
        <f t="shared" si="118"/>
        <v>543.16</v>
      </c>
      <c r="M745" s="636">
        <f t="shared" si="118"/>
        <v>6715.96</v>
      </c>
      <c r="N745" s="636">
        <f>ROUND('Смета ЕР (общ) '!$I745*'Смета ЕР (общ) '!$L745,2)</f>
        <v>0</v>
      </c>
      <c r="O745" s="636">
        <f>ROUND('Смета ЕР (общ) '!$I745*'Смета ЕР (общ) '!$M745,2)</f>
        <v>0</v>
      </c>
      <c r="R745" s="1376"/>
    </row>
    <row r="746" spans="1:18" ht="24">
      <c r="A746" s="632" t="s">
        <v>73</v>
      </c>
      <c r="B746" s="632">
        <v>2</v>
      </c>
      <c r="C746" s="632"/>
      <c r="D746" s="632">
        <v>7</v>
      </c>
      <c r="E746" s="632" t="str">
        <f>CONCATENATE('Смета ЕР (общ) '!$A746,".",'Смета ЕР (общ) '!$B746,".",'Смета ЕР (общ) '!$D746)</f>
        <v>Р5.2.7</v>
      </c>
      <c r="F746" s="632">
        <f t="shared" si="116"/>
        <v>1</v>
      </c>
      <c r="G746" s="645" t="s">
        <v>87</v>
      </c>
      <c r="H746" s="634" t="s">
        <v>336</v>
      </c>
      <c r="I746" s="635"/>
      <c r="J746" s="636">
        <v>574.20000000000005</v>
      </c>
      <c r="K746" s="636">
        <v>9209.36</v>
      </c>
      <c r="L746" s="636">
        <f t="shared" si="118"/>
        <v>574.20000000000005</v>
      </c>
      <c r="M746" s="636">
        <f t="shared" si="118"/>
        <v>9209.36</v>
      </c>
      <c r="N746" s="636">
        <f>ROUND('Смета ЕР (общ) '!$I746*'Смета ЕР (общ) '!$L746,2)</f>
        <v>0</v>
      </c>
      <c r="O746" s="636">
        <f>ROUND('Смета ЕР (общ) '!$I746*'Смета ЕР (общ) '!$M746,2)</f>
        <v>0</v>
      </c>
      <c r="R746" s="1376"/>
    </row>
    <row r="747" spans="1:18" ht="24">
      <c r="A747" s="632" t="s">
        <v>73</v>
      </c>
      <c r="B747" s="632">
        <v>2</v>
      </c>
      <c r="C747" s="632"/>
      <c r="D747" s="632">
        <v>8</v>
      </c>
      <c r="E747" s="632" t="str">
        <f>CONCATENATE('Смета ЕР (общ) '!$A747,".",'Смета ЕР (общ) '!$B747,".",'Смета ЕР (общ) '!$D747)</f>
        <v>Р5.2.8</v>
      </c>
      <c r="F747" s="632">
        <f t="shared" si="116"/>
        <v>1</v>
      </c>
      <c r="G747" s="645" t="s">
        <v>535</v>
      </c>
      <c r="H747" s="634" t="s">
        <v>336</v>
      </c>
      <c r="I747" s="635"/>
      <c r="J747" s="636">
        <v>10450</v>
      </c>
      <c r="K747" s="636">
        <v>2341.35</v>
      </c>
      <c r="L747" s="636">
        <f t="shared" si="118"/>
        <v>10450</v>
      </c>
      <c r="M747" s="636">
        <f t="shared" si="118"/>
        <v>2341.35</v>
      </c>
      <c r="N747" s="636">
        <f>ROUND('Смета ЕР (общ) '!$I747*'Смета ЕР (общ) '!$L747,2)</f>
        <v>0</v>
      </c>
      <c r="O747" s="636">
        <f>ROUND('Смета ЕР (общ) '!$I747*'Смета ЕР (общ) '!$M747,2)</f>
        <v>0</v>
      </c>
      <c r="R747" s="1376"/>
    </row>
    <row r="748" spans="1:18" ht="24">
      <c r="A748" s="640" t="s">
        <v>73</v>
      </c>
      <c r="B748" s="640">
        <v>4</v>
      </c>
      <c r="C748" s="640"/>
      <c r="D748" s="640">
        <v>0</v>
      </c>
      <c r="E748" s="640" t="str">
        <f>CONCATENATE('Смета ЕР (общ) '!$A748,".",'Смета ЕР (общ) '!$B748,".",'Смета ЕР (общ) '!$D748)</f>
        <v>Р5.4.0</v>
      </c>
      <c r="F748" s="640">
        <f t="shared" si="116"/>
        <v>1</v>
      </c>
      <c r="G748" s="713" t="s">
        <v>1098</v>
      </c>
      <c r="H748" s="626"/>
      <c r="I748" s="627">
        <f>N748</f>
        <v>0</v>
      </c>
      <c r="J748" s="639"/>
      <c r="K748" s="639"/>
      <c r="L748" s="629"/>
      <c r="M748" s="629"/>
      <c r="N748" s="629">
        <f>SUM(N749:N750)</f>
        <v>0</v>
      </c>
      <c r="O748" s="629">
        <f>SUM(O749:O750)</f>
        <v>0</v>
      </c>
      <c r="R748" s="1375"/>
    </row>
    <row r="749" spans="1:18" ht="24">
      <c r="A749" s="632" t="s">
        <v>73</v>
      </c>
      <c r="B749" s="632">
        <v>4</v>
      </c>
      <c r="C749" s="632"/>
      <c r="D749" s="632">
        <v>5</v>
      </c>
      <c r="E749" s="632" t="str">
        <f>CONCATENATE('Смета ЕР (общ) '!$A749,".",'Смета ЕР (общ) '!$B749,".",'Смета ЕР (общ) '!$D749)</f>
        <v>Р5.4.5</v>
      </c>
      <c r="F749" s="632">
        <f t="shared" si="116"/>
        <v>1</v>
      </c>
      <c r="G749" s="645" t="s">
        <v>962</v>
      </c>
      <c r="H749" s="634" t="s">
        <v>336</v>
      </c>
      <c r="I749" s="635"/>
      <c r="J749" s="636">
        <v>4180</v>
      </c>
      <c r="K749" s="636">
        <v>0</v>
      </c>
      <c r="L749" s="636">
        <f>ROUND(J749-J749*$Q$3,2)</f>
        <v>4180</v>
      </c>
      <c r="M749" s="636">
        <f>ROUND(K749-K749*$Q$3,2)</f>
        <v>0</v>
      </c>
      <c r="N749" s="636">
        <f>ROUND('Смета ЕР (общ) '!$I749*'Смета ЕР (общ) '!$L749,2)</f>
        <v>0</v>
      </c>
      <c r="O749" s="636">
        <f>ROUND('Смета ЕР (общ) '!$I749*'Смета ЕР (общ) '!$M749,2)</f>
        <v>0</v>
      </c>
      <c r="R749" s="1376"/>
    </row>
    <row r="750" spans="1:18" ht="24">
      <c r="A750" s="632" t="s">
        <v>73</v>
      </c>
      <c r="B750" s="632">
        <v>4</v>
      </c>
      <c r="C750" s="632"/>
      <c r="D750" s="632">
        <v>1</v>
      </c>
      <c r="E750" s="632" t="str">
        <f>CONCATENATE('Смета ЕР (общ) '!$A750,".",'Смета ЕР (общ) '!$B750,".",'Смета ЕР (общ) '!$D750)</f>
        <v>Р5.4.1</v>
      </c>
      <c r="F750" s="632">
        <f t="shared" si="116"/>
        <v>1</v>
      </c>
      <c r="G750" s="645" t="s">
        <v>1097</v>
      </c>
      <c r="H750" s="634" t="s">
        <v>15</v>
      </c>
      <c r="I750" s="635"/>
      <c r="J750" s="636">
        <v>2714.4</v>
      </c>
      <c r="K750" s="636">
        <v>5834.72</v>
      </c>
      <c r="L750" s="636">
        <f>ROUND(J750-J750*$Q$3,2)</f>
        <v>2714.4</v>
      </c>
      <c r="M750" s="636">
        <f>ROUND(K750-K750*$Q$3,2)</f>
        <v>5834.72</v>
      </c>
      <c r="N750" s="636">
        <f>ROUND('Смета ЕР (общ) '!$I750*'Смета ЕР (общ) '!$L750,2)</f>
        <v>0</v>
      </c>
      <c r="O750" s="636">
        <f>ROUND('Смета ЕР (общ) '!$I750*'Смета ЕР (общ) '!$M750,2)</f>
        <v>0</v>
      </c>
      <c r="R750" s="1376"/>
    </row>
    <row r="751" spans="1:18" ht="24">
      <c r="A751" s="624" t="s">
        <v>88</v>
      </c>
      <c r="B751" s="624">
        <v>0</v>
      </c>
      <c r="C751" s="624"/>
      <c r="D751" s="624">
        <v>0</v>
      </c>
      <c r="E751" s="624" t="str">
        <f>CONCATENATE('Смета ЕР (общ) '!$A751,".",'Смета ЕР (общ) '!$B751,".",'Смета ЕР (общ) '!$D751)</f>
        <v>Р6.0.0</v>
      </c>
      <c r="F751" s="624">
        <f t="shared" si="116"/>
        <v>1</v>
      </c>
      <c r="G751" s="625" t="s">
        <v>676</v>
      </c>
      <c r="H751" s="626"/>
      <c r="I751" s="627">
        <f>N751</f>
        <v>0</v>
      </c>
      <c r="J751" s="639"/>
      <c r="K751" s="639"/>
      <c r="L751" s="629"/>
      <c r="M751" s="629"/>
      <c r="N751" s="629">
        <f>ROUND(N752,2)</f>
        <v>0</v>
      </c>
      <c r="O751" s="629">
        <f>ROUND(O752,2)</f>
        <v>0</v>
      </c>
      <c r="P751" s="647"/>
      <c r="R751" s="1375"/>
    </row>
    <row r="752" spans="1:18" ht="24">
      <c r="A752" s="624" t="s">
        <v>88</v>
      </c>
      <c r="B752" s="624">
        <v>1</v>
      </c>
      <c r="C752" s="624"/>
      <c r="D752" s="624">
        <v>0</v>
      </c>
      <c r="E752" s="624" t="str">
        <f>CONCATENATE('Смета ЕР (общ) '!$A752,".",'Смета ЕР (общ) '!$B752,".",'Смета ЕР (общ) '!$D752)</f>
        <v>Р6.1.0</v>
      </c>
      <c r="F752" s="624">
        <f t="shared" si="116"/>
        <v>1</v>
      </c>
      <c r="G752" s="625" t="s">
        <v>2639</v>
      </c>
      <c r="H752" s="626"/>
      <c r="I752" s="627">
        <f>N752</f>
        <v>0</v>
      </c>
      <c r="J752" s="639"/>
      <c r="K752" s="639"/>
      <c r="L752" s="629"/>
      <c r="M752" s="629"/>
      <c r="N752" s="629">
        <f>SUM(N753:N878)</f>
        <v>0</v>
      </c>
      <c r="O752" s="629">
        <f>SUM(O753:O878)</f>
        <v>0</v>
      </c>
      <c r="R752" s="1375"/>
    </row>
    <row r="753" spans="1:18" ht="24">
      <c r="A753" s="632" t="s">
        <v>88</v>
      </c>
      <c r="B753" s="632">
        <v>1</v>
      </c>
      <c r="C753" s="632"/>
      <c r="D753" s="632">
        <v>1</v>
      </c>
      <c r="E753" s="632" t="str">
        <f>CONCATENATE('Смета ЕР (общ) '!$A753,".",'Смета ЕР (общ) '!$B753,".",'Смета ЕР (общ) '!$D753)</f>
        <v>Р6.1.1</v>
      </c>
      <c r="F753" s="632">
        <f t="shared" si="116"/>
        <v>1</v>
      </c>
      <c r="G753" s="633" t="s">
        <v>89</v>
      </c>
      <c r="H753" s="634" t="s">
        <v>336</v>
      </c>
      <c r="I753" s="635"/>
      <c r="J753" s="636">
        <v>2090</v>
      </c>
      <c r="K753" s="636">
        <v>0</v>
      </c>
      <c r="L753" s="636">
        <f t="shared" ref="L753:L756" si="119">ROUND(J753-J753*$Q$3,2)</f>
        <v>2090</v>
      </c>
      <c r="M753" s="636">
        <f t="shared" ref="M753:M754" si="120">ROUND(K753-K753*$Q$3,2)</f>
        <v>0</v>
      </c>
      <c r="N753" s="636">
        <f>ROUND('Смета ЕР (общ) '!$I753*'Смета ЕР (общ) '!$L753,2)</f>
        <v>0</v>
      </c>
      <c r="O753" s="636">
        <f>ROUND('Смета ЕР (общ) '!$I753*'Смета ЕР (общ) '!$M753,2)</f>
        <v>0</v>
      </c>
      <c r="R753" s="1376"/>
    </row>
    <row r="754" spans="1:18" ht="24">
      <c r="A754" s="632" t="s">
        <v>88</v>
      </c>
      <c r="B754" s="632">
        <v>1</v>
      </c>
      <c r="C754" s="632"/>
      <c r="D754" s="632">
        <v>2</v>
      </c>
      <c r="E754" s="632" t="str">
        <f>CONCATENATE('Смета ЕР (общ) '!$A754,".",'Смета ЕР (общ) '!$B754,".",'Смета ЕР (общ) '!$D754)</f>
        <v>Р6.1.2</v>
      </c>
      <c r="F754" s="632">
        <f t="shared" si="116"/>
        <v>1</v>
      </c>
      <c r="G754" s="633" t="s">
        <v>90</v>
      </c>
      <c r="H754" s="634" t="s">
        <v>336</v>
      </c>
      <c r="I754" s="635"/>
      <c r="J754" s="636">
        <v>4702.5</v>
      </c>
      <c r="K754" s="636">
        <v>0</v>
      </c>
      <c r="L754" s="636">
        <f t="shared" si="119"/>
        <v>4702.5</v>
      </c>
      <c r="M754" s="636">
        <f t="shared" si="120"/>
        <v>0</v>
      </c>
      <c r="N754" s="636">
        <f>ROUND('Смета ЕР (общ) '!$I754*'Смета ЕР (общ) '!$L754,2)</f>
        <v>0</v>
      </c>
      <c r="O754" s="636">
        <f>ROUND('Смета ЕР (общ) '!$I754*'Смета ЕР (общ) '!$M754,2)</f>
        <v>0</v>
      </c>
      <c r="R754" s="1376"/>
    </row>
    <row r="755" spans="1:18" ht="24">
      <c r="A755" s="632" t="s">
        <v>88</v>
      </c>
      <c r="B755" s="632">
        <v>1</v>
      </c>
      <c r="C755" s="632"/>
      <c r="D755" s="632">
        <v>19</v>
      </c>
      <c r="E755" s="632" t="str">
        <f>CONCATENATE('Смета ЕР (общ) '!$A755,".",'Смета ЕР (общ) '!$B755,".",'Смета ЕР (общ) '!$D755)</f>
        <v>Р6.1.19</v>
      </c>
      <c r="F755" s="632">
        <f t="shared" si="116"/>
        <v>1</v>
      </c>
      <c r="G755" s="633" t="s">
        <v>5620</v>
      </c>
      <c r="H755" s="648" t="s">
        <v>91</v>
      </c>
      <c r="I755" s="635"/>
      <c r="J755" s="636">
        <v>470.25</v>
      </c>
      <c r="K755" s="665">
        <f>Радиаторы!BC32/10</f>
        <v>971.25</v>
      </c>
      <c r="L755" s="636">
        <f>ROUND(J755-J755*$Q$3,2)</f>
        <v>470.25</v>
      </c>
      <c r="M755" s="657">
        <f>K755</f>
        <v>971.25</v>
      </c>
      <c r="N755" s="636">
        <f>ROUND('Смета ЕР (общ) '!$I755*'Смета ЕР (общ) '!$L755,2)</f>
        <v>0</v>
      </c>
      <c r="O755" s="636">
        <f>ROUND('Смета ЕР (общ) '!$I755*'Смета ЕР (общ) '!$M755,2)</f>
        <v>0</v>
      </c>
      <c r="P755" s="658" t="s">
        <v>1670</v>
      </c>
      <c r="R755" s="1376"/>
    </row>
    <row r="756" spans="1:18" ht="18" customHeight="1">
      <c r="A756" s="632" t="s">
        <v>88</v>
      </c>
      <c r="B756" s="632">
        <v>1</v>
      </c>
      <c r="C756" s="632"/>
      <c r="D756" s="632">
        <v>53</v>
      </c>
      <c r="E756" s="632" t="str">
        <f>CONCATENATE('Смета ЕР (общ) '!$A756,".",'Смета ЕР (общ) '!$B756,".",'Смета ЕР (общ) '!$D756)</f>
        <v>Р6.1.53</v>
      </c>
      <c r="F756" s="632">
        <f t="shared" si="116"/>
        <v>1</v>
      </c>
      <c r="G756" s="633" t="s">
        <v>5621</v>
      </c>
      <c r="H756" s="648" t="s">
        <v>91</v>
      </c>
      <c r="I756" s="635"/>
      <c r="J756" s="636">
        <v>470.25</v>
      </c>
      <c r="K756" s="665">
        <f>Радиаторы!BC33/10</f>
        <v>993.3</v>
      </c>
      <c r="L756" s="636">
        <f t="shared" si="119"/>
        <v>470.25</v>
      </c>
      <c r="M756" s="657">
        <f t="shared" ref="M756:M757" si="121">K756</f>
        <v>993.3</v>
      </c>
      <c r="N756" s="636">
        <f>ROUND('Смета ЕР (общ) '!$I756*'Смета ЕР (общ) '!$L756,2)</f>
        <v>0</v>
      </c>
      <c r="O756" s="636">
        <f>ROUND('Смета ЕР (общ) '!$I756*'Смета ЕР (общ) '!$M756,2)</f>
        <v>0</v>
      </c>
      <c r="P756" s="658" t="s">
        <v>1670</v>
      </c>
      <c r="Q756" s="944">
        <v>3.7323831515248027E-2</v>
      </c>
      <c r="R756" s="1376"/>
    </row>
    <row r="757" spans="1:18" ht="24">
      <c r="A757" s="632" t="s">
        <v>88</v>
      </c>
      <c r="B757" s="632">
        <v>1</v>
      </c>
      <c r="C757" s="632"/>
      <c r="D757" s="632">
        <v>3</v>
      </c>
      <c r="E757" s="632" t="str">
        <f>CONCATENATE('Смета ЕР (общ) '!$A757,".",'Смета ЕР (общ) '!$B757,".",'Смета ЕР (общ) '!$D757)</f>
        <v>Р6.1.3</v>
      </c>
      <c r="F757" s="632">
        <f t="shared" si="116"/>
        <v>1</v>
      </c>
      <c r="G757" s="633" t="s">
        <v>5619</v>
      </c>
      <c r="H757" s="648" t="s">
        <v>91</v>
      </c>
      <c r="I757" s="635"/>
      <c r="J757" s="636">
        <v>470.25</v>
      </c>
      <c r="K757" s="665">
        <f>Радиаторы!BC34/10</f>
        <v>1014.3</v>
      </c>
      <c r="L757" s="636">
        <f>ROUND(J757-J757*$Q$3,2)</f>
        <v>470.25</v>
      </c>
      <c r="M757" s="657">
        <f t="shared" si="121"/>
        <v>1014.3</v>
      </c>
      <c r="N757" s="636">
        <f>ROUND('Смета ЕР (общ) '!$I757*'Смета ЕР (общ) '!$L757,2)</f>
        <v>0</v>
      </c>
      <c r="O757" s="636">
        <f>ROUND('Смета ЕР (общ) '!$I757*'Смета ЕР (общ) '!$M757,2)</f>
        <v>0</v>
      </c>
      <c r="P757" s="78" t="s">
        <v>1670</v>
      </c>
      <c r="Q757" s="944">
        <v>0.57926586511664935</v>
      </c>
      <c r="R757" s="1376"/>
    </row>
    <row r="758" spans="1:18" ht="24">
      <c r="A758" s="632" t="s">
        <v>88</v>
      </c>
      <c r="B758" s="632">
        <v>1</v>
      </c>
      <c r="C758" s="851"/>
      <c r="D758" s="851">
        <v>81</v>
      </c>
      <c r="E758" s="632" t="str">
        <f>CONCATENATE('Смета ЕР (общ) '!$A758,".",'Смета ЕР (общ) '!$B758,".",'Смета ЕР (общ) '!$D758)</f>
        <v>Р6.1.81</v>
      </c>
      <c r="F758" s="632">
        <f t="shared" si="116"/>
        <v>1</v>
      </c>
      <c r="G758" s="633" t="s">
        <v>5632</v>
      </c>
      <c r="H758" s="648" t="s">
        <v>336</v>
      </c>
      <c r="I758" s="854"/>
      <c r="J758" s="636">
        <v>588.12</v>
      </c>
      <c r="K758" s="1006">
        <f>Радиаторы!BC171</f>
        <v>985.95</v>
      </c>
      <c r="L758" s="636">
        <f t="shared" ref="L758:L812" si="122">ROUND(J758-J758*$Q$3,2)</f>
        <v>588.12</v>
      </c>
      <c r="M758" s="1007">
        <f>K758</f>
        <v>985.95</v>
      </c>
      <c r="N758" s="636">
        <f>ROUND('Смета ЕР (общ) '!$I758*'Смета ЕР (общ) '!$L758,2)</f>
        <v>0</v>
      </c>
      <c r="O758" s="636">
        <f>ROUND('Смета ЕР (общ) '!$I758*'Смета ЕР (общ) '!$M758,2)</f>
        <v>0</v>
      </c>
      <c r="P758" s="658" t="s">
        <v>1670</v>
      </c>
      <c r="Q758" s="944" t="s">
        <v>5631</v>
      </c>
      <c r="R758" s="1376"/>
    </row>
    <row r="759" spans="1:18" ht="24">
      <c r="A759" s="632" t="s">
        <v>88</v>
      </c>
      <c r="B759" s="632">
        <v>1</v>
      </c>
      <c r="C759" s="851"/>
      <c r="D759" s="851">
        <v>82</v>
      </c>
      <c r="E759" s="632" t="str">
        <f>CONCATENATE('Смета ЕР (общ) '!$A759,".",'Смета ЕР (общ) '!$B759,".",'Смета ЕР (общ) '!$D759)</f>
        <v>Р6.1.82</v>
      </c>
      <c r="F759" s="632">
        <f t="shared" si="116"/>
        <v>1</v>
      </c>
      <c r="G759" s="633" t="s">
        <v>2208</v>
      </c>
      <c r="H759" s="634" t="s">
        <v>1144</v>
      </c>
      <c r="I759" s="854"/>
      <c r="J759" s="636">
        <v>271.44</v>
      </c>
      <c r="K759" s="1006">
        <f>Радиаторы!BC172</f>
        <v>985.95</v>
      </c>
      <c r="L759" s="636">
        <f t="shared" si="122"/>
        <v>271.44</v>
      </c>
      <c r="M759" s="1007">
        <f t="shared" ref="M759:M812" si="123">K759</f>
        <v>985.95</v>
      </c>
      <c r="N759" s="636">
        <f>ROUND('Смета ЕР (общ) '!$I759*'Смета ЕР (общ) '!$L759,2)</f>
        <v>0</v>
      </c>
      <c r="O759" s="636">
        <f>ROUND('Смета ЕР (общ) '!$I759*'Смета ЕР (общ) '!$M759,2)</f>
        <v>0</v>
      </c>
      <c r="P759" s="904" t="s">
        <v>6346</v>
      </c>
      <c r="Q759" s="944" t="s">
        <v>5627</v>
      </c>
      <c r="R759" s="1376"/>
    </row>
    <row r="760" spans="1:18" ht="24">
      <c r="A760" s="632" t="s">
        <v>88</v>
      </c>
      <c r="B760" s="632">
        <v>1</v>
      </c>
      <c r="C760" s="851"/>
      <c r="D760" s="851">
        <v>83</v>
      </c>
      <c r="E760" s="632" t="str">
        <f>CONCATENATE('Смета ЕР (общ) '!$A760,".",'Смета ЕР (общ) '!$B760,".",'Смета ЕР (общ) '!$D760)</f>
        <v>Р6.1.83</v>
      </c>
      <c r="F760" s="632">
        <f t="shared" si="116"/>
        <v>1</v>
      </c>
      <c r="G760" s="633" t="s">
        <v>2209</v>
      </c>
      <c r="H760" s="634" t="s">
        <v>1144</v>
      </c>
      <c r="I760" s="854"/>
      <c r="J760" s="636">
        <v>271.44</v>
      </c>
      <c r="K760" s="1006">
        <f>Радиаторы!BC173</f>
        <v>1009.05</v>
      </c>
      <c r="L760" s="636">
        <f t="shared" si="122"/>
        <v>271.44</v>
      </c>
      <c r="M760" s="1007">
        <f t="shared" si="123"/>
        <v>1009.05</v>
      </c>
      <c r="N760" s="636">
        <f>ROUND('Смета ЕР (общ) '!$I760*'Смета ЕР (общ) '!$L760,2)</f>
        <v>0</v>
      </c>
      <c r="O760" s="636">
        <f>ROUND('Смета ЕР (общ) '!$I760*'Смета ЕР (общ) '!$M760,2)</f>
        <v>0</v>
      </c>
      <c r="P760" s="904" t="s">
        <v>6346</v>
      </c>
      <c r="Q760" s="944" t="s">
        <v>5627</v>
      </c>
      <c r="R760" s="1376"/>
    </row>
    <row r="761" spans="1:18" ht="15" customHeight="1">
      <c r="A761" s="632" t="s">
        <v>88</v>
      </c>
      <c r="B761" s="632">
        <v>1</v>
      </c>
      <c r="C761" s="851"/>
      <c r="D761" s="851">
        <v>84</v>
      </c>
      <c r="E761" s="632" t="str">
        <f>CONCATENATE('Смета ЕР (общ) '!$A761,".",'Смета ЕР (общ) '!$B761,".",'Смета ЕР (общ) '!$D761)</f>
        <v>Р6.1.84</v>
      </c>
      <c r="F761" s="632">
        <f t="shared" si="116"/>
        <v>1</v>
      </c>
      <c r="G761" s="633" t="s">
        <v>2203</v>
      </c>
      <c r="H761" s="634" t="s">
        <v>1144</v>
      </c>
      <c r="I761" s="854"/>
      <c r="J761" s="636">
        <v>271.44</v>
      </c>
      <c r="K761" s="1006">
        <f>Радиаторы!BC174</f>
        <v>418.95</v>
      </c>
      <c r="L761" s="636">
        <f t="shared" si="122"/>
        <v>271.44</v>
      </c>
      <c r="M761" s="1007">
        <f t="shared" si="123"/>
        <v>418.95</v>
      </c>
      <c r="N761" s="636">
        <f>ROUND('Смета ЕР (общ) '!$I761*'Смета ЕР (общ) '!$L761,2)</f>
        <v>0</v>
      </c>
      <c r="O761" s="636">
        <f>ROUND('Смета ЕР (общ) '!$I761*'Смета ЕР (общ) '!$M761,2)</f>
        <v>0</v>
      </c>
      <c r="P761" s="904" t="s">
        <v>6346</v>
      </c>
      <c r="Q761" s="944"/>
      <c r="R761" s="1376"/>
    </row>
    <row r="762" spans="1:18" ht="15" customHeight="1">
      <c r="A762" s="632" t="s">
        <v>88</v>
      </c>
      <c r="B762" s="632">
        <v>1</v>
      </c>
      <c r="C762" s="851"/>
      <c r="D762" s="851">
        <v>85</v>
      </c>
      <c r="E762" s="632" t="str">
        <f>CONCATENATE('Смета ЕР (общ) '!$A762,".",'Смета ЕР (общ) '!$B762,".",'Смета ЕР (общ) '!$D762)</f>
        <v>Р6.1.85</v>
      </c>
      <c r="F762" s="632">
        <f t="shared" si="116"/>
        <v>1</v>
      </c>
      <c r="G762" s="633" t="s">
        <v>2205</v>
      </c>
      <c r="H762" s="634" t="s">
        <v>1144</v>
      </c>
      <c r="I762" s="854"/>
      <c r="J762" s="636">
        <v>271.44</v>
      </c>
      <c r="K762" s="1006">
        <f>Радиаторы!BC175</f>
        <v>515.54999999999995</v>
      </c>
      <c r="L762" s="636">
        <f t="shared" si="122"/>
        <v>271.44</v>
      </c>
      <c r="M762" s="1007">
        <f t="shared" si="123"/>
        <v>515.54999999999995</v>
      </c>
      <c r="N762" s="636">
        <f>ROUND('Смета ЕР (общ) '!$I762*'Смета ЕР (общ) '!$L762,2)</f>
        <v>0</v>
      </c>
      <c r="O762" s="636">
        <f>ROUND('Смета ЕР (общ) '!$I762*'Смета ЕР (общ) '!$M762,2)</f>
        <v>0</v>
      </c>
      <c r="P762" s="904" t="s">
        <v>6346</v>
      </c>
      <c r="Q762" s="944"/>
      <c r="R762" s="1376"/>
    </row>
    <row r="763" spans="1:18" ht="15" customHeight="1">
      <c r="A763" s="632" t="s">
        <v>88</v>
      </c>
      <c r="B763" s="632">
        <v>1</v>
      </c>
      <c r="C763" s="851"/>
      <c r="D763" s="851">
        <v>86</v>
      </c>
      <c r="E763" s="632" t="str">
        <f>CONCATENATE('Смета ЕР (общ) '!$A763,".",'Смета ЕР (общ) '!$B763,".",'Смета ЕР (общ) '!$D763)</f>
        <v>Р6.1.86</v>
      </c>
      <c r="F763" s="632">
        <f t="shared" si="116"/>
        <v>1</v>
      </c>
      <c r="G763" s="633" t="s">
        <v>5596</v>
      </c>
      <c r="H763" s="634" t="s">
        <v>1144</v>
      </c>
      <c r="I763" s="854"/>
      <c r="J763" s="636">
        <v>271.44</v>
      </c>
      <c r="K763" s="1006">
        <f>Радиаторы!BC176</f>
        <v>1382.85</v>
      </c>
      <c r="L763" s="636">
        <f t="shared" si="122"/>
        <v>271.44</v>
      </c>
      <c r="M763" s="1007">
        <f t="shared" si="123"/>
        <v>1382.85</v>
      </c>
      <c r="N763" s="636">
        <f>ROUND('Смета ЕР (общ) '!$I763*'Смета ЕР (общ) '!$L763,2)</f>
        <v>0</v>
      </c>
      <c r="O763" s="636">
        <f>ROUND('Смета ЕР (общ) '!$I763*'Смета ЕР (общ) '!$M763,2)</f>
        <v>0</v>
      </c>
      <c r="P763" s="904" t="s">
        <v>6346</v>
      </c>
      <c r="Q763" s="944" t="s">
        <v>5631</v>
      </c>
      <c r="R763" s="1376"/>
    </row>
    <row r="764" spans="1:18" ht="15" customHeight="1">
      <c r="A764" s="632" t="s">
        <v>88</v>
      </c>
      <c r="B764" s="632">
        <v>1</v>
      </c>
      <c r="C764" s="851"/>
      <c r="D764" s="851">
        <v>87</v>
      </c>
      <c r="E764" s="632" t="str">
        <f>CONCATENATE('Смета ЕР (общ) '!$A764,".",'Смета ЕР (общ) '!$B764,".",'Смета ЕР (общ) '!$D764)</f>
        <v>Р6.1.87</v>
      </c>
      <c r="F764" s="632">
        <f t="shared" si="116"/>
        <v>1</v>
      </c>
      <c r="G764" s="633" t="s">
        <v>5598</v>
      </c>
      <c r="H764" s="634" t="s">
        <v>1144</v>
      </c>
      <c r="I764" s="854"/>
      <c r="J764" s="636">
        <v>271.44</v>
      </c>
      <c r="K764" s="1006">
        <f>Радиаторы!BC177</f>
        <v>1442.7</v>
      </c>
      <c r="L764" s="636">
        <f t="shared" si="122"/>
        <v>271.44</v>
      </c>
      <c r="M764" s="1007">
        <f t="shared" si="123"/>
        <v>1442.7</v>
      </c>
      <c r="N764" s="636">
        <f>ROUND('Смета ЕР (общ) '!$I764*'Смета ЕР (общ) '!$L764,2)</f>
        <v>0</v>
      </c>
      <c r="O764" s="636">
        <f>ROUND('Смета ЕР (общ) '!$I764*'Смета ЕР (общ) '!$M764,2)</f>
        <v>0</v>
      </c>
      <c r="P764" s="904" t="s">
        <v>6346</v>
      </c>
      <c r="Q764" s="944"/>
      <c r="R764" s="1376"/>
    </row>
    <row r="765" spans="1:18" ht="24">
      <c r="A765" s="632" t="s">
        <v>88</v>
      </c>
      <c r="B765" s="632">
        <v>1</v>
      </c>
      <c r="C765" s="851"/>
      <c r="D765" s="851">
        <v>88</v>
      </c>
      <c r="E765" s="632" t="str">
        <f>CONCATENATE('Смета ЕР (общ) '!$A765,".",'Смета ЕР (общ) '!$B765,".",'Смета ЕР (общ) '!$D765)</f>
        <v>Р6.1.88</v>
      </c>
      <c r="F765" s="632">
        <f t="shared" si="116"/>
        <v>1</v>
      </c>
      <c r="G765" s="633" t="s">
        <v>2207</v>
      </c>
      <c r="H765" s="634" t="s">
        <v>1144</v>
      </c>
      <c r="I765" s="854"/>
      <c r="J765" s="636">
        <v>271.44</v>
      </c>
      <c r="K765" s="1006">
        <f>Радиаторы!BC178</f>
        <v>546</v>
      </c>
      <c r="L765" s="636">
        <f t="shared" si="122"/>
        <v>271.44</v>
      </c>
      <c r="M765" s="1007">
        <f t="shared" si="123"/>
        <v>546</v>
      </c>
      <c r="N765" s="636">
        <f>ROUND('Смета ЕР (общ) '!$I765*'Смета ЕР (общ) '!$L765,2)</f>
        <v>0</v>
      </c>
      <c r="O765" s="636">
        <f>ROUND('Смета ЕР (общ) '!$I765*'Смета ЕР (общ) '!$M765,2)</f>
        <v>0</v>
      </c>
      <c r="P765" s="904" t="s">
        <v>6346</v>
      </c>
      <c r="Q765" s="944"/>
      <c r="R765" s="1376"/>
    </row>
    <row r="766" spans="1:18" ht="24">
      <c r="A766" s="632" t="s">
        <v>88</v>
      </c>
      <c r="B766" s="632">
        <v>1</v>
      </c>
      <c r="C766" s="851"/>
      <c r="D766" s="851">
        <v>89</v>
      </c>
      <c r="E766" s="632" t="str">
        <f>CONCATENATE('Смета ЕР (общ) '!$A766,".",'Смета ЕР (общ) '!$B766,".",'Смета ЕР (общ) '!$D766)</f>
        <v>Р6.1.89</v>
      </c>
      <c r="F766" s="632">
        <f t="shared" si="116"/>
        <v>1</v>
      </c>
      <c r="G766" s="633" t="s">
        <v>2206</v>
      </c>
      <c r="H766" s="634" t="s">
        <v>1144</v>
      </c>
      <c r="I766" s="854"/>
      <c r="J766" s="636">
        <v>271.44</v>
      </c>
      <c r="K766" s="1006">
        <f>Радиаторы!BC179</f>
        <v>1292.55</v>
      </c>
      <c r="L766" s="636">
        <f t="shared" si="122"/>
        <v>271.44</v>
      </c>
      <c r="M766" s="1007">
        <f t="shared" si="123"/>
        <v>1292.55</v>
      </c>
      <c r="N766" s="636">
        <f>ROUND('Смета ЕР (общ) '!$I766*'Смета ЕР (общ) '!$L766,2)</f>
        <v>0</v>
      </c>
      <c r="O766" s="636">
        <f>ROUND('Смета ЕР (общ) '!$I766*'Смета ЕР (общ) '!$M766,2)</f>
        <v>0</v>
      </c>
      <c r="P766" s="904" t="s">
        <v>6346</v>
      </c>
      <c r="Q766" s="944"/>
      <c r="R766" s="1376"/>
    </row>
    <row r="767" spans="1:18" ht="24">
      <c r="A767" s="632" t="s">
        <v>88</v>
      </c>
      <c r="B767" s="632">
        <v>1</v>
      </c>
      <c r="C767" s="851"/>
      <c r="D767" s="851">
        <v>90</v>
      </c>
      <c r="E767" s="632" t="str">
        <f>CONCATENATE('Смета ЕР (общ) '!$A767,".",'Смета ЕР (общ) '!$B767,".",'Смета ЕР (общ) '!$D767)</f>
        <v>Р6.1.90</v>
      </c>
      <c r="F767" s="632">
        <f t="shared" ref="F767:F814" si="124">IF(I767&gt;0,F766+1,F766)</f>
        <v>1</v>
      </c>
      <c r="G767" s="633" t="s">
        <v>5600</v>
      </c>
      <c r="H767" s="634" t="s">
        <v>1144</v>
      </c>
      <c r="I767" s="854"/>
      <c r="J767" s="636">
        <v>305.37</v>
      </c>
      <c r="K767" s="1006">
        <f>Радиаторы!BC180</f>
        <v>400.68</v>
      </c>
      <c r="L767" s="636">
        <f t="shared" si="122"/>
        <v>305.37</v>
      </c>
      <c r="M767" s="1007">
        <f t="shared" si="123"/>
        <v>400.68</v>
      </c>
      <c r="N767" s="636">
        <f>ROUND('Смета ЕР (общ) '!$I767*'Смета ЕР (общ) '!$L767,2)</f>
        <v>0</v>
      </c>
      <c r="O767" s="636">
        <f>ROUND('Смета ЕР (общ) '!$I767*'Смета ЕР (общ) '!$M767,2)</f>
        <v>0</v>
      </c>
      <c r="P767" s="904" t="s">
        <v>6346</v>
      </c>
      <c r="Q767" s="944"/>
      <c r="R767" s="1376"/>
    </row>
    <row r="768" spans="1:18" ht="24">
      <c r="A768" s="632" t="s">
        <v>88</v>
      </c>
      <c r="B768" s="632">
        <v>1</v>
      </c>
      <c r="C768" s="851"/>
      <c r="D768" s="851">
        <v>91</v>
      </c>
      <c r="E768" s="632" t="str">
        <f>CONCATENATE('Смета ЕР (общ) '!$A768,".",'Смета ЕР (общ) '!$B768,".",'Смета ЕР (общ) '!$D768)</f>
        <v>Р6.1.91</v>
      </c>
      <c r="F768" s="632">
        <f t="shared" si="124"/>
        <v>1</v>
      </c>
      <c r="G768" s="633" t="s">
        <v>1661</v>
      </c>
      <c r="H768" s="634" t="s">
        <v>1144</v>
      </c>
      <c r="I768" s="854"/>
      <c r="J768" s="636">
        <v>271.44</v>
      </c>
      <c r="K768" s="1006">
        <f>Радиаторы!BC181</f>
        <v>20.220000000000002</v>
      </c>
      <c r="L768" s="636">
        <f t="shared" si="122"/>
        <v>271.44</v>
      </c>
      <c r="M768" s="1007">
        <f t="shared" si="123"/>
        <v>20.220000000000002</v>
      </c>
      <c r="N768" s="636">
        <f>ROUND('Смета ЕР (общ) '!$I768*'Смета ЕР (общ) '!$L768,2)</f>
        <v>0</v>
      </c>
      <c r="O768" s="636">
        <f>ROUND('Смета ЕР (общ) '!$I768*'Смета ЕР (общ) '!$M768,2)</f>
        <v>0</v>
      </c>
      <c r="P768" s="904" t="s">
        <v>6346</v>
      </c>
      <c r="Q768" s="944"/>
      <c r="R768" s="1376"/>
    </row>
    <row r="769" spans="1:18" ht="15" customHeight="1">
      <c r="A769" s="632" t="s">
        <v>88</v>
      </c>
      <c r="B769" s="632">
        <v>1</v>
      </c>
      <c r="C769" s="851"/>
      <c r="D769" s="851">
        <v>92</v>
      </c>
      <c r="E769" s="632" t="str">
        <f>CONCATENATE('Смета ЕР (общ) '!$A769,".",'Смета ЕР (общ) '!$B769,".",'Смета ЕР (общ) '!$D769)</f>
        <v>Р6.1.92</v>
      </c>
      <c r="F769" s="632">
        <f t="shared" si="124"/>
        <v>1</v>
      </c>
      <c r="G769" s="633" t="s">
        <v>5602</v>
      </c>
      <c r="H769" s="634" t="s">
        <v>1144</v>
      </c>
      <c r="I769" s="854"/>
      <c r="J769" s="636">
        <v>271.44</v>
      </c>
      <c r="K769" s="1006">
        <f>Радиаторы!BC182</f>
        <v>32.130000000000003</v>
      </c>
      <c r="L769" s="636">
        <f t="shared" si="122"/>
        <v>271.44</v>
      </c>
      <c r="M769" s="1007">
        <f t="shared" si="123"/>
        <v>32.130000000000003</v>
      </c>
      <c r="N769" s="636">
        <f>ROUND('Смета ЕР (общ) '!$I769*'Смета ЕР (общ) '!$L769,2)</f>
        <v>0</v>
      </c>
      <c r="O769" s="636">
        <f>ROUND('Смета ЕР (общ) '!$I769*'Смета ЕР (общ) '!$M769,2)</f>
        <v>0</v>
      </c>
      <c r="P769" s="904" t="s">
        <v>6346</v>
      </c>
      <c r="Q769" s="944"/>
      <c r="R769" s="1376"/>
    </row>
    <row r="770" spans="1:18" ht="24">
      <c r="A770" s="632" t="s">
        <v>88</v>
      </c>
      <c r="B770" s="632">
        <v>1</v>
      </c>
      <c r="C770" s="851"/>
      <c r="D770" s="851">
        <v>93</v>
      </c>
      <c r="E770" s="632" t="str">
        <f>CONCATENATE('Смета ЕР (общ) '!$A770,".",'Смета ЕР (общ) '!$B770,".",'Смета ЕР (общ) '!$D770)</f>
        <v>Р6.1.93</v>
      </c>
      <c r="F770" s="632">
        <f t="shared" si="124"/>
        <v>1</v>
      </c>
      <c r="G770" s="633" t="s">
        <v>5604</v>
      </c>
      <c r="H770" s="634" t="s">
        <v>1144</v>
      </c>
      <c r="I770" s="854"/>
      <c r="J770" s="636">
        <v>271.44</v>
      </c>
      <c r="K770" s="1006">
        <f>Радиаторы!BC183</f>
        <v>37.489999999999995</v>
      </c>
      <c r="L770" s="636">
        <f t="shared" si="122"/>
        <v>271.44</v>
      </c>
      <c r="M770" s="1007">
        <f t="shared" si="123"/>
        <v>37.489999999999995</v>
      </c>
      <c r="N770" s="636">
        <f>ROUND('Смета ЕР (общ) '!$I770*'Смета ЕР (общ) '!$L770,2)</f>
        <v>0</v>
      </c>
      <c r="O770" s="636">
        <f>ROUND('Смета ЕР (общ) '!$I770*'Смета ЕР (общ) '!$M770,2)</f>
        <v>0</v>
      </c>
      <c r="P770" s="904" t="s">
        <v>6346</v>
      </c>
      <c r="Q770" s="944"/>
      <c r="R770" s="1376"/>
    </row>
    <row r="771" spans="1:18" ht="15" customHeight="1">
      <c r="A771" s="632" t="s">
        <v>88</v>
      </c>
      <c r="B771" s="632">
        <v>1</v>
      </c>
      <c r="C771" s="851"/>
      <c r="D771" s="851">
        <v>94</v>
      </c>
      <c r="E771" s="632" t="str">
        <f>CONCATENATE('Смета ЕР (общ) '!$A771,".",'Смета ЕР (общ) '!$B771,".",'Смета ЕР (общ) '!$D771)</f>
        <v>Р6.1.94</v>
      </c>
      <c r="F771" s="632">
        <f t="shared" si="124"/>
        <v>1</v>
      </c>
      <c r="G771" s="633" t="s">
        <v>5606</v>
      </c>
      <c r="H771" s="634" t="s">
        <v>1144</v>
      </c>
      <c r="I771" s="854"/>
      <c r="J771" s="636">
        <v>271.44</v>
      </c>
      <c r="K771" s="1006">
        <f>Радиаторы!BC184</f>
        <v>37.799999999999997</v>
      </c>
      <c r="L771" s="636">
        <f t="shared" si="122"/>
        <v>271.44</v>
      </c>
      <c r="M771" s="1007">
        <f t="shared" si="123"/>
        <v>37.799999999999997</v>
      </c>
      <c r="N771" s="636">
        <f>ROUND('Смета ЕР (общ) '!$I771*'Смета ЕР (общ) '!$L771,2)</f>
        <v>0</v>
      </c>
      <c r="O771" s="636">
        <f>ROUND('Смета ЕР (общ) '!$I771*'Смета ЕР (общ) '!$M771,2)</f>
        <v>0</v>
      </c>
      <c r="P771" s="904" t="s">
        <v>6346</v>
      </c>
      <c r="Q771" s="944"/>
      <c r="R771" s="1376"/>
    </row>
    <row r="772" spans="1:18" ht="24">
      <c r="A772" s="632" t="s">
        <v>88</v>
      </c>
      <c r="B772" s="632">
        <v>1</v>
      </c>
      <c r="C772" s="851"/>
      <c r="D772" s="851">
        <v>95</v>
      </c>
      <c r="E772" s="632" t="str">
        <f>CONCATENATE('Смета ЕР (общ) '!$A772,".",'Смета ЕР (общ) '!$B772,".",'Смета ЕР (общ) '!$D772)</f>
        <v>Р6.1.95</v>
      </c>
      <c r="F772" s="632">
        <f t="shared" si="124"/>
        <v>1</v>
      </c>
      <c r="G772" s="633" t="s">
        <v>5608</v>
      </c>
      <c r="H772" s="634" t="s">
        <v>1144</v>
      </c>
      <c r="I772" s="854"/>
      <c r="J772" s="636">
        <v>271.44</v>
      </c>
      <c r="K772" s="1006">
        <f>Радиаторы!BC185</f>
        <v>24.950000000000003</v>
      </c>
      <c r="L772" s="636">
        <f t="shared" si="122"/>
        <v>271.44</v>
      </c>
      <c r="M772" s="1007">
        <f t="shared" si="123"/>
        <v>24.950000000000003</v>
      </c>
      <c r="N772" s="636">
        <f>ROUND('Смета ЕР (общ) '!$I772*'Смета ЕР (общ) '!$L772,2)</f>
        <v>0</v>
      </c>
      <c r="O772" s="636">
        <f>ROUND('Смета ЕР (общ) '!$I772*'Смета ЕР (общ) '!$M772,2)</f>
        <v>0</v>
      </c>
      <c r="P772" s="904" t="s">
        <v>6346</v>
      </c>
      <c r="Q772" s="944"/>
      <c r="R772" s="1376"/>
    </row>
    <row r="773" spans="1:18" ht="15" customHeight="1">
      <c r="A773" s="632" t="s">
        <v>88</v>
      </c>
      <c r="B773" s="632">
        <v>1</v>
      </c>
      <c r="C773" s="851"/>
      <c r="D773" s="851">
        <v>96</v>
      </c>
      <c r="E773" s="632" t="str">
        <f>CONCATENATE('Смета ЕР (общ) '!$A773,".",'Смета ЕР (общ) '!$B773,".",'Смета ЕР (общ) '!$D773)</f>
        <v>Р6.1.96</v>
      </c>
      <c r="F773" s="632">
        <f t="shared" si="124"/>
        <v>1</v>
      </c>
      <c r="G773" s="633" t="s">
        <v>5610</v>
      </c>
      <c r="H773" s="634" t="s">
        <v>1144</v>
      </c>
      <c r="I773" s="854"/>
      <c r="J773" s="636">
        <v>271.44</v>
      </c>
      <c r="K773" s="1006">
        <f>Радиаторы!BC186</f>
        <v>37.93</v>
      </c>
      <c r="L773" s="636">
        <f t="shared" si="122"/>
        <v>271.44</v>
      </c>
      <c r="M773" s="1007">
        <f t="shared" si="123"/>
        <v>37.93</v>
      </c>
      <c r="N773" s="636">
        <f>ROUND('Смета ЕР (общ) '!$I773*'Смета ЕР (общ) '!$L773,2)</f>
        <v>0</v>
      </c>
      <c r="O773" s="636">
        <f>ROUND('Смета ЕР (общ) '!$I773*'Смета ЕР (общ) '!$M773,2)</f>
        <v>0</v>
      </c>
      <c r="P773" s="904" t="s">
        <v>6346</v>
      </c>
      <c r="Q773" s="944"/>
      <c r="R773" s="1376"/>
    </row>
    <row r="774" spans="1:18" ht="15.75" customHeight="1">
      <c r="A774" s="632" t="s">
        <v>88</v>
      </c>
      <c r="B774" s="632">
        <v>1</v>
      </c>
      <c r="C774" s="851"/>
      <c r="D774" s="851">
        <v>97</v>
      </c>
      <c r="E774" s="632" t="str">
        <f>CONCATENATE('Смета ЕР (общ) '!$A774,".",'Смета ЕР (общ) '!$B774,".",'Смета ЕР (общ) '!$D774)</f>
        <v>Р6.1.97</v>
      </c>
      <c r="F774" s="632">
        <f t="shared" si="124"/>
        <v>1</v>
      </c>
      <c r="G774" s="633" t="s">
        <v>1667</v>
      </c>
      <c r="H774" s="634" t="s">
        <v>1144</v>
      </c>
      <c r="I774" s="854"/>
      <c r="J774" s="636">
        <v>271.44</v>
      </c>
      <c r="K774" s="1006">
        <f>Радиаторы!BC187</f>
        <v>712.95</v>
      </c>
      <c r="L774" s="636">
        <f t="shared" si="122"/>
        <v>271.44</v>
      </c>
      <c r="M774" s="1007">
        <f t="shared" si="123"/>
        <v>712.95</v>
      </c>
      <c r="N774" s="636">
        <f>ROUND('Смета ЕР (общ) '!$I774*'Смета ЕР (общ) '!$L774,2)</f>
        <v>0</v>
      </c>
      <c r="O774" s="636">
        <f>ROUND('Смета ЕР (общ) '!$I774*'Смета ЕР (общ) '!$M774,2)</f>
        <v>0</v>
      </c>
      <c r="P774" s="904" t="s">
        <v>6346</v>
      </c>
      <c r="Q774" s="944" t="s">
        <v>5627</v>
      </c>
      <c r="R774" s="1376"/>
    </row>
    <row r="775" spans="1:18" ht="24">
      <c r="A775" s="632" t="s">
        <v>88</v>
      </c>
      <c r="B775" s="632">
        <v>1</v>
      </c>
      <c r="C775" s="851"/>
      <c r="D775" s="851">
        <v>98</v>
      </c>
      <c r="E775" s="632" t="str">
        <f>CONCATENATE('Смета ЕР (общ) '!$A775,".",'Смета ЕР (общ) '!$B775,".",'Смета ЕР (общ) '!$D775)</f>
        <v>Р6.1.98</v>
      </c>
      <c r="F775" s="632">
        <f t="shared" si="124"/>
        <v>1</v>
      </c>
      <c r="G775" s="633" t="s">
        <v>1669</v>
      </c>
      <c r="H775" s="634" t="s">
        <v>1144</v>
      </c>
      <c r="I775" s="854"/>
      <c r="J775" s="636">
        <v>271.44</v>
      </c>
      <c r="K775" s="1006">
        <f>Радиаторы!BC190</f>
        <v>681.45</v>
      </c>
      <c r="L775" s="636">
        <f t="shared" si="122"/>
        <v>271.44</v>
      </c>
      <c r="M775" s="1007">
        <f t="shared" si="123"/>
        <v>681.45</v>
      </c>
      <c r="N775" s="636">
        <f>ROUND('Смета ЕР (общ) '!$I775*'Смета ЕР (общ) '!$L775,2)</f>
        <v>0</v>
      </c>
      <c r="O775" s="636">
        <f>ROUND('Смета ЕР (общ) '!$I775*'Смета ЕР (общ) '!$M775,2)</f>
        <v>0</v>
      </c>
      <c r="P775" s="904" t="s">
        <v>6346</v>
      </c>
      <c r="Q775" s="944" t="s">
        <v>5627</v>
      </c>
      <c r="R775" s="1376"/>
    </row>
    <row r="776" spans="1:18" ht="26.25" customHeight="1">
      <c r="A776" s="632" t="s">
        <v>88</v>
      </c>
      <c r="B776" s="632">
        <v>1</v>
      </c>
      <c r="C776" s="851"/>
      <c r="D776" s="851">
        <v>99</v>
      </c>
      <c r="E776" s="632" t="str">
        <f>CONCATENATE('Смета ЕР (общ) '!$A776,".",'Смета ЕР (общ) '!$B776,".",'Смета ЕР (общ) '!$D776)</f>
        <v>Р6.1.99</v>
      </c>
      <c r="F776" s="632">
        <f t="shared" si="124"/>
        <v>1</v>
      </c>
      <c r="G776" s="678" t="s">
        <v>5622</v>
      </c>
      <c r="H776" s="634" t="s">
        <v>1144</v>
      </c>
      <c r="I776" s="854"/>
      <c r="J776" s="648">
        <v>0</v>
      </c>
      <c r="K776" s="1006">
        <f>Радиаторы!BC191</f>
        <v>1846.95</v>
      </c>
      <c r="L776" s="636">
        <f t="shared" si="122"/>
        <v>0</v>
      </c>
      <c r="M776" s="1007">
        <f t="shared" si="123"/>
        <v>1846.95</v>
      </c>
      <c r="N776" s="636">
        <f>ROUND('Смета ЕР (общ) '!$I776*'Смета ЕР (общ) '!$L776,2)</f>
        <v>0</v>
      </c>
      <c r="O776" s="636">
        <f>ROUND('Смета ЕР (общ) '!$I776*'Смета ЕР (общ) '!$M776,2)</f>
        <v>0</v>
      </c>
      <c r="P776" s="78" t="s">
        <v>6346</v>
      </c>
      <c r="Q776" s="1114"/>
      <c r="R776" s="1376"/>
    </row>
    <row r="777" spans="1:18" ht="26.25" customHeight="1">
      <c r="A777" s="632" t="s">
        <v>88</v>
      </c>
      <c r="B777" s="632">
        <v>1</v>
      </c>
      <c r="C777" s="851"/>
      <c r="D777" s="851">
        <v>100</v>
      </c>
      <c r="E777" s="632" t="str">
        <f>CONCATENATE('Смета ЕР (общ) '!$A777,".",'Смета ЕР (общ) '!$B777,".",'Смета ЕР (общ) '!$D777)</f>
        <v>Р6.1.100</v>
      </c>
      <c r="F777" s="632">
        <f t="shared" si="124"/>
        <v>1</v>
      </c>
      <c r="G777" s="1116" t="s">
        <v>5628</v>
      </c>
      <c r="H777" s="634" t="s">
        <v>336</v>
      </c>
      <c r="I777" s="854"/>
      <c r="J777" s="636">
        <v>271.44</v>
      </c>
      <c r="K777" s="1006">
        <f>Радиаторы!BC192</f>
        <v>626.85</v>
      </c>
      <c r="L777" s="1005">
        <f t="shared" si="122"/>
        <v>271.44</v>
      </c>
      <c r="M777" s="1007">
        <f t="shared" ref="M777:M779" si="125">K777</f>
        <v>626.85</v>
      </c>
      <c r="N777" s="636">
        <f>ROUND('Смета ЕР (общ) '!$I777*'Смета ЕР (общ) '!$L777,2)</f>
        <v>0</v>
      </c>
      <c r="O777" s="636">
        <f>ROUND('Смета ЕР (общ) '!$I777*'Смета ЕР (общ) '!$M777,2)</f>
        <v>0</v>
      </c>
      <c r="P777" s="78" t="s">
        <v>6346</v>
      </c>
      <c r="Q777" s="1115" t="s">
        <v>5633</v>
      </c>
      <c r="R777" s="1376"/>
    </row>
    <row r="778" spans="1:18" ht="26.25" customHeight="1">
      <c r="A778" s="632" t="s">
        <v>88</v>
      </c>
      <c r="B778" s="632">
        <v>1</v>
      </c>
      <c r="C778" s="851"/>
      <c r="D778" s="851">
        <v>101</v>
      </c>
      <c r="E778" s="632" t="str">
        <f>CONCATENATE('Смета ЕР (общ) '!$A778,".",'Смета ЕР (общ) '!$B778,".",'Смета ЕР (общ) '!$D778)</f>
        <v>Р6.1.101</v>
      </c>
      <c r="F778" s="632">
        <f t="shared" si="124"/>
        <v>1</v>
      </c>
      <c r="G778" s="1116" t="s">
        <v>5629</v>
      </c>
      <c r="H778" s="634" t="s">
        <v>336</v>
      </c>
      <c r="I778" s="854"/>
      <c r="J778" s="636">
        <v>271.44</v>
      </c>
      <c r="K778" s="1006">
        <f>Радиаторы!BC193</f>
        <v>1246.8799999999999</v>
      </c>
      <c r="L778" s="1005">
        <f t="shared" si="122"/>
        <v>271.44</v>
      </c>
      <c r="M778" s="1007">
        <f t="shared" si="125"/>
        <v>1246.8799999999999</v>
      </c>
      <c r="N778" s="636">
        <f>ROUND('Смета ЕР (общ) '!$I778*'Смета ЕР (общ) '!$L778,2)</f>
        <v>0</v>
      </c>
      <c r="O778" s="636">
        <f>ROUND('Смета ЕР (общ) '!$I778*'Смета ЕР (общ) '!$M778,2)</f>
        <v>0</v>
      </c>
      <c r="P778" s="78" t="s">
        <v>6346</v>
      </c>
      <c r="Q778" s="1115" t="s">
        <v>5634</v>
      </c>
      <c r="R778" s="1376"/>
    </row>
    <row r="779" spans="1:18" ht="26.25" customHeight="1">
      <c r="A779" s="632" t="s">
        <v>88</v>
      </c>
      <c r="B779" s="632">
        <v>1</v>
      </c>
      <c r="C779" s="851"/>
      <c r="D779" s="851">
        <v>102</v>
      </c>
      <c r="E779" s="632" t="str">
        <f>CONCATENATE('Смета ЕР (общ) '!$A779,".",'Смета ЕР (общ) '!$B779,".",'Смета ЕР (общ) '!$D779)</f>
        <v>Р6.1.102</v>
      </c>
      <c r="F779" s="632">
        <f t="shared" si="124"/>
        <v>1</v>
      </c>
      <c r="G779" s="1116" t="s">
        <v>5630</v>
      </c>
      <c r="H779" s="634" t="s">
        <v>336</v>
      </c>
      <c r="I779" s="854"/>
      <c r="J779" s="636">
        <v>271.44</v>
      </c>
      <c r="K779" s="1006">
        <f>Радиаторы!BC194</f>
        <v>411.96999999999997</v>
      </c>
      <c r="L779" s="1005">
        <f t="shared" si="122"/>
        <v>271.44</v>
      </c>
      <c r="M779" s="1007">
        <f t="shared" si="125"/>
        <v>411.96999999999997</v>
      </c>
      <c r="N779" s="636">
        <f>ROUND('Смета ЕР (общ) '!$I779*'Смета ЕР (общ) '!$L779,2)</f>
        <v>0</v>
      </c>
      <c r="O779" s="636">
        <f>ROUND('Смета ЕР (общ) '!$I779*'Смета ЕР (общ) '!$M779,2)</f>
        <v>0</v>
      </c>
      <c r="P779" s="78" t="s">
        <v>6346</v>
      </c>
      <c r="Q779" s="1115" t="s">
        <v>5635</v>
      </c>
      <c r="R779" s="1376"/>
    </row>
    <row r="780" spans="1:18" ht="15" customHeight="1">
      <c r="A780" s="632" t="s">
        <v>88</v>
      </c>
      <c r="B780" s="632">
        <v>1</v>
      </c>
      <c r="C780" s="851"/>
      <c r="D780" s="851">
        <v>103</v>
      </c>
      <c r="E780" s="632" t="str">
        <f>CONCATENATE('Смета ЕР (общ) '!$A780,".",'Смета ЕР (общ) '!$B780,".",'Смета ЕР (общ) '!$D780)</f>
        <v>Р6.1.103</v>
      </c>
      <c r="F780" s="632">
        <f>IF(I780&gt;0,F775+1,F775)</f>
        <v>1</v>
      </c>
      <c r="G780" s="633" t="s">
        <v>5464</v>
      </c>
      <c r="H780" s="634" t="s">
        <v>336</v>
      </c>
      <c r="I780" s="854"/>
      <c r="J780" s="1005">
        <f>$J$755*4</f>
        <v>1881</v>
      </c>
      <c r="K780" s="1006">
        <f>Радиаторы!BC103</f>
        <v>6585.6</v>
      </c>
      <c r="L780" s="636">
        <f t="shared" si="122"/>
        <v>1881</v>
      </c>
      <c r="M780" s="1007">
        <f t="shared" si="123"/>
        <v>6585.6</v>
      </c>
      <c r="N780" s="636">
        <f>ROUND('Смета ЕР (общ) '!$I780*'Смета ЕР (общ) '!$L780,2)</f>
        <v>0</v>
      </c>
      <c r="O780" s="636">
        <f>ROUND('Смета ЕР (общ) '!$I780*'Смета ЕР (общ) '!$M780,2)</f>
        <v>0</v>
      </c>
      <c r="P780" s="904" t="s">
        <v>6346</v>
      </c>
      <c r="Q780" s="944"/>
      <c r="R780" s="1376"/>
    </row>
    <row r="781" spans="1:18" ht="15" customHeight="1">
      <c r="A781" s="632" t="s">
        <v>88</v>
      </c>
      <c r="B781" s="632">
        <v>1</v>
      </c>
      <c r="C781" s="851"/>
      <c r="D781" s="851">
        <v>104</v>
      </c>
      <c r="E781" s="632" t="str">
        <f>CONCATENATE('Смета ЕР (общ) '!$A781,".",'Смета ЕР (общ) '!$B781,".",'Смета ЕР (общ) '!$D781)</f>
        <v>Р6.1.104</v>
      </c>
      <c r="F781" s="632">
        <f t="shared" si="124"/>
        <v>1</v>
      </c>
      <c r="G781" s="633" t="s">
        <v>5466</v>
      </c>
      <c r="H781" s="634" t="s">
        <v>336</v>
      </c>
      <c r="I781" s="854"/>
      <c r="J781" s="1005">
        <f>$J$755*5</f>
        <v>2351.25</v>
      </c>
      <c r="K781" s="1006">
        <f>Радиаторы!BC104</f>
        <v>7695.45</v>
      </c>
      <c r="L781" s="636">
        <f t="shared" si="122"/>
        <v>2351.25</v>
      </c>
      <c r="M781" s="1007">
        <f t="shared" si="123"/>
        <v>7695.45</v>
      </c>
      <c r="N781" s="636">
        <f>ROUND('Смета ЕР (общ) '!$I781*'Смета ЕР (общ) '!$L781,2)</f>
        <v>0</v>
      </c>
      <c r="O781" s="636">
        <f>ROUND('Смета ЕР (общ) '!$I781*'Смета ЕР (общ) '!$M781,2)</f>
        <v>0</v>
      </c>
      <c r="P781" s="904" t="s">
        <v>6346</v>
      </c>
      <c r="Q781" s="944"/>
      <c r="R781" s="1376"/>
    </row>
    <row r="782" spans="1:18" ht="15" customHeight="1">
      <c r="A782" s="632" t="s">
        <v>88</v>
      </c>
      <c r="B782" s="632">
        <v>1</v>
      </c>
      <c r="C782" s="851"/>
      <c r="D782" s="851">
        <v>105</v>
      </c>
      <c r="E782" s="632" t="str">
        <f>CONCATENATE('Смета ЕР (общ) '!$A782,".",'Смета ЕР (общ) '!$B782,".",'Смета ЕР (общ) '!$D782)</f>
        <v>Р6.1.105</v>
      </c>
      <c r="F782" s="632">
        <f t="shared" si="124"/>
        <v>1</v>
      </c>
      <c r="G782" s="633" t="s">
        <v>5468</v>
      </c>
      <c r="H782" s="634" t="s">
        <v>336</v>
      </c>
      <c r="I782" s="854"/>
      <c r="J782" s="1005">
        <f>$J$755*6</f>
        <v>2821.5</v>
      </c>
      <c r="K782" s="1006">
        <f>Радиаторы!BC105</f>
        <v>8805.2999999999993</v>
      </c>
      <c r="L782" s="636">
        <f t="shared" si="122"/>
        <v>2821.5</v>
      </c>
      <c r="M782" s="1007">
        <f t="shared" si="123"/>
        <v>8805.2999999999993</v>
      </c>
      <c r="N782" s="636">
        <f>ROUND('Смета ЕР (общ) '!$I782*'Смета ЕР (общ) '!$L782,2)</f>
        <v>0</v>
      </c>
      <c r="O782" s="636">
        <f>ROUND('Смета ЕР (общ) '!$I782*'Смета ЕР (общ) '!$M782,2)</f>
        <v>0</v>
      </c>
      <c r="P782" s="904" t="s">
        <v>6346</v>
      </c>
      <c r="Q782" s="944"/>
      <c r="R782" s="1376"/>
    </row>
    <row r="783" spans="1:18" ht="15" customHeight="1">
      <c r="A783" s="632" t="s">
        <v>88</v>
      </c>
      <c r="B783" s="632">
        <v>1</v>
      </c>
      <c r="C783" s="851"/>
      <c r="D783" s="851">
        <v>106</v>
      </c>
      <c r="E783" s="632" t="str">
        <f>CONCATENATE('Смета ЕР (общ) '!$A783,".",'Смета ЕР (общ) '!$B783,".",'Смета ЕР (общ) '!$D783)</f>
        <v>Р6.1.106</v>
      </c>
      <c r="F783" s="632">
        <f t="shared" si="124"/>
        <v>1</v>
      </c>
      <c r="G783" s="633" t="s">
        <v>5470</v>
      </c>
      <c r="H783" s="634" t="s">
        <v>336</v>
      </c>
      <c r="I783" s="854"/>
      <c r="J783" s="1005">
        <f>$J$755*7</f>
        <v>3291.75</v>
      </c>
      <c r="K783" s="1006">
        <f>Радиаторы!BC106</f>
        <v>9915.15</v>
      </c>
      <c r="L783" s="636">
        <f t="shared" si="122"/>
        <v>3291.75</v>
      </c>
      <c r="M783" s="1007">
        <f t="shared" si="123"/>
        <v>9915.15</v>
      </c>
      <c r="N783" s="636">
        <f>ROUND('Смета ЕР (общ) '!$I783*'Смета ЕР (общ) '!$L783,2)</f>
        <v>0</v>
      </c>
      <c r="O783" s="636">
        <f>ROUND('Смета ЕР (общ) '!$I783*'Смета ЕР (общ) '!$M783,2)</f>
        <v>0</v>
      </c>
      <c r="P783" s="904" t="s">
        <v>6346</v>
      </c>
      <c r="Q783" s="944"/>
      <c r="R783" s="1376"/>
    </row>
    <row r="784" spans="1:18" ht="15" customHeight="1">
      <c r="A784" s="632" t="s">
        <v>88</v>
      </c>
      <c r="B784" s="632">
        <v>1</v>
      </c>
      <c r="C784" s="851"/>
      <c r="D784" s="851">
        <v>107</v>
      </c>
      <c r="E784" s="632" t="str">
        <f>CONCATENATE('Смета ЕР (общ) '!$A784,".",'Смета ЕР (общ) '!$B784,".",'Смета ЕР (общ) '!$D784)</f>
        <v>Р6.1.107</v>
      </c>
      <c r="F784" s="632">
        <f t="shared" si="124"/>
        <v>1</v>
      </c>
      <c r="G784" s="633" t="s">
        <v>5472</v>
      </c>
      <c r="H784" s="634" t="s">
        <v>336</v>
      </c>
      <c r="I784" s="854"/>
      <c r="J784" s="1005">
        <f>$J$755*8</f>
        <v>3762</v>
      </c>
      <c r="K784" s="1006">
        <f>Радиаторы!BC107</f>
        <v>11025</v>
      </c>
      <c r="L784" s="636">
        <f t="shared" si="122"/>
        <v>3762</v>
      </c>
      <c r="M784" s="1007">
        <f t="shared" si="123"/>
        <v>11025</v>
      </c>
      <c r="N784" s="636">
        <f>ROUND('Смета ЕР (общ) '!$I784*'Смета ЕР (общ) '!$L784,2)</f>
        <v>0</v>
      </c>
      <c r="O784" s="636">
        <f>ROUND('Смета ЕР (общ) '!$I784*'Смета ЕР (общ) '!$M784,2)</f>
        <v>0</v>
      </c>
      <c r="P784" s="904" t="s">
        <v>6346</v>
      </c>
      <c r="Q784" s="944"/>
      <c r="R784" s="1376"/>
    </row>
    <row r="785" spans="1:18" ht="15" customHeight="1">
      <c r="A785" s="632" t="s">
        <v>88</v>
      </c>
      <c r="B785" s="632">
        <v>1</v>
      </c>
      <c r="C785" s="851"/>
      <c r="D785" s="851">
        <v>108</v>
      </c>
      <c r="E785" s="632" t="str">
        <f>CONCATENATE('Смета ЕР (общ) '!$A785,".",'Смета ЕР (общ) '!$B785,".",'Смета ЕР (общ) '!$D785)</f>
        <v>Р6.1.108</v>
      </c>
      <c r="F785" s="632">
        <f t="shared" si="124"/>
        <v>1</v>
      </c>
      <c r="G785" s="633" t="s">
        <v>5474</v>
      </c>
      <c r="H785" s="634" t="s">
        <v>336</v>
      </c>
      <c r="I785" s="854"/>
      <c r="J785" s="1005">
        <f>$J$755*9</f>
        <v>4232.25</v>
      </c>
      <c r="K785" s="1006">
        <f>Радиаторы!BC108</f>
        <v>12134.85</v>
      </c>
      <c r="L785" s="636">
        <f t="shared" si="122"/>
        <v>4232.25</v>
      </c>
      <c r="M785" s="1007">
        <f t="shared" si="123"/>
        <v>12134.85</v>
      </c>
      <c r="N785" s="636">
        <f>ROUND('Смета ЕР (общ) '!$I785*'Смета ЕР (общ) '!$L785,2)</f>
        <v>0</v>
      </c>
      <c r="O785" s="636">
        <f>ROUND('Смета ЕР (общ) '!$I785*'Смета ЕР (общ) '!$M785,2)</f>
        <v>0</v>
      </c>
      <c r="P785" s="904" t="s">
        <v>6346</v>
      </c>
      <c r="Q785" s="944"/>
      <c r="R785" s="1376"/>
    </row>
    <row r="786" spans="1:18" ht="15" customHeight="1">
      <c r="A786" s="632" t="s">
        <v>88</v>
      </c>
      <c r="B786" s="632">
        <v>1</v>
      </c>
      <c r="C786" s="851"/>
      <c r="D786" s="851">
        <v>109</v>
      </c>
      <c r="E786" s="632" t="str">
        <f>CONCATENATE('Смета ЕР (общ) '!$A786,".",'Смета ЕР (общ) '!$B786,".",'Смета ЕР (общ) '!$D786)</f>
        <v>Р6.1.109</v>
      </c>
      <c r="F786" s="632">
        <f t="shared" si="124"/>
        <v>1</v>
      </c>
      <c r="G786" s="633" t="s">
        <v>5476</v>
      </c>
      <c r="H786" s="634" t="s">
        <v>336</v>
      </c>
      <c r="I786" s="854"/>
      <c r="J786" s="1005">
        <f>$J$755*10</f>
        <v>4702.5</v>
      </c>
      <c r="K786" s="1006">
        <f>Радиаторы!BC109</f>
        <v>13244.7</v>
      </c>
      <c r="L786" s="636">
        <f t="shared" si="122"/>
        <v>4702.5</v>
      </c>
      <c r="M786" s="1007">
        <f t="shared" si="123"/>
        <v>13244.7</v>
      </c>
      <c r="N786" s="636">
        <f>ROUND('Смета ЕР (общ) '!$I786*'Смета ЕР (общ) '!$L786,2)</f>
        <v>0</v>
      </c>
      <c r="O786" s="636">
        <f>ROUND('Смета ЕР (общ) '!$I786*'Смета ЕР (общ) '!$M786,2)</f>
        <v>0</v>
      </c>
      <c r="P786" s="904" t="s">
        <v>6346</v>
      </c>
      <c r="Q786" s="944"/>
      <c r="R786" s="1376"/>
    </row>
    <row r="787" spans="1:18" ht="15" customHeight="1">
      <c r="A787" s="632" t="s">
        <v>88</v>
      </c>
      <c r="B787" s="632">
        <v>1</v>
      </c>
      <c r="C787" s="851"/>
      <c r="D787" s="851">
        <v>110</v>
      </c>
      <c r="E787" s="632" t="str">
        <f>CONCATENATE('Смета ЕР (общ) '!$A787,".",'Смета ЕР (общ) '!$B787,".",'Смета ЕР (общ) '!$D787)</f>
        <v>Р6.1.110</v>
      </c>
      <c r="F787" s="632">
        <f t="shared" si="124"/>
        <v>1</v>
      </c>
      <c r="G787" s="633" t="s">
        <v>5478</v>
      </c>
      <c r="H787" s="634" t="s">
        <v>336</v>
      </c>
      <c r="I787" s="854"/>
      <c r="J787" s="1005">
        <f>$J$755*11</f>
        <v>5172.75</v>
      </c>
      <c r="K787" s="1006">
        <f>Радиаторы!BC110</f>
        <v>14354.55</v>
      </c>
      <c r="L787" s="636">
        <f t="shared" si="122"/>
        <v>5172.75</v>
      </c>
      <c r="M787" s="1007">
        <f t="shared" si="123"/>
        <v>14354.55</v>
      </c>
      <c r="N787" s="636">
        <f>ROUND('Смета ЕР (общ) '!$I787*'Смета ЕР (общ) '!$L787,2)</f>
        <v>0</v>
      </c>
      <c r="O787" s="636">
        <f>ROUND('Смета ЕР (общ) '!$I787*'Смета ЕР (общ) '!$M787,2)</f>
        <v>0</v>
      </c>
      <c r="P787" s="904" t="s">
        <v>6346</v>
      </c>
      <c r="Q787" s="944"/>
      <c r="R787" s="1376"/>
    </row>
    <row r="788" spans="1:18" ht="15" customHeight="1">
      <c r="A788" s="632" t="s">
        <v>88</v>
      </c>
      <c r="B788" s="632">
        <v>1</v>
      </c>
      <c r="C788" s="851"/>
      <c r="D788" s="851">
        <v>111</v>
      </c>
      <c r="E788" s="632" t="str">
        <f>CONCATENATE('Смета ЕР (общ) '!$A788,".",'Смета ЕР (общ) '!$B788,".",'Смета ЕР (общ) '!$D788)</f>
        <v>Р6.1.111</v>
      </c>
      <c r="F788" s="632">
        <f t="shared" si="124"/>
        <v>1</v>
      </c>
      <c r="G788" s="633" t="s">
        <v>5480</v>
      </c>
      <c r="H788" s="634" t="s">
        <v>336</v>
      </c>
      <c r="I788" s="854"/>
      <c r="J788" s="1005">
        <f>$J$755*12</f>
        <v>5643</v>
      </c>
      <c r="K788" s="1006">
        <f>Радиаторы!BC111</f>
        <v>15464.4</v>
      </c>
      <c r="L788" s="636">
        <f t="shared" si="122"/>
        <v>5643</v>
      </c>
      <c r="M788" s="1007">
        <f t="shared" si="123"/>
        <v>15464.4</v>
      </c>
      <c r="N788" s="636">
        <f>ROUND('Смета ЕР (общ) '!$I788*'Смета ЕР (общ) '!$L788,2)</f>
        <v>0</v>
      </c>
      <c r="O788" s="636">
        <f>ROUND('Смета ЕР (общ) '!$I788*'Смета ЕР (общ) '!$M788,2)</f>
        <v>0</v>
      </c>
      <c r="P788" s="904" t="s">
        <v>6346</v>
      </c>
      <c r="Q788" s="944"/>
      <c r="R788" s="1376"/>
    </row>
    <row r="789" spans="1:18" ht="15" customHeight="1">
      <c r="A789" s="632" t="s">
        <v>88</v>
      </c>
      <c r="B789" s="632">
        <v>1</v>
      </c>
      <c r="C789" s="851"/>
      <c r="D789" s="851">
        <v>112</v>
      </c>
      <c r="E789" s="632" t="str">
        <f>CONCATENATE('Смета ЕР (общ) '!$A789,".",'Смета ЕР (общ) '!$B789,".",'Смета ЕР (общ) '!$D789)</f>
        <v>Р6.1.112</v>
      </c>
      <c r="F789" s="632">
        <f t="shared" si="124"/>
        <v>1</v>
      </c>
      <c r="G789" s="633" t="s">
        <v>5482</v>
      </c>
      <c r="H789" s="634" t="s">
        <v>336</v>
      </c>
      <c r="I789" s="854"/>
      <c r="J789" s="1005">
        <f>$J$755*13</f>
        <v>6113.25</v>
      </c>
      <c r="K789" s="1006">
        <f>Радиаторы!BC112</f>
        <v>16574.25</v>
      </c>
      <c r="L789" s="636">
        <f t="shared" si="122"/>
        <v>6113.25</v>
      </c>
      <c r="M789" s="1007">
        <f t="shared" si="123"/>
        <v>16574.25</v>
      </c>
      <c r="N789" s="636">
        <f>ROUND('Смета ЕР (общ) '!$I789*'Смета ЕР (общ) '!$L789,2)</f>
        <v>0</v>
      </c>
      <c r="O789" s="636">
        <f>ROUND('Смета ЕР (общ) '!$I789*'Смета ЕР (общ) '!$M789,2)</f>
        <v>0</v>
      </c>
      <c r="P789" s="904" t="s">
        <v>6346</v>
      </c>
      <c r="Q789" s="944"/>
      <c r="R789" s="1376"/>
    </row>
    <row r="790" spans="1:18" ht="15" customHeight="1">
      <c r="A790" s="632" t="s">
        <v>88</v>
      </c>
      <c r="B790" s="632">
        <v>1</v>
      </c>
      <c r="C790" s="851"/>
      <c r="D790" s="851">
        <v>113</v>
      </c>
      <c r="E790" s="632" t="str">
        <f>CONCATENATE('Смета ЕР (общ) '!$A790,".",'Смета ЕР (общ) '!$B790,".",'Смета ЕР (общ) '!$D790)</f>
        <v>Р6.1.113</v>
      </c>
      <c r="F790" s="632">
        <f t="shared" si="124"/>
        <v>1</v>
      </c>
      <c r="G790" s="633" t="s">
        <v>5484</v>
      </c>
      <c r="H790" s="634" t="s">
        <v>336</v>
      </c>
      <c r="I790" s="854"/>
      <c r="J790" s="1005">
        <f>$J$755*14</f>
        <v>6583.5</v>
      </c>
      <c r="K790" s="1006">
        <f>Радиаторы!BC113</f>
        <v>17684.099999999999</v>
      </c>
      <c r="L790" s="636">
        <f t="shared" si="122"/>
        <v>6583.5</v>
      </c>
      <c r="M790" s="1007">
        <f t="shared" si="123"/>
        <v>17684.099999999999</v>
      </c>
      <c r="N790" s="636">
        <f>ROUND('Смета ЕР (общ) '!$I790*'Смета ЕР (общ) '!$L790,2)</f>
        <v>0</v>
      </c>
      <c r="O790" s="636">
        <f>ROUND('Смета ЕР (общ) '!$I790*'Смета ЕР (общ) '!$M790,2)</f>
        <v>0</v>
      </c>
      <c r="P790" s="904" t="s">
        <v>6346</v>
      </c>
      <c r="Q790" s="944"/>
      <c r="R790" s="1376"/>
    </row>
    <row r="791" spans="1:18" ht="15" customHeight="1">
      <c r="A791" s="632" t="s">
        <v>88</v>
      </c>
      <c r="B791" s="632">
        <v>1</v>
      </c>
      <c r="C791" s="851"/>
      <c r="D791" s="851">
        <v>114</v>
      </c>
      <c r="E791" s="632" t="str">
        <f>CONCATENATE('Смета ЕР (общ) '!$A791,".",'Смета ЕР (общ) '!$B791,".",'Смета ЕР (общ) '!$D791)</f>
        <v>Р6.1.114</v>
      </c>
      <c r="F791" s="632">
        <f t="shared" si="124"/>
        <v>1</v>
      </c>
      <c r="G791" s="633" t="s">
        <v>5486</v>
      </c>
      <c r="H791" s="634" t="s">
        <v>336</v>
      </c>
      <c r="I791" s="854"/>
      <c r="J791" s="1005">
        <f>$J$755*4</f>
        <v>1881</v>
      </c>
      <c r="K791" s="1006">
        <f>Радиаторы!BC114</f>
        <v>6673.8</v>
      </c>
      <c r="L791" s="636">
        <f t="shared" si="122"/>
        <v>1881</v>
      </c>
      <c r="M791" s="1007">
        <f t="shared" si="123"/>
        <v>6673.8</v>
      </c>
      <c r="N791" s="636">
        <f>ROUND('Смета ЕР (общ) '!$I791*'Смета ЕР (общ) '!$L791,2)</f>
        <v>0</v>
      </c>
      <c r="O791" s="636">
        <f>ROUND('Смета ЕР (общ) '!$I791*'Смета ЕР (общ) '!$M791,2)</f>
        <v>0</v>
      </c>
      <c r="P791" s="904" t="s">
        <v>6346</v>
      </c>
      <c r="Q791" s="944"/>
      <c r="R791" s="1376"/>
    </row>
    <row r="792" spans="1:18" ht="15" customHeight="1">
      <c r="A792" s="632" t="s">
        <v>88</v>
      </c>
      <c r="B792" s="632">
        <v>1</v>
      </c>
      <c r="C792" s="851"/>
      <c r="D792" s="851">
        <v>115</v>
      </c>
      <c r="E792" s="632" t="str">
        <f>CONCATENATE('Смета ЕР (общ) '!$A792,".",'Смета ЕР (общ) '!$B792,".",'Смета ЕР (общ) '!$D792)</f>
        <v>Р6.1.115</v>
      </c>
      <c r="F792" s="632">
        <f t="shared" si="124"/>
        <v>1</v>
      </c>
      <c r="G792" s="633" t="s">
        <v>5488</v>
      </c>
      <c r="H792" s="634" t="s">
        <v>336</v>
      </c>
      <c r="I792" s="854"/>
      <c r="J792" s="1005">
        <f>$J$755*5</f>
        <v>2351.25</v>
      </c>
      <c r="K792" s="1006">
        <f>Радиаторы!BC115</f>
        <v>7805.7</v>
      </c>
      <c r="L792" s="636">
        <f t="shared" si="122"/>
        <v>2351.25</v>
      </c>
      <c r="M792" s="1007">
        <f t="shared" si="123"/>
        <v>7805.7</v>
      </c>
      <c r="N792" s="636">
        <f>ROUND('Смета ЕР (общ) '!$I792*'Смета ЕР (общ) '!$L792,2)</f>
        <v>0</v>
      </c>
      <c r="O792" s="636">
        <f>ROUND('Смета ЕР (общ) '!$I792*'Смета ЕР (общ) '!$M792,2)</f>
        <v>0</v>
      </c>
      <c r="P792" s="904" t="s">
        <v>6346</v>
      </c>
      <c r="Q792" s="944"/>
      <c r="R792" s="1376"/>
    </row>
    <row r="793" spans="1:18" ht="15" customHeight="1">
      <c r="A793" s="632" t="s">
        <v>88</v>
      </c>
      <c r="B793" s="632">
        <v>1</v>
      </c>
      <c r="C793" s="851"/>
      <c r="D793" s="851">
        <v>116</v>
      </c>
      <c r="E793" s="632" t="str">
        <f>CONCATENATE('Смета ЕР (общ) '!$A793,".",'Смета ЕР (общ) '!$B793,".",'Смета ЕР (общ) '!$D793)</f>
        <v>Р6.1.116</v>
      </c>
      <c r="F793" s="632">
        <f t="shared" si="124"/>
        <v>1</v>
      </c>
      <c r="G793" s="633" t="s">
        <v>5490</v>
      </c>
      <c r="H793" s="634" t="s">
        <v>336</v>
      </c>
      <c r="I793" s="854"/>
      <c r="J793" s="1005">
        <f>$J$755*6</f>
        <v>2821.5</v>
      </c>
      <c r="K793" s="1006">
        <f>Радиаторы!BC116</f>
        <v>8937.6</v>
      </c>
      <c r="L793" s="636">
        <f t="shared" si="122"/>
        <v>2821.5</v>
      </c>
      <c r="M793" s="1007">
        <f t="shared" si="123"/>
        <v>8937.6</v>
      </c>
      <c r="N793" s="636">
        <f>ROUND('Смета ЕР (общ) '!$I793*'Смета ЕР (общ) '!$L793,2)</f>
        <v>0</v>
      </c>
      <c r="O793" s="636">
        <f>ROUND('Смета ЕР (общ) '!$I793*'Смета ЕР (общ) '!$M793,2)</f>
        <v>0</v>
      </c>
      <c r="P793" s="904" t="s">
        <v>6346</v>
      </c>
      <c r="Q793" s="944"/>
      <c r="R793" s="1376"/>
    </row>
    <row r="794" spans="1:18" ht="15" customHeight="1">
      <c r="A794" s="632" t="s">
        <v>88</v>
      </c>
      <c r="B794" s="632">
        <v>1</v>
      </c>
      <c r="C794" s="851"/>
      <c r="D794" s="851">
        <v>117</v>
      </c>
      <c r="E794" s="632" t="str">
        <f>CONCATENATE('Смета ЕР (общ) '!$A794,".",'Смета ЕР (общ) '!$B794,".",'Смета ЕР (общ) '!$D794)</f>
        <v>Р6.1.117</v>
      </c>
      <c r="F794" s="632">
        <f t="shared" si="124"/>
        <v>1</v>
      </c>
      <c r="G794" s="633" t="s">
        <v>5492</v>
      </c>
      <c r="H794" s="634" t="s">
        <v>336</v>
      </c>
      <c r="I794" s="854"/>
      <c r="J794" s="1005">
        <f>$J$755*7</f>
        <v>3291.75</v>
      </c>
      <c r="K794" s="1006">
        <f>Радиаторы!BC117</f>
        <v>10069.5</v>
      </c>
      <c r="L794" s="636">
        <f t="shared" si="122"/>
        <v>3291.75</v>
      </c>
      <c r="M794" s="1007">
        <f t="shared" si="123"/>
        <v>10069.5</v>
      </c>
      <c r="N794" s="636">
        <f>ROUND('Смета ЕР (общ) '!$I794*'Смета ЕР (общ) '!$L794,2)</f>
        <v>0</v>
      </c>
      <c r="O794" s="636">
        <f>ROUND('Смета ЕР (общ) '!$I794*'Смета ЕР (общ) '!$M794,2)</f>
        <v>0</v>
      </c>
      <c r="P794" s="904" t="s">
        <v>6346</v>
      </c>
      <c r="Q794" s="944"/>
      <c r="R794" s="1376"/>
    </row>
    <row r="795" spans="1:18" ht="15" customHeight="1">
      <c r="A795" s="632" t="s">
        <v>88</v>
      </c>
      <c r="B795" s="632">
        <v>1</v>
      </c>
      <c r="C795" s="851"/>
      <c r="D795" s="851">
        <v>118</v>
      </c>
      <c r="E795" s="632" t="str">
        <f>CONCATENATE('Смета ЕР (общ) '!$A795,".",'Смета ЕР (общ) '!$B795,".",'Смета ЕР (общ) '!$D795)</f>
        <v>Р6.1.118</v>
      </c>
      <c r="F795" s="632">
        <f t="shared" si="124"/>
        <v>1</v>
      </c>
      <c r="G795" s="633" t="s">
        <v>5494</v>
      </c>
      <c r="H795" s="634" t="s">
        <v>336</v>
      </c>
      <c r="I795" s="854"/>
      <c r="J795" s="1005">
        <f>$J$755*8</f>
        <v>3762</v>
      </c>
      <c r="K795" s="1006">
        <f>Радиаторы!BC118</f>
        <v>11201.4</v>
      </c>
      <c r="L795" s="636">
        <f t="shared" si="122"/>
        <v>3762</v>
      </c>
      <c r="M795" s="1007">
        <f t="shared" si="123"/>
        <v>11201.4</v>
      </c>
      <c r="N795" s="636">
        <f>ROUND('Смета ЕР (общ) '!$I795*'Смета ЕР (общ) '!$L795,2)</f>
        <v>0</v>
      </c>
      <c r="O795" s="636">
        <f>ROUND('Смета ЕР (общ) '!$I795*'Смета ЕР (общ) '!$M795,2)</f>
        <v>0</v>
      </c>
      <c r="P795" s="904" t="s">
        <v>6346</v>
      </c>
      <c r="Q795" s="944"/>
      <c r="R795" s="1376"/>
    </row>
    <row r="796" spans="1:18" ht="15" customHeight="1">
      <c r="A796" s="632" t="s">
        <v>88</v>
      </c>
      <c r="B796" s="632">
        <v>1</v>
      </c>
      <c r="C796" s="851"/>
      <c r="D796" s="851">
        <v>119</v>
      </c>
      <c r="E796" s="632" t="str">
        <f>CONCATENATE('Смета ЕР (общ) '!$A796,".",'Смета ЕР (общ) '!$B796,".",'Смета ЕР (общ) '!$D796)</f>
        <v>Р6.1.119</v>
      </c>
      <c r="F796" s="632">
        <f t="shared" si="124"/>
        <v>1</v>
      </c>
      <c r="G796" s="633" t="s">
        <v>5496</v>
      </c>
      <c r="H796" s="634" t="s">
        <v>336</v>
      </c>
      <c r="I796" s="854"/>
      <c r="J796" s="1005">
        <f>$J$755*9</f>
        <v>4232.25</v>
      </c>
      <c r="K796" s="1006">
        <f>Радиаторы!BC119</f>
        <v>12333.3</v>
      </c>
      <c r="L796" s="636">
        <f t="shared" si="122"/>
        <v>4232.25</v>
      </c>
      <c r="M796" s="1007">
        <f t="shared" si="123"/>
        <v>12333.3</v>
      </c>
      <c r="N796" s="636">
        <f>ROUND('Смета ЕР (общ) '!$I796*'Смета ЕР (общ) '!$L796,2)</f>
        <v>0</v>
      </c>
      <c r="O796" s="636">
        <f>ROUND('Смета ЕР (общ) '!$I796*'Смета ЕР (общ) '!$M796,2)</f>
        <v>0</v>
      </c>
      <c r="P796" s="904" t="s">
        <v>6346</v>
      </c>
      <c r="Q796" s="944"/>
      <c r="R796" s="1376"/>
    </row>
    <row r="797" spans="1:18" ht="15" customHeight="1">
      <c r="A797" s="632" t="s">
        <v>88</v>
      </c>
      <c r="B797" s="632">
        <v>1</v>
      </c>
      <c r="C797" s="851"/>
      <c r="D797" s="851">
        <v>120</v>
      </c>
      <c r="E797" s="632" t="str">
        <f>CONCATENATE('Смета ЕР (общ) '!$A797,".",'Смета ЕР (общ) '!$B797,".",'Смета ЕР (общ) '!$D797)</f>
        <v>Р6.1.120</v>
      </c>
      <c r="F797" s="632">
        <f t="shared" si="124"/>
        <v>1</v>
      </c>
      <c r="G797" s="633" t="s">
        <v>5498</v>
      </c>
      <c r="H797" s="634" t="s">
        <v>336</v>
      </c>
      <c r="I797" s="854"/>
      <c r="J797" s="1005">
        <f>$J$755*10</f>
        <v>4702.5</v>
      </c>
      <c r="K797" s="1006">
        <f>Радиаторы!BC120</f>
        <v>13465.2</v>
      </c>
      <c r="L797" s="636">
        <f t="shared" si="122"/>
        <v>4702.5</v>
      </c>
      <c r="M797" s="1007">
        <f t="shared" si="123"/>
        <v>13465.2</v>
      </c>
      <c r="N797" s="636">
        <f>ROUND('Смета ЕР (общ) '!$I797*'Смета ЕР (общ) '!$L797,2)</f>
        <v>0</v>
      </c>
      <c r="O797" s="636">
        <f>ROUND('Смета ЕР (общ) '!$I797*'Смета ЕР (общ) '!$M797,2)</f>
        <v>0</v>
      </c>
      <c r="P797" s="904" t="s">
        <v>6346</v>
      </c>
      <c r="Q797" s="944"/>
      <c r="R797" s="1376"/>
    </row>
    <row r="798" spans="1:18" ht="15" customHeight="1">
      <c r="A798" s="632" t="s">
        <v>88</v>
      </c>
      <c r="B798" s="632">
        <v>1</v>
      </c>
      <c r="C798" s="851"/>
      <c r="D798" s="851">
        <v>121</v>
      </c>
      <c r="E798" s="632" t="str">
        <f>CONCATENATE('Смета ЕР (общ) '!$A798,".",'Смета ЕР (общ) '!$B798,".",'Смета ЕР (общ) '!$D798)</f>
        <v>Р6.1.121</v>
      </c>
      <c r="F798" s="632">
        <f t="shared" si="124"/>
        <v>1</v>
      </c>
      <c r="G798" s="633" t="s">
        <v>5500</v>
      </c>
      <c r="H798" s="634" t="s">
        <v>336</v>
      </c>
      <c r="I798" s="854"/>
      <c r="J798" s="1005">
        <f>$J$755*11</f>
        <v>5172.75</v>
      </c>
      <c r="K798" s="1006">
        <f>Радиаторы!BC121</f>
        <v>14597.1</v>
      </c>
      <c r="L798" s="636">
        <f t="shared" si="122"/>
        <v>5172.75</v>
      </c>
      <c r="M798" s="1007">
        <f t="shared" si="123"/>
        <v>14597.1</v>
      </c>
      <c r="N798" s="636">
        <f>ROUND('Смета ЕР (общ) '!$I798*'Смета ЕР (общ) '!$L798,2)</f>
        <v>0</v>
      </c>
      <c r="O798" s="636">
        <f>ROUND('Смета ЕР (общ) '!$I798*'Смета ЕР (общ) '!$M798,2)</f>
        <v>0</v>
      </c>
      <c r="P798" s="904" t="s">
        <v>6346</v>
      </c>
      <c r="Q798" s="944"/>
      <c r="R798" s="1376"/>
    </row>
    <row r="799" spans="1:18" ht="15" customHeight="1">
      <c r="A799" s="632" t="s">
        <v>88</v>
      </c>
      <c r="B799" s="632">
        <v>1</v>
      </c>
      <c r="C799" s="851"/>
      <c r="D799" s="851">
        <v>122</v>
      </c>
      <c r="E799" s="632" t="str">
        <f>CONCATENATE('Смета ЕР (общ) '!$A799,".",'Смета ЕР (общ) '!$B799,".",'Смета ЕР (общ) '!$D799)</f>
        <v>Р6.1.122</v>
      </c>
      <c r="F799" s="632">
        <f t="shared" si="124"/>
        <v>1</v>
      </c>
      <c r="G799" s="633" t="s">
        <v>5502</v>
      </c>
      <c r="H799" s="634" t="s">
        <v>336</v>
      </c>
      <c r="I799" s="854"/>
      <c r="J799" s="1005">
        <f>$J$755*12</f>
        <v>5643</v>
      </c>
      <c r="K799" s="1006">
        <f>Радиаторы!BC122</f>
        <v>15729</v>
      </c>
      <c r="L799" s="636">
        <f t="shared" si="122"/>
        <v>5643</v>
      </c>
      <c r="M799" s="1007">
        <f t="shared" si="123"/>
        <v>15729</v>
      </c>
      <c r="N799" s="636">
        <f>ROUND('Смета ЕР (общ) '!$I799*'Смета ЕР (общ) '!$L799,2)</f>
        <v>0</v>
      </c>
      <c r="O799" s="636">
        <f>ROUND('Смета ЕР (общ) '!$I799*'Смета ЕР (общ) '!$M799,2)</f>
        <v>0</v>
      </c>
      <c r="P799" s="904" t="s">
        <v>6346</v>
      </c>
      <c r="Q799" s="944"/>
      <c r="R799" s="1376"/>
    </row>
    <row r="800" spans="1:18" ht="15" customHeight="1">
      <c r="A800" s="632" t="s">
        <v>88</v>
      </c>
      <c r="B800" s="632">
        <v>1</v>
      </c>
      <c r="C800" s="851"/>
      <c r="D800" s="851">
        <v>123</v>
      </c>
      <c r="E800" s="632" t="str">
        <f>CONCATENATE('Смета ЕР (общ) '!$A800,".",'Смета ЕР (общ) '!$B800,".",'Смета ЕР (общ) '!$D800)</f>
        <v>Р6.1.123</v>
      </c>
      <c r="F800" s="632">
        <f t="shared" si="124"/>
        <v>1</v>
      </c>
      <c r="G800" s="633" t="s">
        <v>5504</v>
      </c>
      <c r="H800" s="634" t="s">
        <v>336</v>
      </c>
      <c r="I800" s="854"/>
      <c r="J800" s="1005">
        <f>$J$755*13</f>
        <v>6113.25</v>
      </c>
      <c r="K800" s="1006">
        <f>Радиаторы!BC123</f>
        <v>16860.900000000001</v>
      </c>
      <c r="L800" s="636">
        <f t="shared" si="122"/>
        <v>6113.25</v>
      </c>
      <c r="M800" s="1007">
        <f t="shared" si="123"/>
        <v>16860.900000000001</v>
      </c>
      <c r="N800" s="636">
        <f>ROUND('Смета ЕР (общ) '!$I800*'Смета ЕР (общ) '!$L800,2)</f>
        <v>0</v>
      </c>
      <c r="O800" s="636">
        <f>ROUND('Смета ЕР (общ) '!$I800*'Смета ЕР (общ) '!$M800,2)</f>
        <v>0</v>
      </c>
      <c r="P800" s="904" t="s">
        <v>6346</v>
      </c>
      <c r="Q800" s="944"/>
      <c r="R800" s="1376"/>
    </row>
    <row r="801" spans="1:18" ht="15" customHeight="1">
      <c r="A801" s="632" t="s">
        <v>88</v>
      </c>
      <c r="B801" s="632">
        <v>1</v>
      </c>
      <c r="C801" s="851"/>
      <c r="D801" s="851">
        <v>124</v>
      </c>
      <c r="E801" s="632" t="str">
        <f>CONCATENATE('Смета ЕР (общ) '!$A801,".",'Смета ЕР (общ) '!$B801,".",'Смета ЕР (общ) '!$D801)</f>
        <v>Р6.1.124</v>
      </c>
      <c r="F801" s="632">
        <f t="shared" si="124"/>
        <v>1</v>
      </c>
      <c r="G801" s="633" t="s">
        <v>5506</v>
      </c>
      <c r="H801" s="634" t="s">
        <v>336</v>
      </c>
      <c r="I801" s="854"/>
      <c r="J801" s="1005">
        <f>$J$755*14</f>
        <v>6583.5</v>
      </c>
      <c r="K801" s="1006">
        <f>Радиаторы!BC124</f>
        <v>17992.8</v>
      </c>
      <c r="L801" s="636">
        <f t="shared" si="122"/>
        <v>6583.5</v>
      </c>
      <c r="M801" s="1007">
        <f t="shared" si="123"/>
        <v>17992.8</v>
      </c>
      <c r="N801" s="636">
        <f>ROUND('Смета ЕР (общ) '!$I801*'Смета ЕР (общ) '!$L801,2)</f>
        <v>0</v>
      </c>
      <c r="O801" s="636">
        <f>ROUND('Смета ЕР (общ) '!$I801*'Смета ЕР (общ) '!$M801,2)</f>
        <v>0</v>
      </c>
      <c r="P801" s="904" t="s">
        <v>6346</v>
      </c>
      <c r="Q801" s="944"/>
      <c r="R801" s="1376"/>
    </row>
    <row r="802" spans="1:18" ht="15" customHeight="1">
      <c r="A802" s="632" t="s">
        <v>88</v>
      </c>
      <c r="B802" s="632">
        <v>1</v>
      </c>
      <c r="C802" s="851"/>
      <c r="D802" s="851">
        <v>125</v>
      </c>
      <c r="E802" s="632" t="str">
        <f>CONCATENATE('Смета ЕР (общ) '!$A802,".",'Смета ЕР (общ) '!$B802,".",'Смета ЕР (общ) '!$D802)</f>
        <v>Р6.1.125</v>
      </c>
      <c r="F802" s="632">
        <f t="shared" si="124"/>
        <v>1</v>
      </c>
      <c r="G802" s="633" t="s">
        <v>5508</v>
      </c>
      <c r="H802" s="634" t="s">
        <v>336</v>
      </c>
      <c r="I802" s="854"/>
      <c r="J802" s="1005">
        <f>$J$755*4</f>
        <v>1881</v>
      </c>
      <c r="K802" s="1006">
        <f>Радиаторы!BC125</f>
        <v>6757.8</v>
      </c>
      <c r="L802" s="636">
        <f t="shared" si="122"/>
        <v>1881</v>
      </c>
      <c r="M802" s="1007">
        <f t="shared" si="123"/>
        <v>6757.8</v>
      </c>
      <c r="N802" s="636">
        <f>ROUND('Смета ЕР (общ) '!$I802*'Смета ЕР (общ) '!$L802,2)</f>
        <v>0</v>
      </c>
      <c r="O802" s="636">
        <f>ROUND('Смета ЕР (общ) '!$I802*'Смета ЕР (общ) '!$M802,2)</f>
        <v>0</v>
      </c>
      <c r="P802" s="904" t="s">
        <v>6346</v>
      </c>
      <c r="Q802" s="944"/>
      <c r="R802" s="1376"/>
    </row>
    <row r="803" spans="1:18" ht="15" customHeight="1">
      <c r="A803" s="632" t="s">
        <v>88</v>
      </c>
      <c r="B803" s="632">
        <v>1</v>
      </c>
      <c r="C803" s="851"/>
      <c r="D803" s="851">
        <v>126</v>
      </c>
      <c r="E803" s="632" t="str">
        <f>CONCATENATE('Смета ЕР (общ) '!$A803,".",'Смета ЕР (общ) '!$B803,".",'Смета ЕР (общ) '!$D803)</f>
        <v>Р6.1.126</v>
      </c>
      <c r="F803" s="632">
        <f t="shared" si="124"/>
        <v>1</v>
      </c>
      <c r="G803" s="633" t="s">
        <v>5510</v>
      </c>
      <c r="H803" s="634" t="s">
        <v>336</v>
      </c>
      <c r="I803" s="854"/>
      <c r="J803" s="1005">
        <f>$J$755*5</f>
        <v>2351.25</v>
      </c>
      <c r="K803" s="1006">
        <f>Радиаторы!BC126</f>
        <v>7910.7</v>
      </c>
      <c r="L803" s="636">
        <f t="shared" si="122"/>
        <v>2351.25</v>
      </c>
      <c r="M803" s="1007">
        <f t="shared" si="123"/>
        <v>7910.7</v>
      </c>
      <c r="N803" s="636">
        <f>ROUND('Смета ЕР (общ) '!$I803*'Смета ЕР (общ) '!$L803,2)</f>
        <v>0</v>
      </c>
      <c r="O803" s="636">
        <f>ROUND('Смета ЕР (общ) '!$I803*'Смета ЕР (общ) '!$M803,2)</f>
        <v>0</v>
      </c>
      <c r="P803" s="904" t="s">
        <v>6346</v>
      </c>
      <c r="Q803" s="944"/>
      <c r="R803" s="1376"/>
    </row>
    <row r="804" spans="1:18" ht="15" customHeight="1">
      <c r="A804" s="632" t="s">
        <v>88</v>
      </c>
      <c r="B804" s="632">
        <v>1</v>
      </c>
      <c r="C804" s="851"/>
      <c r="D804" s="851">
        <v>127</v>
      </c>
      <c r="E804" s="632" t="str">
        <f>CONCATENATE('Смета ЕР (общ) '!$A804,".",'Смета ЕР (общ) '!$B804,".",'Смета ЕР (общ) '!$D804)</f>
        <v>Р6.1.127</v>
      </c>
      <c r="F804" s="632">
        <f t="shared" si="124"/>
        <v>1</v>
      </c>
      <c r="G804" s="633" t="s">
        <v>5512</v>
      </c>
      <c r="H804" s="634" t="s">
        <v>336</v>
      </c>
      <c r="I804" s="854"/>
      <c r="J804" s="1005">
        <f>$J$755*6</f>
        <v>2821.5</v>
      </c>
      <c r="K804" s="1006">
        <f>Радиаторы!BC127</f>
        <v>9063.6</v>
      </c>
      <c r="L804" s="636">
        <f t="shared" si="122"/>
        <v>2821.5</v>
      </c>
      <c r="M804" s="1007">
        <f t="shared" si="123"/>
        <v>9063.6</v>
      </c>
      <c r="N804" s="636">
        <f>ROUND('Смета ЕР (общ) '!$I804*'Смета ЕР (общ) '!$L804,2)</f>
        <v>0</v>
      </c>
      <c r="O804" s="636">
        <f>ROUND('Смета ЕР (общ) '!$I804*'Смета ЕР (общ) '!$M804,2)</f>
        <v>0</v>
      </c>
      <c r="P804" s="904" t="s">
        <v>6346</v>
      </c>
      <c r="Q804" s="944"/>
      <c r="R804" s="1376"/>
    </row>
    <row r="805" spans="1:18" ht="15" customHeight="1">
      <c r="A805" s="632" t="s">
        <v>88</v>
      </c>
      <c r="B805" s="632">
        <v>1</v>
      </c>
      <c r="C805" s="851"/>
      <c r="D805" s="851">
        <v>128</v>
      </c>
      <c r="E805" s="632" t="str">
        <f>CONCATENATE('Смета ЕР (общ) '!$A805,".",'Смета ЕР (общ) '!$B805,".",'Смета ЕР (общ) '!$D805)</f>
        <v>Р6.1.128</v>
      </c>
      <c r="F805" s="632">
        <f t="shared" si="124"/>
        <v>1</v>
      </c>
      <c r="G805" s="633" t="s">
        <v>5514</v>
      </c>
      <c r="H805" s="634" t="s">
        <v>336</v>
      </c>
      <c r="I805" s="854"/>
      <c r="J805" s="1005">
        <f>$J$755*7</f>
        <v>3291.75</v>
      </c>
      <c r="K805" s="1006">
        <f>Радиаторы!BC128</f>
        <v>10216.5</v>
      </c>
      <c r="L805" s="636">
        <f t="shared" si="122"/>
        <v>3291.75</v>
      </c>
      <c r="M805" s="1007">
        <f t="shared" si="123"/>
        <v>10216.5</v>
      </c>
      <c r="N805" s="636">
        <f>ROUND('Смета ЕР (общ) '!$I805*'Смета ЕР (общ) '!$L805,2)</f>
        <v>0</v>
      </c>
      <c r="O805" s="636">
        <f>ROUND('Смета ЕР (общ) '!$I805*'Смета ЕР (общ) '!$M805,2)</f>
        <v>0</v>
      </c>
      <c r="P805" s="904" t="s">
        <v>6346</v>
      </c>
      <c r="Q805" s="944"/>
      <c r="R805" s="1376"/>
    </row>
    <row r="806" spans="1:18" ht="15" customHeight="1">
      <c r="A806" s="632" t="s">
        <v>88</v>
      </c>
      <c r="B806" s="632">
        <v>1</v>
      </c>
      <c r="C806" s="851"/>
      <c r="D806" s="851">
        <v>129</v>
      </c>
      <c r="E806" s="632" t="str">
        <f>CONCATENATE('Смета ЕР (общ) '!$A806,".",'Смета ЕР (общ) '!$B806,".",'Смета ЕР (общ) '!$D806)</f>
        <v>Р6.1.129</v>
      </c>
      <c r="F806" s="632">
        <f t="shared" si="124"/>
        <v>1</v>
      </c>
      <c r="G806" s="633" t="s">
        <v>5516</v>
      </c>
      <c r="H806" s="634" t="s">
        <v>336</v>
      </c>
      <c r="I806" s="854"/>
      <c r="J806" s="1005">
        <f>$J$755*8</f>
        <v>3762</v>
      </c>
      <c r="K806" s="1006">
        <f>Радиаторы!BC129</f>
        <v>11369.4</v>
      </c>
      <c r="L806" s="636">
        <f t="shared" si="122"/>
        <v>3762</v>
      </c>
      <c r="M806" s="1007">
        <f t="shared" si="123"/>
        <v>11369.4</v>
      </c>
      <c r="N806" s="636">
        <f>ROUND('Смета ЕР (общ) '!$I806*'Смета ЕР (общ) '!$L806,2)</f>
        <v>0</v>
      </c>
      <c r="O806" s="636">
        <f>ROUND('Смета ЕР (общ) '!$I806*'Смета ЕР (общ) '!$M806,2)</f>
        <v>0</v>
      </c>
      <c r="P806" s="904" t="s">
        <v>6346</v>
      </c>
      <c r="Q806" s="944"/>
      <c r="R806" s="1376"/>
    </row>
    <row r="807" spans="1:18" ht="15" customHeight="1">
      <c r="A807" s="632" t="s">
        <v>88</v>
      </c>
      <c r="B807" s="632">
        <v>1</v>
      </c>
      <c r="C807" s="851"/>
      <c r="D807" s="851">
        <v>130</v>
      </c>
      <c r="E807" s="632" t="str">
        <f>CONCATENATE('Смета ЕР (общ) '!$A807,".",'Смета ЕР (общ) '!$B807,".",'Смета ЕР (общ) '!$D807)</f>
        <v>Р6.1.130</v>
      </c>
      <c r="F807" s="632">
        <f t="shared" si="124"/>
        <v>1</v>
      </c>
      <c r="G807" s="633" t="s">
        <v>5518</v>
      </c>
      <c r="H807" s="634" t="s">
        <v>336</v>
      </c>
      <c r="I807" s="854"/>
      <c r="J807" s="1005">
        <f>$J$755*9</f>
        <v>4232.25</v>
      </c>
      <c r="K807" s="1006">
        <f>Радиаторы!BC130</f>
        <v>12522.3</v>
      </c>
      <c r="L807" s="636">
        <f t="shared" si="122"/>
        <v>4232.25</v>
      </c>
      <c r="M807" s="1007">
        <f t="shared" si="123"/>
        <v>12522.3</v>
      </c>
      <c r="N807" s="636">
        <f>ROUND('Смета ЕР (общ) '!$I807*'Смета ЕР (общ) '!$L807,2)</f>
        <v>0</v>
      </c>
      <c r="O807" s="636">
        <f>ROUND('Смета ЕР (общ) '!$I807*'Смета ЕР (общ) '!$M807,2)</f>
        <v>0</v>
      </c>
      <c r="P807" s="904" t="s">
        <v>6346</v>
      </c>
      <c r="Q807" s="944"/>
      <c r="R807" s="1376"/>
    </row>
    <row r="808" spans="1:18" ht="15" customHeight="1">
      <c r="A808" s="632" t="s">
        <v>88</v>
      </c>
      <c r="B808" s="632">
        <v>1</v>
      </c>
      <c r="C808" s="851"/>
      <c r="D808" s="851">
        <v>131</v>
      </c>
      <c r="E808" s="632" t="str">
        <f>CONCATENATE('Смета ЕР (общ) '!$A808,".",'Смета ЕР (общ) '!$B808,".",'Смета ЕР (общ) '!$D808)</f>
        <v>Р6.1.131</v>
      </c>
      <c r="F808" s="632">
        <f t="shared" si="124"/>
        <v>1</v>
      </c>
      <c r="G808" s="633" t="s">
        <v>5520</v>
      </c>
      <c r="H808" s="634" t="s">
        <v>336</v>
      </c>
      <c r="I808" s="854"/>
      <c r="J808" s="1005">
        <f>$J$755*10</f>
        <v>4702.5</v>
      </c>
      <c r="K808" s="1006">
        <f>Радиаторы!BC131</f>
        <v>13675.2</v>
      </c>
      <c r="L808" s="636">
        <f t="shared" si="122"/>
        <v>4702.5</v>
      </c>
      <c r="M808" s="1007">
        <f t="shared" si="123"/>
        <v>13675.2</v>
      </c>
      <c r="N808" s="636">
        <f>ROUND('Смета ЕР (общ) '!$I808*'Смета ЕР (общ) '!$L808,2)</f>
        <v>0</v>
      </c>
      <c r="O808" s="636">
        <f>ROUND('Смета ЕР (общ) '!$I808*'Смета ЕР (общ) '!$M808,2)</f>
        <v>0</v>
      </c>
      <c r="P808" s="904" t="s">
        <v>6346</v>
      </c>
      <c r="Q808" s="944"/>
      <c r="R808" s="1376"/>
    </row>
    <row r="809" spans="1:18" ht="15" customHeight="1">
      <c r="A809" s="632" t="s">
        <v>88</v>
      </c>
      <c r="B809" s="632">
        <v>1</v>
      </c>
      <c r="C809" s="851"/>
      <c r="D809" s="851">
        <v>132</v>
      </c>
      <c r="E809" s="632" t="str">
        <f>CONCATENATE('Смета ЕР (общ) '!$A809,".",'Смета ЕР (общ) '!$B809,".",'Смета ЕР (общ) '!$D809)</f>
        <v>Р6.1.132</v>
      </c>
      <c r="F809" s="632">
        <f t="shared" si="124"/>
        <v>1</v>
      </c>
      <c r="G809" s="633" t="s">
        <v>5522</v>
      </c>
      <c r="H809" s="634" t="s">
        <v>336</v>
      </c>
      <c r="I809" s="854"/>
      <c r="J809" s="1005">
        <f>$J$755*11</f>
        <v>5172.75</v>
      </c>
      <c r="K809" s="1006">
        <f>Радиаторы!BC132</f>
        <v>14828.1</v>
      </c>
      <c r="L809" s="636">
        <f t="shared" si="122"/>
        <v>5172.75</v>
      </c>
      <c r="M809" s="1007">
        <f t="shared" si="123"/>
        <v>14828.1</v>
      </c>
      <c r="N809" s="636">
        <f>ROUND('Смета ЕР (общ) '!$I809*'Смета ЕР (общ) '!$L809,2)</f>
        <v>0</v>
      </c>
      <c r="O809" s="636">
        <f>ROUND('Смета ЕР (общ) '!$I809*'Смета ЕР (общ) '!$M809,2)</f>
        <v>0</v>
      </c>
      <c r="P809" s="904" t="s">
        <v>6346</v>
      </c>
      <c r="Q809" s="944"/>
      <c r="R809" s="1376"/>
    </row>
    <row r="810" spans="1:18" ht="15" customHeight="1">
      <c r="A810" s="632" t="s">
        <v>88</v>
      </c>
      <c r="B810" s="632">
        <v>1</v>
      </c>
      <c r="C810" s="851"/>
      <c r="D810" s="851">
        <v>133</v>
      </c>
      <c r="E810" s="632" t="str">
        <f>CONCATENATE('Смета ЕР (общ) '!$A810,".",'Смета ЕР (общ) '!$B810,".",'Смета ЕР (общ) '!$D810)</f>
        <v>Р6.1.133</v>
      </c>
      <c r="F810" s="632">
        <f t="shared" si="124"/>
        <v>1</v>
      </c>
      <c r="G810" s="633" t="s">
        <v>5524</v>
      </c>
      <c r="H810" s="634" t="s">
        <v>336</v>
      </c>
      <c r="I810" s="854"/>
      <c r="J810" s="1005">
        <f>$J$755*12</f>
        <v>5643</v>
      </c>
      <c r="K810" s="1006">
        <f>Радиаторы!BC133</f>
        <v>15981</v>
      </c>
      <c r="L810" s="636">
        <f t="shared" si="122"/>
        <v>5643</v>
      </c>
      <c r="M810" s="1007">
        <f t="shared" si="123"/>
        <v>15981</v>
      </c>
      <c r="N810" s="636">
        <f>ROUND('Смета ЕР (общ) '!$I810*'Смета ЕР (общ) '!$L810,2)</f>
        <v>0</v>
      </c>
      <c r="O810" s="636">
        <f>ROUND('Смета ЕР (общ) '!$I810*'Смета ЕР (общ) '!$M810,2)</f>
        <v>0</v>
      </c>
      <c r="P810" s="78" t="s">
        <v>6346</v>
      </c>
      <c r="Q810" s="944"/>
      <c r="R810" s="1376"/>
    </row>
    <row r="811" spans="1:18" ht="24">
      <c r="A811" s="632" t="s">
        <v>88</v>
      </c>
      <c r="B811" s="632">
        <v>1</v>
      </c>
      <c r="C811" s="851"/>
      <c r="D811" s="851">
        <v>134</v>
      </c>
      <c r="E811" s="632" t="str">
        <f>CONCATENATE('Смета ЕР (общ) '!$A811,".",'Смета ЕР (общ) '!$B811,".",'Смета ЕР (общ) '!$D811)</f>
        <v>Р6.1.134</v>
      </c>
      <c r="F811" s="632">
        <f t="shared" si="124"/>
        <v>1</v>
      </c>
      <c r="G811" s="633" t="s">
        <v>5526</v>
      </c>
      <c r="H811" s="634" t="s">
        <v>336</v>
      </c>
      <c r="I811" s="854"/>
      <c r="J811" s="1005">
        <f>$J$755*13</f>
        <v>6113.25</v>
      </c>
      <c r="K811" s="1006">
        <f>Радиаторы!BC134</f>
        <v>17133.900000000001</v>
      </c>
      <c r="L811" s="636">
        <f t="shared" si="122"/>
        <v>6113.25</v>
      </c>
      <c r="M811" s="1007">
        <f t="shared" si="123"/>
        <v>17133.900000000001</v>
      </c>
      <c r="N811" s="636">
        <f>ROUND('Смета ЕР (общ) '!$I811*'Смета ЕР (общ) '!$L811,2)</f>
        <v>0</v>
      </c>
      <c r="O811" s="636">
        <f>ROUND('Смета ЕР (общ) '!$I811*'Смета ЕР (общ) '!$M811,2)</f>
        <v>0</v>
      </c>
      <c r="P811" s="78" t="s">
        <v>6346</v>
      </c>
      <c r="Q811" s="944"/>
      <c r="R811" s="1376"/>
    </row>
    <row r="812" spans="1:18" ht="24">
      <c r="A812" s="632" t="s">
        <v>88</v>
      </c>
      <c r="B812" s="632">
        <v>1</v>
      </c>
      <c r="C812" s="851"/>
      <c r="D812" s="851">
        <v>135</v>
      </c>
      <c r="E812" s="632" t="str">
        <f>CONCATENATE('Смета ЕР (общ) '!$A812,".",'Смета ЕР (общ) '!$B812,".",'Смета ЕР (общ) '!$D812)</f>
        <v>Р6.1.135</v>
      </c>
      <c r="F812" s="632">
        <f t="shared" si="124"/>
        <v>1</v>
      </c>
      <c r="G812" s="633" t="s">
        <v>5528</v>
      </c>
      <c r="H812" s="634" t="s">
        <v>336</v>
      </c>
      <c r="I812" s="854"/>
      <c r="J812" s="1005">
        <f>$J$755*14</f>
        <v>6583.5</v>
      </c>
      <c r="K812" s="1006">
        <f>Радиаторы!BC135</f>
        <v>18286.8</v>
      </c>
      <c r="L812" s="636">
        <f t="shared" si="122"/>
        <v>6583.5</v>
      </c>
      <c r="M812" s="1007">
        <f t="shared" si="123"/>
        <v>18286.8</v>
      </c>
      <c r="N812" s="636">
        <f>ROUND('Смета ЕР (общ) '!$I812*'Смета ЕР (общ) '!$L812,2)</f>
        <v>0</v>
      </c>
      <c r="O812" s="636">
        <f>ROUND('Смета ЕР (общ) '!$I812*'Смета ЕР (общ) '!$M812,2)</f>
        <v>0</v>
      </c>
      <c r="P812" s="78" t="s">
        <v>6346</v>
      </c>
      <c r="Q812" s="944"/>
      <c r="R812" s="1376"/>
    </row>
    <row r="813" spans="1:18" ht="24">
      <c r="A813" s="663" t="s">
        <v>88</v>
      </c>
      <c r="B813" s="663">
        <v>1</v>
      </c>
      <c r="C813" s="663"/>
      <c r="D813" s="663">
        <v>62</v>
      </c>
      <c r="E813" s="663" t="str">
        <f>CONCATENATE('Смета ЕР (общ) '!$A813,".",'Смета ЕР (общ) '!$B813,".",'Смета ЕР (общ) '!$D813)</f>
        <v>Р6.1.62</v>
      </c>
      <c r="F813" s="632">
        <f t="shared" si="124"/>
        <v>1</v>
      </c>
      <c r="G813" s="678" t="s">
        <v>2069</v>
      </c>
      <c r="H813" s="648" t="s">
        <v>336</v>
      </c>
      <c r="I813" s="635"/>
      <c r="J813" s="636">
        <v>3175.5</v>
      </c>
      <c r="K813" s="636">
        <v>4115.97</v>
      </c>
      <c r="L813" s="636">
        <f t="shared" ref="L813:L832" si="126">ROUND(J813-J813*$Q$3,2)</f>
        <v>3175.5</v>
      </c>
      <c r="M813" s="636">
        <f t="shared" ref="M813:M832" si="127">ROUND(K813-K813*$Q$3,2)</f>
        <v>4115.97</v>
      </c>
      <c r="N813" s="636">
        <f>ROUND('Смета ЕР (общ) '!$I813*'Смета ЕР (общ) '!$L813,2)</f>
        <v>0</v>
      </c>
      <c r="O813" s="636">
        <f>ROUND('Смета ЕР (общ) '!$I813*'Смета ЕР (общ) '!$M813,2)</f>
        <v>0</v>
      </c>
      <c r="R813" s="1376"/>
    </row>
    <row r="814" spans="1:18" ht="24">
      <c r="A814" s="632" t="s">
        <v>88</v>
      </c>
      <c r="B814" s="632">
        <v>1</v>
      </c>
      <c r="C814" s="632"/>
      <c r="D814" s="632">
        <v>63</v>
      </c>
      <c r="E814" s="632" t="str">
        <f>CONCATENATE('Смета ЕР (общ) '!$A814,".",'Смета ЕР (общ) '!$B814,".",'Смета ЕР (общ) '!$D814)</f>
        <v>Р6.1.63</v>
      </c>
      <c r="F814" s="632">
        <f t="shared" si="124"/>
        <v>1</v>
      </c>
      <c r="G814" s="633" t="s">
        <v>2070</v>
      </c>
      <c r="H814" s="648" t="s">
        <v>336</v>
      </c>
      <c r="I814" s="635"/>
      <c r="J814" s="636">
        <v>3175.5</v>
      </c>
      <c r="K814" s="636">
        <v>2001.87</v>
      </c>
      <c r="L814" s="636">
        <f t="shared" si="126"/>
        <v>3175.5</v>
      </c>
      <c r="M814" s="636">
        <f t="shared" si="127"/>
        <v>2001.87</v>
      </c>
      <c r="N814" s="636">
        <f>ROUND('Смета ЕР (общ) '!$I814*'Смета ЕР (общ) '!$L814,2)</f>
        <v>0</v>
      </c>
      <c r="O814" s="636">
        <f>ROUND('Смета ЕР (общ) '!$I814*'Смета ЕР (общ) '!$M814,2)</f>
        <v>0</v>
      </c>
      <c r="R814" s="1376"/>
    </row>
    <row r="815" spans="1:18" ht="24">
      <c r="A815" s="632" t="s">
        <v>88</v>
      </c>
      <c r="B815" s="632">
        <v>1</v>
      </c>
      <c r="C815" s="632"/>
      <c r="D815" s="632">
        <v>64</v>
      </c>
      <c r="E815" s="632" t="str">
        <f>CONCATENATE('Смета ЕР (общ) '!$A815,".",'Смета ЕР (общ) '!$B815,".",'Смета ЕР (общ) '!$D815)</f>
        <v>Р6.1.64</v>
      </c>
      <c r="F815" s="632">
        <f t="shared" ref="F815:F877" si="128">IF(I815&gt;0,F814+1,F814)</f>
        <v>1</v>
      </c>
      <c r="G815" s="633" t="s">
        <v>2057</v>
      </c>
      <c r="H815" s="648" t="s">
        <v>336</v>
      </c>
      <c r="I815" s="635"/>
      <c r="J815" s="636">
        <v>3328.29</v>
      </c>
      <c r="K815" s="636">
        <v>8632.14</v>
      </c>
      <c r="L815" s="636">
        <f t="shared" si="126"/>
        <v>3328.29</v>
      </c>
      <c r="M815" s="636">
        <f t="shared" si="127"/>
        <v>8632.14</v>
      </c>
      <c r="N815" s="636">
        <f>ROUND('Смета ЕР (общ) '!$I815*'Смета ЕР (общ) '!$L815,2)</f>
        <v>0</v>
      </c>
      <c r="O815" s="636">
        <f>ROUND('Смета ЕР (общ) '!$I815*'Смета ЕР (общ) '!$M815,2)</f>
        <v>0</v>
      </c>
      <c r="R815" s="1376"/>
    </row>
    <row r="816" spans="1:18" ht="24">
      <c r="A816" s="632" t="s">
        <v>88</v>
      </c>
      <c r="B816" s="632">
        <v>1</v>
      </c>
      <c r="C816" s="632"/>
      <c r="D816" s="632">
        <v>65</v>
      </c>
      <c r="E816" s="632" t="str">
        <f>CONCATENATE('Смета ЕР (общ) '!$A816,".",'Смета ЕР (общ) '!$B816,".",'Смета ЕР (общ) '!$D816)</f>
        <v>Р6.1.65</v>
      </c>
      <c r="F816" s="632">
        <f t="shared" si="128"/>
        <v>1</v>
      </c>
      <c r="G816" s="633" t="s">
        <v>2058</v>
      </c>
      <c r="H816" s="648" t="s">
        <v>336</v>
      </c>
      <c r="I816" s="635"/>
      <c r="J816" s="636">
        <v>3439.08</v>
      </c>
      <c r="K816" s="636">
        <v>11950.32</v>
      </c>
      <c r="L816" s="636">
        <f t="shared" si="126"/>
        <v>3439.08</v>
      </c>
      <c r="M816" s="636">
        <f t="shared" si="127"/>
        <v>11950.32</v>
      </c>
      <c r="N816" s="636">
        <f>ROUND('Смета ЕР (общ) '!$I816*'Смета ЕР (общ) '!$L816,2)</f>
        <v>0</v>
      </c>
      <c r="O816" s="636">
        <f>ROUND('Смета ЕР (общ) '!$I816*'Смета ЕР (общ) '!$M816,2)</f>
        <v>0</v>
      </c>
      <c r="R816" s="1376"/>
    </row>
    <row r="817" spans="1:18" ht="24">
      <c r="A817" s="632" t="s">
        <v>88</v>
      </c>
      <c r="B817" s="632">
        <v>1</v>
      </c>
      <c r="C817" s="632"/>
      <c r="D817" s="632">
        <v>66</v>
      </c>
      <c r="E817" s="632" t="str">
        <f>CONCATENATE('Смета ЕР (общ) '!$A817,".",'Смета ЕР (общ) '!$B817,".",'Смета ЕР (общ) '!$D817)</f>
        <v>Р6.1.66</v>
      </c>
      <c r="F817" s="632">
        <f t="shared" si="128"/>
        <v>1</v>
      </c>
      <c r="G817" s="633" t="s">
        <v>2059</v>
      </c>
      <c r="H817" s="648" t="s">
        <v>336</v>
      </c>
      <c r="I817" s="635"/>
      <c r="J817" s="636">
        <v>3439.08</v>
      </c>
      <c r="K817" s="636">
        <v>13261.41</v>
      </c>
      <c r="L817" s="636">
        <f t="shared" si="126"/>
        <v>3439.08</v>
      </c>
      <c r="M817" s="636">
        <f t="shared" si="127"/>
        <v>13261.41</v>
      </c>
      <c r="N817" s="636">
        <f>ROUND('Смета ЕР (общ) '!$I817*'Смета ЕР (общ) '!$L817,2)</f>
        <v>0</v>
      </c>
      <c r="O817" s="636">
        <f>ROUND('Смета ЕР (общ) '!$I817*'Смета ЕР (общ) '!$M817,2)</f>
        <v>0</v>
      </c>
      <c r="R817" s="1376"/>
    </row>
    <row r="818" spans="1:18" ht="24">
      <c r="A818" s="632" t="s">
        <v>88</v>
      </c>
      <c r="B818" s="632">
        <v>1</v>
      </c>
      <c r="C818" s="632"/>
      <c r="D818" s="632">
        <v>67</v>
      </c>
      <c r="E818" s="632" t="str">
        <f>CONCATENATE('Смета ЕР (общ) '!$A818,".",'Смета ЕР (общ) '!$B818,".",'Смета ЕР (общ) '!$D818)</f>
        <v>Р6.1.67</v>
      </c>
      <c r="F818" s="632">
        <f t="shared" si="128"/>
        <v>1</v>
      </c>
      <c r="G818" s="633" t="s">
        <v>2060</v>
      </c>
      <c r="H818" s="648" t="s">
        <v>336</v>
      </c>
      <c r="I818" s="635"/>
      <c r="J818" s="636">
        <v>3463.69</v>
      </c>
      <c r="K818" s="636">
        <v>14308.89</v>
      </c>
      <c r="L818" s="636">
        <f t="shared" si="126"/>
        <v>3463.69</v>
      </c>
      <c r="M818" s="636">
        <f t="shared" si="127"/>
        <v>14308.89</v>
      </c>
      <c r="N818" s="636">
        <f>ROUND('Смета ЕР (общ) '!$I818*'Смета ЕР (общ) '!$L818,2)</f>
        <v>0</v>
      </c>
      <c r="O818" s="636">
        <f>ROUND('Смета ЕР (общ) '!$I818*'Смета ЕР (общ) '!$M818,2)</f>
        <v>0</v>
      </c>
      <c r="R818" s="1376"/>
    </row>
    <row r="819" spans="1:18" ht="24">
      <c r="A819" s="632" t="s">
        <v>88</v>
      </c>
      <c r="B819" s="632">
        <v>1</v>
      </c>
      <c r="C819" s="632"/>
      <c r="D819" s="632">
        <v>68</v>
      </c>
      <c r="E819" s="632" t="str">
        <f>CONCATENATE('Смета ЕР (общ) '!$A819,".",'Смета ЕР (общ) '!$B819,".",'Смета ЕР (общ) '!$D819)</f>
        <v>Р6.1.68</v>
      </c>
      <c r="F819" s="632">
        <f t="shared" si="128"/>
        <v>1</v>
      </c>
      <c r="G819" s="633" t="s">
        <v>2061</v>
      </c>
      <c r="H819" s="648" t="s">
        <v>336</v>
      </c>
      <c r="I819" s="635"/>
      <c r="J819" s="636">
        <v>3328.29</v>
      </c>
      <c r="K819" s="636">
        <v>7695.15</v>
      </c>
      <c r="L819" s="636">
        <f t="shared" si="126"/>
        <v>3328.29</v>
      </c>
      <c r="M819" s="636">
        <f t="shared" si="127"/>
        <v>7695.15</v>
      </c>
      <c r="N819" s="636">
        <f>ROUND('Смета ЕР (общ) '!$I819*'Смета ЕР (общ) '!$L819,2)</f>
        <v>0</v>
      </c>
      <c r="O819" s="636">
        <f>ROUND('Смета ЕР (общ) '!$I819*'Смета ЕР (общ) '!$M819,2)</f>
        <v>0</v>
      </c>
      <c r="R819" s="1376"/>
    </row>
    <row r="820" spans="1:18" ht="24">
      <c r="A820" s="632" t="s">
        <v>88</v>
      </c>
      <c r="B820" s="632">
        <v>1</v>
      </c>
      <c r="C820" s="632"/>
      <c r="D820" s="632">
        <v>69</v>
      </c>
      <c r="E820" s="632" t="str">
        <f>CONCATENATE('Смета ЕР (общ) '!$A820,".",'Смета ЕР (общ) '!$B820,".",'Смета ЕР (общ) '!$D820)</f>
        <v>Р6.1.69</v>
      </c>
      <c r="F820" s="632">
        <f t="shared" si="128"/>
        <v>1</v>
      </c>
      <c r="G820" s="633" t="s">
        <v>2062</v>
      </c>
      <c r="H820" s="648" t="s">
        <v>336</v>
      </c>
      <c r="I820" s="635"/>
      <c r="J820" s="636">
        <v>3439.08</v>
      </c>
      <c r="K820" s="636">
        <v>10873.26</v>
      </c>
      <c r="L820" s="636">
        <f t="shared" si="126"/>
        <v>3439.08</v>
      </c>
      <c r="M820" s="636">
        <f t="shared" si="127"/>
        <v>10873.26</v>
      </c>
      <c r="N820" s="636">
        <f>ROUND('Смета ЕР (общ) '!$I820*'Смета ЕР (общ) '!$L820,2)</f>
        <v>0</v>
      </c>
      <c r="O820" s="636">
        <f>ROUND('Смета ЕР (общ) '!$I820*'Смета ЕР (общ) '!$M820,2)</f>
        <v>0</v>
      </c>
      <c r="R820" s="1376"/>
    </row>
    <row r="821" spans="1:18" ht="24">
      <c r="A821" s="632" t="s">
        <v>88</v>
      </c>
      <c r="B821" s="632">
        <v>1</v>
      </c>
      <c r="C821" s="632"/>
      <c r="D821" s="632">
        <v>70</v>
      </c>
      <c r="E821" s="632" t="str">
        <f>CONCATENATE('Смета ЕР (общ) '!$A821,".",'Смета ЕР (общ) '!$B821,".",'Смета ЕР (общ) '!$D821)</f>
        <v>Р6.1.70</v>
      </c>
      <c r="F821" s="632">
        <f t="shared" si="128"/>
        <v>1</v>
      </c>
      <c r="G821" s="633" t="s">
        <v>2063</v>
      </c>
      <c r="H821" s="648" t="s">
        <v>336</v>
      </c>
      <c r="I821" s="635"/>
      <c r="J821" s="636">
        <v>3439.08</v>
      </c>
      <c r="K821" s="636">
        <v>12275.7</v>
      </c>
      <c r="L821" s="636">
        <f t="shared" si="126"/>
        <v>3439.08</v>
      </c>
      <c r="M821" s="636">
        <f t="shared" si="127"/>
        <v>12275.7</v>
      </c>
      <c r="N821" s="636">
        <f>ROUND('Смета ЕР (общ) '!$I821*'Смета ЕР (общ) '!$L821,2)</f>
        <v>0</v>
      </c>
      <c r="O821" s="636">
        <f>ROUND('Смета ЕР (общ) '!$I821*'Смета ЕР (общ) '!$M821,2)</f>
        <v>0</v>
      </c>
      <c r="R821" s="1376"/>
    </row>
    <row r="822" spans="1:18" ht="24">
      <c r="A822" s="632" t="s">
        <v>88</v>
      </c>
      <c r="B822" s="632">
        <v>1</v>
      </c>
      <c r="C822" s="632"/>
      <c r="D822" s="632">
        <v>71</v>
      </c>
      <c r="E822" s="632" t="str">
        <f>CONCATENATE('Смета ЕР (общ) '!$A822,".",'Смета ЕР (общ) '!$B822,".",'Смета ЕР (общ) '!$D822)</f>
        <v>Р6.1.71</v>
      </c>
      <c r="F822" s="632">
        <f t="shared" si="128"/>
        <v>1</v>
      </c>
      <c r="G822" s="633" t="s">
        <v>2064</v>
      </c>
      <c r="H822" s="648" t="s">
        <v>336</v>
      </c>
      <c r="I822" s="635"/>
      <c r="J822" s="636">
        <v>3463.69</v>
      </c>
      <c r="K822" s="636">
        <v>13252.71</v>
      </c>
      <c r="L822" s="636">
        <f t="shared" si="126"/>
        <v>3463.69</v>
      </c>
      <c r="M822" s="636">
        <f t="shared" si="127"/>
        <v>13252.71</v>
      </c>
      <c r="N822" s="636">
        <f>ROUND('Смета ЕР (общ) '!$I822*'Смета ЕР (общ) '!$L822,2)</f>
        <v>0</v>
      </c>
      <c r="O822" s="636">
        <f>ROUND('Смета ЕР (общ) '!$I822*'Смета ЕР (общ) '!$M822,2)</f>
        <v>0</v>
      </c>
      <c r="R822" s="1376"/>
    </row>
    <row r="823" spans="1:18" ht="24">
      <c r="A823" s="632" t="s">
        <v>88</v>
      </c>
      <c r="B823" s="632">
        <v>1</v>
      </c>
      <c r="C823" s="632"/>
      <c r="D823" s="632">
        <v>72</v>
      </c>
      <c r="E823" s="632" t="str">
        <f>CONCATENATE('Смета ЕР (общ) '!$A823,".",'Смета ЕР (общ) '!$B823,".",'Смета ЕР (общ) '!$D823)</f>
        <v>Р6.1.72</v>
      </c>
      <c r="F823" s="632">
        <f t="shared" si="128"/>
        <v>1</v>
      </c>
      <c r="G823" s="633" t="s">
        <v>2065</v>
      </c>
      <c r="H823" s="648" t="s">
        <v>336</v>
      </c>
      <c r="I823" s="635"/>
      <c r="J823" s="636">
        <v>1874.2</v>
      </c>
      <c r="K823" s="636">
        <v>3297.3</v>
      </c>
      <c r="L823" s="636">
        <f t="shared" si="126"/>
        <v>1874.2</v>
      </c>
      <c r="M823" s="636">
        <f t="shared" si="127"/>
        <v>3297.3</v>
      </c>
      <c r="N823" s="636">
        <f>ROUND('Смета ЕР (общ) '!$I823*'Смета ЕР (общ) '!$L823,2)</f>
        <v>0</v>
      </c>
      <c r="O823" s="636">
        <f>ROUND('Смета ЕР (общ) '!$I823*'Смета ЕР (общ) '!$M823,2)</f>
        <v>0</v>
      </c>
      <c r="R823" s="1376"/>
    </row>
    <row r="824" spans="1:18" ht="24">
      <c r="A824" s="632" t="s">
        <v>88</v>
      </c>
      <c r="B824" s="632">
        <v>1</v>
      </c>
      <c r="C824" s="632"/>
      <c r="D824" s="632">
        <v>73</v>
      </c>
      <c r="E824" s="632" t="str">
        <f>CONCATENATE('Смета ЕР (общ) '!$A824,".",'Смета ЕР (общ) '!$B824,".",'Смета ЕР (общ) '!$D824)</f>
        <v>Р6.1.73</v>
      </c>
      <c r="F824" s="632">
        <f t="shared" si="128"/>
        <v>1</v>
      </c>
      <c r="G824" s="633" t="s">
        <v>2066</v>
      </c>
      <c r="H824" s="648" t="s">
        <v>336</v>
      </c>
      <c r="I824" s="635"/>
      <c r="J824" s="636">
        <v>1874.2</v>
      </c>
      <c r="K824" s="636">
        <v>5037.3</v>
      </c>
      <c r="L824" s="636">
        <f t="shared" si="126"/>
        <v>1874.2</v>
      </c>
      <c r="M824" s="636">
        <f t="shared" si="127"/>
        <v>5037.3</v>
      </c>
      <c r="N824" s="636">
        <f>ROUND('Смета ЕР (общ) '!$I824*'Смета ЕР (общ) '!$L824,2)</f>
        <v>0</v>
      </c>
      <c r="O824" s="636">
        <f>ROUND('Смета ЕР (общ) '!$I824*'Смета ЕР (общ) '!$M824,2)</f>
        <v>0</v>
      </c>
      <c r="R824" s="1376"/>
    </row>
    <row r="825" spans="1:18" ht="24">
      <c r="A825" s="632" t="s">
        <v>88</v>
      </c>
      <c r="B825" s="632">
        <v>1</v>
      </c>
      <c r="C825" s="632"/>
      <c r="D825" s="632">
        <v>74</v>
      </c>
      <c r="E825" s="632" t="str">
        <f>CONCATENATE('Смета ЕР (общ) '!$A825,".",'Смета ЕР (общ) '!$B825,".",'Смета ЕР (общ) '!$D825)</f>
        <v>Р6.1.74</v>
      </c>
      <c r="F825" s="632">
        <f t="shared" si="128"/>
        <v>1</v>
      </c>
      <c r="G825" s="633" t="s">
        <v>2067</v>
      </c>
      <c r="H825" s="648" t="s">
        <v>336</v>
      </c>
      <c r="I825" s="635"/>
      <c r="J825" s="636">
        <v>1874.2</v>
      </c>
      <c r="K825" s="636">
        <v>4428.3</v>
      </c>
      <c r="L825" s="636">
        <f t="shared" si="126"/>
        <v>1874.2</v>
      </c>
      <c r="M825" s="636">
        <f t="shared" si="127"/>
        <v>4428.3</v>
      </c>
      <c r="N825" s="636">
        <f>ROUND('Смета ЕР (общ) '!$I825*'Смета ЕР (общ) '!$L825,2)</f>
        <v>0</v>
      </c>
      <c r="O825" s="636">
        <f>ROUND('Смета ЕР (общ) '!$I825*'Смета ЕР (общ) '!$M825,2)</f>
        <v>0</v>
      </c>
      <c r="R825" s="1376"/>
    </row>
    <row r="826" spans="1:18" ht="24">
      <c r="A826" s="632" t="s">
        <v>88</v>
      </c>
      <c r="B826" s="632">
        <v>1</v>
      </c>
      <c r="C826" s="632"/>
      <c r="D826" s="632">
        <v>75</v>
      </c>
      <c r="E826" s="632" t="str">
        <f>CONCATENATE('Смета ЕР (общ) '!$A826,".",'Смета ЕР (общ) '!$B826,".",'Смета ЕР (общ) '!$D826)</f>
        <v>Р6.1.75</v>
      </c>
      <c r="F826" s="632">
        <f t="shared" si="128"/>
        <v>1</v>
      </c>
      <c r="G826" s="1001" t="s">
        <v>2068</v>
      </c>
      <c r="H826" s="648" t="s">
        <v>336</v>
      </c>
      <c r="I826" s="635"/>
      <c r="J826" s="636">
        <v>130.5</v>
      </c>
      <c r="K826" s="636">
        <v>2262</v>
      </c>
      <c r="L826" s="636">
        <f t="shared" si="126"/>
        <v>130.5</v>
      </c>
      <c r="M826" s="636">
        <f t="shared" si="127"/>
        <v>2262</v>
      </c>
      <c r="N826" s="636">
        <f>ROUND('Смета ЕР (общ) '!$I826*'Смета ЕР (общ) '!$L826,2)</f>
        <v>0</v>
      </c>
      <c r="O826" s="636">
        <f>ROUND('Смета ЕР (общ) '!$I826*'Смета ЕР (общ) '!$M826,2)</f>
        <v>0</v>
      </c>
      <c r="R826" s="1376"/>
    </row>
    <row r="827" spans="1:18" ht="24">
      <c r="A827" s="632" t="s">
        <v>88</v>
      </c>
      <c r="B827" s="632">
        <v>1</v>
      </c>
      <c r="C827" s="632"/>
      <c r="D827" s="632">
        <v>76</v>
      </c>
      <c r="E827" s="632" t="str">
        <f>CONCATENATE('Смета ЕР (общ) '!$A827,".",'Смета ЕР (общ) '!$B827,".",'Смета ЕР (общ) '!$D827)</f>
        <v>Р6.1.76</v>
      </c>
      <c r="F827" s="632">
        <f t="shared" si="128"/>
        <v>1</v>
      </c>
      <c r="G827" s="1001" t="s">
        <v>2068</v>
      </c>
      <c r="H827" s="648" t="s">
        <v>336</v>
      </c>
      <c r="I827" s="635"/>
      <c r="J827" s="636">
        <v>130.5</v>
      </c>
      <c r="K827" s="636">
        <v>2436</v>
      </c>
      <c r="L827" s="636">
        <f t="shared" si="126"/>
        <v>130.5</v>
      </c>
      <c r="M827" s="636">
        <f t="shared" si="127"/>
        <v>2436</v>
      </c>
      <c r="N827" s="636">
        <f>ROUND('Смета ЕР (общ) '!$I827*'Смета ЕР (общ) '!$L827,2)</f>
        <v>0</v>
      </c>
      <c r="O827" s="636">
        <f>ROUND('Смета ЕР (общ) '!$I827*'Смета ЕР (общ) '!$M827,2)</f>
        <v>0</v>
      </c>
      <c r="R827" s="1376"/>
    </row>
    <row r="828" spans="1:18" ht="24">
      <c r="A828" s="632" t="s">
        <v>88</v>
      </c>
      <c r="B828" s="632">
        <v>1</v>
      </c>
      <c r="C828" s="632"/>
      <c r="D828" s="632">
        <v>77</v>
      </c>
      <c r="E828" s="632" t="str">
        <f>CONCATENATE('Смета ЕР (общ) '!$A828,".",'Смета ЕР (общ) '!$B828,".",'Смета ЕР (общ) '!$D828)</f>
        <v>Р6.1.77</v>
      </c>
      <c r="F828" s="632">
        <f t="shared" si="128"/>
        <v>1</v>
      </c>
      <c r="G828" s="1001" t="s">
        <v>2068</v>
      </c>
      <c r="H828" s="648" t="s">
        <v>336</v>
      </c>
      <c r="I828" s="635"/>
      <c r="J828" s="636">
        <v>130.5</v>
      </c>
      <c r="K828" s="636">
        <v>2610</v>
      </c>
      <c r="L828" s="636">
        <f t="shared" si="126"/>
        <v>130.5</v>
      </c>
      <c r="M828" s="636">
        <f t="shared" si="127"/>
        <v>2610</v>
      </c>
      <c r="N828" s="636">
        <f>ROUND('Смета ЕР (общ) '!$I828*'Смета ЕР (общ) '!$L828,2)</f>
        <v>0</v>
      </c>
      <c r="O828" s="636">
        <f>ROUND('Смета ЕР (общ) '!$I828*'Смета ЕР (общ) '!$M828,2)</f>
        <v>0</v>
      </c>
      <c r="R828" s="1376"/>
    </row>
    <row r="829" spans="1:18" ht="24">
      <c r="A829" s="632" t="s">
        <v>88</v>
      </c>
      <c r="B829" s="632">
        <v>1</v>
      </c>
      <c r="C829" s="632"/>
      <c r="D829" s="632">
        <v>4</v>
      </c>
      <c r="E829" s="632" t="str">
        <f>CONCATENATE('Смета ЕР (общ) '!$A829,".",'Смета ЕР (общ) '!$B829,".",'Смета ЕР (общ) '!$D829)</f>
        <v>Р6.1.4</v>
      </c>
      <c r="F829" s="632">
        <f t="shared" si="128"/>
        <v>1</v>
      </c>
      <c r="G829" s="1002" t="s">
        <v>92</v>
      </c>
      <c r="H829" s="648" t="s">
        <v>91</v>
      </c>
      <c r="I829" s="635"/>
      <c r="J829" s="636">
        <v>470.25</v>
      </c>
      <c r="K829" s="636">
        <v>0</v>
      </c>
      <c r="L829" s="636">
        <f t="shared" si="126"/>
        <v>470.25</v>
      </c>
      <c r="M829" s="636">
        <f t="shared" si="127"/>
        <v>0</v>
      </c>
      <c r="N829" s="636">
        <f>ROUND('Смета ЕР (общ) '!$I829*'Смета ЕР (общ) '!$L829,2)</f>
        <v>0</v>
      </c>
      <c r="O829" s="636">
        <f>ROUND('Смета ЕР (общ) '!$I829*'Смета ЕР (общ) '!$M829,2)</f>
        <v>0</v>
      </c>
      <c r="R829" s="1376"/>
    </row>
    <row r="830" spans="1:18" ht="24">
      <c r="A830" s="632" t="s">
        <v>88</v>
      </c>
      <c r="B830" s="632">
        <v>1</v>
      </c>
      <c r="C830" s="632"/>
      <c r="D830" s="632">
        <v>5</v>
      </c>
      <c r="E830" s="632" t="str">
        <f>CONCATENATE('Смета ЕР (общ) '!$A830,".",'Смета ЕР (общ) '!$B830,".",'Смета ЕР (общ) '!$D830)</f>
        <v>Р6.1.5</v>
      </c>
      <c r="F830" s="632">
        <f t="shared" si="128"/>
        <v>1</v>
      </c>
      <c r="G830" s="633" t="s">
        <v>536</v>
      </c>
      <c r="H830" s="648" t="s">
        <v>91</v>
      </c>
      <c r="I830" s="635"/>
      <c r="J830" s="636">
        <v>887.73</v>
      </c>
      <c r="K830" s="636">
        <v>1267.3800000000001</v>
      </c>
      <c r="L830" s="636">
        <f t="shared" si="126"/>
        <v>887.73</v>
      </c>
      <c r="M830" s="636">
        <f t="shared" si="127"/>
        <v>1267.3800000000001</v>
      </c>
      <c r="N830" s="636">
        <f>ROUND('Смета ЕР (общ) '!$I830*'Смета ЕР (общ) '!$L830,2)</f>
        <v>0</v>
      </c>
      <c r="O830" s="636">
        <f>ROUND('Смета ЕР (общ) '!$I830*'Смета ЕР (общ) '!$M830,2)</f>
        <v>0</v>
      </c>
      <c r="R830" s="1376"/>
    </row>
    <row r="831" spans="1:18" ht="24">
      <c r="A831" s="632" t="s">
        <v>88</v>
      </c>
      <c r="B831" s="632">
        <v>1</v>
      </c>
      <c r="C831" s="632"/>
      <c r="D831" s="632">
        <v>6</v>
      </c>
      <c r="E831" s="632" t="str">
        <f>CONCATENATE('Смета ЕР (общ) '!$A831,".",'Смета ЕР (общ) '!$B831,".",'Смета ЕР (общ) '!$D831)</f>
        <v>Р6.1.6</v>
      </c>
      <c r="F831" s="632">
        <f t="shared" si="128"/>
        <v>1</v>
      </c>
      <c r="G831" s="633" t="s">
        <v>323</v>
      </c>
      <c r="H831" s="634" t="s">
        <v>336</v>
      </c>
      <c r="I831" s="635"/>
      <c r="J831" s="636">
        <v>588.12</v>
      </c>
      <c r="K831" s="636">
        <v>1108.3399999999999</v>
      </c>
      <c r="L831" s="636">
        <f t="shared" si="126"/>
        <v>588.12</v>
      </c>
      <c r="M831" s="636">
        <f t="shared" si="127"/>
        <v>1108.3399999999999</v>
      </c>
      <c r="N831" s="636">
        <f>ROUND('Смета ЕР (общ) '!$I831*'Смета ЕР (общ) '!$L831,2)</f>
        <v>0</v>
      </c>
      <c r="O831" s="636">
        <f>ROUND('Смета ЕР (общ) '!$I831*'Смета ЕР (общ) '!$M831,2)</f>
        <v>0</v>
      </c>
      <c r="R831" s="1376"/>
    </row>
    <row r="832" spans="1:18" ht="24">
      <c r="A832" s="632" t="s">
        <v>88</v>
      </c>
      <c r="B832" s="632">
        <v>1</v>
      </c>
      <c r="C832" s="632"/>
      <c r="D832" s="632">
        <v>7</v>
      </c>
      <c r="E832" s="632" t="str">
        <f>CONCATENATE('Смета ЕР (общ) '!$A832,".",'Смета ЕР (общ) '!$B832,".",'Смета ЕР (общ) '!$D832)</f>
        <v>Р6.1.7</v>
      </c>
      <c r="F832" s="632">
        <f t="shared" si="128"/>
        <v>1</v>
      </c>
      <c r="G832" s="633" t="s">
        <v>423</v>
      </c>
      <c r="H832" s="634" t="s">
        <v>336</v>
      </c>
      <c r="I832" s="635"/>
      <c r="J832" s="636">
        <v>588.12</v>
      </c>
      <c r="K832" s="636">
        <v>1276.5999999999999</v>
      </c>
      <c r="L832" s="636">
        <f t="shared" si="126"/>
        <v>588.12</v>
      </c>
      <c r="M832" s="636">
        <f t="shared" si="127"/>
        <v>1276.5999999999999</v>
      </c>
      <c r="N832" s="636">
        <f>ROUND('Смета ЕР (общ) '!$I832*'Смета ЕР (общ) '!$L832,2)</f>
        <v>0</v>
      </c>
      <c r="O832" s="636">
        <f>ROUND('Смета ЕР (общ) '!$I832*'Смета ЕР (общ) '!$M832,2)</f>
        <v>0</v>
      </c>
      <c r="R832" s="1376"/>
    </row>
    <row r="833" spans="1:18" ht="24">
      <c r="A833" s="663" t="s">
        <v>88</v>
      </c>
      <c r="B833" s="663">
        <v>1</v>
      </c>
      <c r="C833" s="663"/>
      <c r="D833" s="663">
        <v>78</v>
      </c>
      <c r="E833" s="663" t="str">
        <f>CONCATENATE('Смета ЕР (общ) '!$A833,".",'Смета ЕР (общ) '!$B833,".",'Смета ЕР (общ) '!$D833)</f>
        <v>Р6.1.78</v>
      </c>
      <c r="F833" s="663">
        <f t="shared" si="128"/>
        <v>1</v>
      </c>
      <c r="G833" s="678" t="s">
        <v>2486</v>
      </c>
      <c r="H833" s="638" t="s">
        <v>27</v>
      </c>
      <c r="I833" s="637"/>
      <c r="J833" s="665">
        <v>551.22</v>
      </c>
      <c r="K833" s="665">
        <v>538.46</v>
      </c>
      <c r="L833" s="636">
        <f t="shared" ref="L833:L835" si="129">ROUND(J833-J833*$Q$3,2)</f>
        <v>551.22</v>
      </c>
      <c r="M833" s="636">
        <f t="shared" ref="M833:M835" si="130">ROUND(K833-K833*$Q$3,2)</f>
        <v>538.46</v>
      </c>
      <c r="N833" s="636">
        <f>ROUND('Смета ЕР (общ) '!$I833*'Смета ЕР (общ) '!$L833,2)</f>
        <v>0</v>
      </c>
      <c r="O833" s="636">
        <f>ROUND('Смета ЕР (общ) '!$I833*'Смета ЕР (общ) '!$M833,2)</f>
        <v>0</v>
      </c>
      <c r="Q833" s="631"/>
      <c r="R833" s="1376"/>
    </row>
    <row r="834" spans="1:18" ht="24">
      <c r="A834" s="663" t="s">
        <v>88</v>
      </c>
      <c r="B834" s="663">
        <v>1</v>
      </c>
      <c r="C834" s="663"/>
      <c r="D834" s="663">
        <v>79</v>
      </c>
      <c r="E834" s="663" t="str">
        <f>CONCATENATE('Смета ЕР (общ) '!$A834,".",'Смета ЕР (общ) '!$B834,".",'Смета ЕР (общ) '!$D834)</f>
        <v>Р6.1.79</v>
      </c>
      <c r="F834" s="663">
        <f t="shared" si="128"/>
        <v>1</v>
      </c>
      <c r="G834" s="678" t="s">
        <v>2487</v>
      </c>
      <c r="H834" s="638" t="s">
        <v>27</v>
      </c>
      <c r="I834" s="637"/>
      <c r="J834" s="665">
        <v>551.22</v>
      </c>
      <c r="K834" s="665">
        <v>367.33</v>
      </c>
      <c r="L834" s="636">
        <f t="shared" si="129"/>
        <v>551.22</v>
      </c>
      <c r="M834" s="636">
        <f t="shared" si="130"/>
        <v>367.33</v>
      </c>
      <c r="N834" s="636">
        <f>ROUND('Смета ЕР (общ) '!$I834*'Смета ЕР (общ) '!$L834,2)</f>
        <v>0</v>
      </c>
      <c r="O834" s="636">
        <f>ROUND('Смета ЕР (общ) '!$I834*'Смета ЕР (общ) '!$M834,2)</f>
        <v>0</v>
      </c>
      <c r="Q834" s="631"/>
      <c r="R834" s="1376"/>
    </row>
    <row r="835" spans="1:18" ht="24">
      <c r="A835" s="663" t="s">
        <v>88</v>
      </c>
      <c r="B835" s="663">
        <v>1</v>
      </c>
      <c r="C835" s="663"/>
      <c r="D835" s="663">
        <v>80</v>
      </c>
      <c r="E835" s="663" t="str">
        <f>CONCATENATE('Смета ЕР (общ) '!$A835,".",'Смета ЕР (общ) '!$B835,".",'Смета ЕР (общ) '!$D835)</f>
        <v>Р6.1.80</v>
      </c>
      <c r="F835" s="663">
        <f t="shared" si="128"/>
        <v>1</v>
      </c>
      <c r="G835" s="678" t="s">
        <v>2488</v>
      </c>
      <c r="H835" s="638" t="s">
        <v>27</v>
      </c>
      <c r="I835" s="637"/>
      <c r="J835" s="665">
        <v>551.22</v>
      </c>
      <c r="K835" s="665">
        <v>249.82</v>
      </c>
      <c r="L835" s="636">
        <f t="shared" si="129"/>
        <v>551.22</v>
      </c>
      <c r="M835" s="636">
        <f t="shared" si="130"/>
        <v>249.82</v>
      </c>
      <c r="N835" s="636">
        <f>ROUND('Смета ЕР (общ) '!$I835*'Смета ЕР (общ) '!$L835,2)</f>
        <v>0</v>
      </c>
      <c r="O835" s="636">
        <f>ROUND('Смета ЕР (общ) '!$I835*'Смета ЕР (общ) '!$M835,2)</f>
        <v>0</v>
      </c>
      <c r="Q835" s="631"/>
      <c r="R835" s="1376"/>
    </row>
    <row r="836" spans="1:18" ht="24">
      <c r="A836" s="632" t="s">
        <v>88</v>
      </c>
      <c r="B836" s="632">
        <v>1</v>
      </c>
      <c r="C836" s="632"/>
      <c r="D836" s="632">
        <v>8</v>
      </c>
      <c r="E836" s="632" t="str">
        <f>CONCATENATE('Смета ЕР (общ) '!$A836,".",'Смета ЕР (общ) '!$B836,".",'Смета ЕР (общ) '!$D836)</f>
        <v>Р6.1.8</v>
      </c>
      <c r="F836" s="632">
        <f t="shared" si="128"/>
        <v>1</v>
      </c>
      <c r="G836" s="633" t="s">
        <v>537</v>
      </c>
      <c r="H836" s="634" t="s">
        <v>27</v>
      </c>
      <c r="I836" s="635"/>
      <c r="J836" s="636">
        <v>551.22</v>
      </c>
      <c r="K836" s="636">
        <v>249.82</v>
      </c>
      <c r="L836" s="636">
        <f t="shared" ref="L836:L878" si="131">ROUND(J836-J836*$Q$3,2)</f>
        <v>551.22</v>
      </c>
      <c r="M836" s="636">
        <f t="shared" ref="M836:M878" si="132">ROUND(K836-K836*$Q$3,2)</f>
        <v>249.82</v>
      </c>
      <c r="N836" s="636">
        <f>ROUND('Смета ЕР (общ) '!$I836*'Смета ЕР (общ) '!$L836,2)</f>
        <v>0</v>
      </c>
      <c r="O836" s="636">
        <f>ROUND('Смета ЕР (общ) '!$I836*'Смета ЕР (общ) '!$M836,2)</f>
        <v>0</v>
      </c>
      <c r="R836" s="1376"/>
    </row>
    <row r="837" spans="1:18" ht="24">
      <c r="A837" s="632" t="s">
        <v>88</v>
      </c>
      <c r="B837" s="632">
        <v>1</v>
      </c>
      <c r="C837" s="632"/>
      <c r="D837" s="632">
        <v>9</v>
      </c>
      <c r="E837" s="632" t="str">
        <f>CONCATENATE('Смета ЕР (общ) '!$A837,".",'Смета ЕР (общ) '!$B837,".",'Смета ЕР (общ) '!$D837)</f>
        <v>Р6.1.9</v>
      </c>
      <c r="F837" s="632">
        <f t="shared" si="128"/>
        <v>1</v>
      </c>
      <c r="G837" s="633" t="s">
        <v>384</v>
      </c>
      <c r="H837" s="634" t="s">
        <v>27</v>
      </c>
      <c r="I837" s="635"/>
      <c r="J837" s="636">
        <v>551.22</v>
      </c>
      <c r="K837" s="636">
        <v>163.91</v>
      </c>
      <c r="L837" s="636">
        <f t="shared" si="131"/>
        <v>551.22</v>
      </c>
      <c r="M837" s="636">
        <f t="shared" si="132"/>
        <v>163.91</v>
      </c>
      <c r="N837" s="636">
        <f>ROUND('Смета ЕР (общ) '!$I837*'Смета ЕР (общ) '!$L837,2)</f>
        <v>0</v>
      </c>
      <c r="O837" s="636">
        <f>ROUND('Смета ЕР (общ) '!$I837*'Смета ЕР (общ) '!$M837,2)</f>
        <v>0</v>
      </c>
      <c r="R837" s="1376"/>
    </row>
    <row r="838" spans="1:18" ht="24">
      <c r="A838" s="632" t="s">
        <v>88</v>
      </c>
      <c r="B838" s="632">
        <v>1</v>
      </c>
      <c r="C838" s="632"/>
      <c r="D838" s="632">
        <v>10</v>
      </c>
      <c r="E838" s="632" t="str">
        <f>CONCATENATE('Смета ЕР (общ) '!$A838,".",'Смета ЕР (общ) '!$B838,".",'Смета ЕР (общ) '!$D838)</f>
        <v>Р6.1.10</v>
      </c>
      <c r="F838" s="632">
        <f t="shared" si="128"/>
        <v>1</v>
      </c>
      <c r="G838" s="633" t="s">
        <v>2620</v>
      </c>
      <c r="H838" s="634" t="s">
        <v>27</v>
      </c>
      <c r="I838" s="635"/>
      <c r="J838" s="636">
        <v>551.22</v>
      </c>
      <c r="K838" s="636">
        <v>426.07</v>
      </c>
      <c r="L838" s="636">
        <f t="shared" si="131"/>
        <v>551.22</v>
      </c>
      <c r="M838" s="636">
        <f t="shared" si="132"/>
        <v>426.07</v>
      </c>
      <c r="N838" s="636">
        <f>ROUND('Смета ЕР (общ) '!$I838*'Смета ЕР (общ) '!$L838,2)</f>
        <v>0</v>
      </c>
      <c r="O838" s="636">
        <f>ROUND('Смета ЕР (общ) '!$I838*'Смета ЕР (общ) '!$M838,2)</f>
        <v>0</v>
      </c>
      <c r="R838" s="1376"/>
    </row>
    <row r="839" spans="1:18" ht="24">
      <c r="A839" s="632" t="s">
        <v>88</v>
      </c>
      <c r="B839" s="632">
        <v>1</v>
      </c>
      <c r="C839" s="632"/>
      <c r="D839" s="632">
        <v>11</v>
      </c>
      <c r="E839" s="632" t="str">
        <f>CONCATENATE('Смета ЕР (общ) '!$A839,".",'Смета ЕР (общ) '!$B839,".",'Смета ЕР (общ) '!$D839)</f>
        <v>Р6.1.11</v>
      </c>
      <c r="F839" s="632">
        <f t="shared" si="128"/>
        <v>1</v>
      </c>
      <c r="G839" s="633" t="s">
        <v>2621</v>
      </c>
      <c r="H839" s="634" t="s">
        <v>27</v>
      </c>
      <c r="I839" s="635"/>
      <c r="J839" s="636">
        <v>551.22</v>
      </c>
      <c r="K839" s="636">
        <v>560.23</v>
      </c>
      <c r="L839" s="636">
        <f t="shared" si="131"/>
        <v>551.22</v>
      </c>
      <c r="M839" s="636">
        <f t="shared" si="132"/>
        <v>560.23</v>
      </c>
      <c r="N839" s="636">
        <f>ROUND('Смета ЕР (общ) '!$I839*'Смета ЕР (общ) '!$L839,2)</f>
        <v>0</v>
      </c>
      <c r="O839" s="636">
        <f>ROUND('Смета ЕР (общ) '!$I839*'Смета ЕР (общ) '!$M839,2)</f>
        <v>0</v>
      </c>
      <c r="R839" s="1376"/>
    </row>
    <row r="840" spans="1:18" ht="24">
      <c r="A840" s="632" t="s">
        <v>88</v>
      </c>
      <c r="B840" s="632">
        <v>1</v>
      </c>
      <c r="C840" s="632"/>
      <c r="D840" s="632">
        <v>12</v>
      </c>
      <c r="E840" s="632" t="str">
        <f>CONCATENATE('Смета ЕР (общ) '!$A840,".",'Смета ЕР (общ) '!$B840,".",'Смета ЕР (общ) '!$D840)</f>
        <v>Р6.1.12</v>
      </c>
      <c r="F840" s="632">
        <f t="shared" si="128"/>
        <v>1</v>
      </c>
      <c r="G840" s="633" t="s">
        <v>2622</v>
      </c>
      <c r="H840" s="634" t="s">
        <v>27</v>
      </c>
      <c r="I840" s="635"/>
      <c r="J840" s="636">
        <v>551.22</v>
      </c>
      <c r="K840" s="636">
        <v>374.33</v>
      </c>
      <c r="L840" s="636">
        <f t="shared" si="131"/>
        <v>551.22</v>
      </c>
      <c r="M840" s="636">
        <f t="shared" si="132"/>
        <v>374.33</v>
      </c>
      <c r="N840" s="636">
        <f>ROUND('Смета ЕР (общ) '!$I840*'Смета ЕР (общ) '!$L840,2)</f>
        <v>0</v>
      </c>
      <c r="O840" s="636">
        <f>ROUND('Смета ЕР (общ) '!$I840*'Смета ЕР (общ) '!$M840,2)</f>
        <v>0</v>
      </c>
      <c r="R840" s="1376"/>
    </row>
    <row r="841" spans="1:18" ht="24">
      <c r="A841" s="632" t="s">
        <v>88</v>
      </c>
      <c r="B841" s="632">
        <v>1</v>
      </c>
      <c r="C841" s="632"/>
      <c r="D841" s="632">
        <v>13</v>
      </c>
      <c r="E841" s="632" t="str">
        <f>CONCATENATE('Смета ЕР (общ) '!$A841,".",'Смета ЕР (общ) '!$B841,".",'Смета ЕР (общ) '!$D841)</f>
        <v>Р6.1.13</v>
      </c>
      <c r="F841" s="632">
        <f t="shared" si="128"/>
        <v>1</v>
      </c>
      <c r="G841" s="633" t="s">
        <v>538</v>
      </c>
      <c r="H841" s="634" t="s">
        <v>336</v>
      </c>
      <c r="I841" s="635"/>
      <c r="J841" s="636">
        <v>886.23</v>
      </c>
      <c r="K841" s="636">
        <v>1141.1400000000001</v>
      </c>
      <c r="L841" s="636">
        <f t="shared" si="131"/>
        <v>886.23</v>
      </c>
      <c r="M841" s="636">
        <f t="shared" si="132"/>
        <v>1141.1400000000001</v>
      </c>
      <c r="N841" s="636">
        <f>ROUND('Смета ЕР (общ) '!$I841*'Смета ЕР (общ) '!$L841,2)</f>
        <v>0</v>
      </c>
      <c r="O841" s="636">
        <f>ROUND('Смета ЕР (общ) '!$I841*'Смета ЕР (общ) '!$M841,2)</f>
        <v>0</v>
      </c>
      <c r="R841" s="1376"/>
    </row>
    <row r="842" spans="1:18" ht="24">
      <c r="A842" s="632" t="s">
        <v>88</v>
      </c>
      <c r="B842" s="632">
        <v>1</v>
      </c>
      <c r="C842" s="632"/>
      <c r="D842" s="632">
        <v>14</v>
      </c>
      <c r="E842" s="632" t="str">
        <f>CONCATENATE('Смета ЕР (общ) '!$A842,".",'Смета ЕР (общ) '!$B842,".",'Смета ЕР (общ) '!$D842)</f>
        <v>Р6.1.14</v>
      </c>
      <c r="F842" s="632">
        <f t="shared" si="128"/>
        <v>1</v>
      </c>
      <c r="G842" s="633" t="s">
        <v>93</v>
      </c>
      <c r="H842" s="634" t="s">
        <v>336</v>
      </c>
      <c r="I842" s="635"/>
      <c r="J842" s="636">
        <v>886.23</v>
      </c>
      <c r="K842" s="636">
        <v>1841.47</v>
      </c>
      <c r="L842" s="636">
        <f t="shared" si="131"/>
        <v>886.23</v>
      </c>
      <c r="M842" s="636">
        <f t="shared" si="132"/>
        <v>1841.47</v>
      </c>
      <c r="N842" s="636">
        <f>ROUND('Смета ЕР (общ) '!$I842*'Смета ЕР (общ) '!$L842,2)</f>
        <v>0</v>
      </c>
      <c r="O842" s="636">
        <f>ROUND('Смета ЕР (общ) '!$I842*'Смета ЕР (общ) '!$M842,2)</f>
        <v>0</v>
      </c>
      <c r="R842" s="1376"/>
    </row>
    <row r="843" spans="1:18" ht="24">
      <c r="A843" s="632" t="s">
        <v>88</v>
      </c>
      <c r="B843" s="632">
        <v>1</v>
      </c>
      <c r="C843" s="632"/>
      <c r="D843" s="632">
        <v>15</v>
      </c>
      <c r="E843" s="632" t="str">
        <f>CONCATENATE('Смета ЕР (общ) '!$A843,".",'Смета ЕР (общ) '!$B843,".",'Смета ЕР (общ) '!$D843)</f>
        <v>Р6.1.15</v>
      </c>
      <c r="F843" s="632">
        <f t="shared" si="128"/>
        <v>1</v>
      </c>
      <c r="G843" s="633" t="s">
        <v>324</v>
      </c>
      <c r="H843" s="634" t="s">
        <v>1144</v>
      </c>
      <c r="I843" s="635"/>
      <c r="J843" s="636">
        <v>305.37</v>
      </c>
      <c r="K843" s="636">
        <v>420.85</v>
      </c>
      <c r="L843" s="636">
        <f t="shared" si="131"/>
        <v>305.37</v>
      </c>
      <c r="M843" s="636">
        <f t="shared" si="132"/>
        <v>420.85</v>
      </c>
      <c r="N843" s="636">
        <f>ROUND('Смета ЕР (общ) '!$I843*'Смета ЕР (общ) '!$L843,2)</f>
        <v>0</v>
      </c>
      <c r="O843" s="636">
        <f>ROUND('Смета ЕР (общ) '!$I843*'Смета ЕР (общ) '!$M843,2)</f>
        <v>0</v>
      </c>
      <c r="R843" s="1376"/>
    </row>
    <row r="844" spans="1:18" ht="24">
      <c r="A844" s="632" t="s">
        <v>88</v>
      </c>
      <c r="B844" s="632">
        <v>1</v>
      </c>
      <c r="C844" s="632"/>
      <c r="D844" s="632">
        <v>16</v>
      </c>
      <c r="E844" s="632" t="str">
        <f>CONCATENATE('Смета ЕР (общ) '!$A844,".",'Смета ЕР (общ) '!$B844,".",'Смета ЕР (общ) '!$D844)</f>
        <v>Р6.1.16</v>
      </c>
      <c r="F844" s="632">
        <f t="shared" si="128"/>
        <v>1</v>
      </c>
      <c r="G844" s="678" t="s">
        <v>5636</v>
      </c>
      <c r="H844" s="634" t="s">
        <v>1144</v>
      </c>
      <c r="I844" s="635"/>
      <c r="J844" s="755">
        <v>33963</v>
      </c>
      <c r="K844" s="636">
        <v>0</v>
      </c>
      <c r="L844" s="636">
        <f t="shared" si="131"/>
        <v>33963</v>
      </c>
      <c r="M844" s="636">
        <f t="shared" si="132"/>
        <v>0</v>
      </c>
      <c r="N844" s="636">
        <f>ROUND('Смета ЕР (общ) '!$I844*'Смета ЕР (общ) '!$L844,2)</f>
        <v>0</v>
      </c>
      <c r="O844" s="636">
        <f>ROUND('Смета ЕР (общ) '!$I844*'Смета ЕР (общ) '!$M844,2)</f>
        <v>0</v>
      </c>
      <c r="P844" s="1106"/>
      <c r="R844" s="1376"/>
    </row>
    <row r="845" spans="1:18" ht="24">
      <c r="A845" s="632" t="s">
        <v>88</v>
      </c>
      <c r="B845" s="632">
        <v>1</v>
      </c>
      <c r="C845" s="851"/>
      <c r="D845" s="851">
        <v>136</v>
      </c>
      <c r="E845" s="632" t="str">
        <f>CONCATENATE('Смета ЕР (общ) '!$A845,".",'Смета ЕР (общ) '!$B845,".",'Смета ЕР (общ) '!$D845)</f>
        <v>Р6.1.136</v>
      </c>
      <c r="F845" s="632">
        <f t="shared" si="128"/>
        <v>1</v>
      </c>
      <c r="G845" s="678" t="s">
        <v>5637</v>
      </c>
      <c r="H845" s="634" t="s">
        <v>8</v>
      </c>
      <c r="I845" s="854"/>
      <c r="J845" s="755">
        <v>113.21</v>
      </c>
      <c r="K845" s="636">
        <v>0</v>
      </c>
      <c r="L845" s="636">
        <f t="shared" ref="L845" si="133">ROUND(J845-J845*$Q$3,2)</f>
        <v>113.21</v>
      </c>
      <c r="M845" s="636">
        <f t="shared" ref="M845" si="134">ROUND(K845-K845*$Q$3,2)</f>
        <v>0</v>
      </c>
      <c r="N845" s="636">
        <f>ROUND('Смета ЕР (общ) '!$I845*'Смета ЕР (общ) '!$L845,2)</f>
        <v>0</v>
      </c>
      <c r="O845" s="636">
        <f>ROUND('Смета ЕР (общ) '!$I845*'Смета ЕР (общ) '!$M845,2)</f>
        <v>0</v>
      </c>
      <c r="P845" s="1106"/>
      <c r="R845" s="1376"/>
    </row>
    <row r="846" spans="1:18" ht="24">
      <c r="A846" s="632" t="s">
        <v>88</v>
      </c>
      <c r="B846" s="632">
        <v>1</v>
      </c>
      <c r="C846" s="632"/>
      <c r="D846" s="632">
        <v>17</v>
      </c>
      <c r="E846" s="632" t="str">
        <f>CONCATENATE('Смета ЕР (общ) '!$A846,".",'Смета ЕР (общ) '!$B846,".",'Смета ЕР (общ) '!$D846)</f>
        <v>Р6.1.17</v>
      </c>
      <c r="F846" s="632">
        <f>IF(I846&gt;0,F844+1,F844)</f>
        <v>1</v>
      </c>
      <c r="G846" s="633" t="s">
        <v>539</v>
      </c>
      <c r="H846" s="634" t="s">
        <v>336</v>
      </c>
      <c r="I846" s="635"/>
      <c r="J846" s="636">
        <v>3053.7</v>
      </c>
      <c r="K846" s="636">
        <v>0</v>
      </c>
      <c r="L846" s="636">
        <f t="shared" si="131"/>
        <v>3053.7</v>
      </c>
      <c r="M846" s="636">
        <f t="shared" si="132"/>
        <v>0</v>
      </c>
      <c r="N846" s="636">
        <f>ROUND('Смета ЕР (общ) '!$I846*'Смета ЕР (общ) '!$L846,2)</f>
        <v>0</v>
      </c>
      <c r="O846" s="636">
        <f>ROUND('Смета ЕР (общ) '!$I846*'Смета ЕР (общ) '!$M846,2)</f>
        <v>0</v>
      </c>
      <c r="R846" s="1376"/>
    </row>
    <row r="847" spans="1:18" ht="24">
      <c r="A847" s="632" t="s">
        <v>88</v>
      </c>
      <c r="B847" s="632">
        <v>1</v>
      </c>
      <c r="C847" s="632"/>
      <c r="D847" s="632">
        <v>18</v>
      </c>
      <c r="E847" s="632" t="str">
        <f>CONCATENATE('Смета ЕР (общ) '!$A847,".",'Смета ЕР (общ) '!$B847,".",'Смета ЕР (общ) '!$D847)</f>
        <v>Р6.1.18</v>
      </c>
      <c r="F847" s="632">
        <f t="shared" si="128"/>
        <v>1</v>
      </c>
      <c r="G847" s="633" t="s">
        <v>94</v>
      </c>
      <c r="H847" s="634" t="s">
        <v>336</v>
      </c>
      <c r="I847" s="635"/>
      <c r="J847" s="636">
        <v>6135.33</v>
      </c>
      <c r="K847" s="636">
        <v>0</v>
      </c>
      <c r="L847" s="636">
        <f t="shared" si="131"/>
        <v>6135.33</v>
      </c>
      <c r="M847" s="636">
        <f t="shared" si="132"/>
        <v>0</v>
      </c>
      <c r="N847" s="636">
        <f>ROUND('Смета ЕР (общ) '!$I847*'Смета ЕР (общ) '!$L847,2)</f>
        <v>0</v>
      </c>
      <c r="O847" s="636">
        <f>ROUND('Смета ЕР (общ) '!$I847*'Смета ЕР (общ) '!$M847,2)</f>
        <v>0</v>
      </c>
      <c r="R847" s="1376"/>
    </row>
    <row r="848" spans="1:18" ht="24">
      <c r="A848" s="632" t="s">
        <v>88</v>
      </c>
      <c r="B848" s="632">
        <v>1</v>
      </c>
      <c r="C848" s="632"/>
      <c r="D848" s="632">
        <v>20</v>
      </c>
      <c r="E848" s="632" t="str">
        <f>CONCATENATE('Смета ЕР (общ) '!$A848,".",'Смета ЕР (общ) '!$B848,".",'Смета ЕР (общ) '!$D848)</f>
        <v>Р6.1.20</v>
      </c>
      <c r="F848" s="632">
        <f t="shared" si="128"/>
        <v>1</v>
      </c>
      <c r="G848" s="633" t="s">
        <v>540</v>
      </c>
      <c r="H848" s="634" t="s">
        <v>336</v>
      </c>
      <c r="I848" s="635"/>
      <c r="J848" s="636">
        <v>806.66</v>
      </c>
      <c r="K848" s="636">
        <v>439.66</v>
      </c>
      <c r="L848" s="636">
        <f t="shared" si="131"/>
        <v>806.66</v>
      </c>
      <c r="M848" s="636">
        <f t="shared" si="132"/>
        <v>439.66</v>
      </c>
      <c r="N848" s="636">
        <f>ROUND('Смета ЕР (общ) '!$I848*'Смета ЕР (общ) '!$L848,2)</f>
        <v>0</v>
      </c>
      <c r="O848" s="636">
        <f>ROUND('Смета ЕР (общ) '!$I848*'Смета ЕР (общ) '!$M848,2)</f>
        <v>0</v>
      </c>
      <c r="R848" s="1376"/>
    </row>
    <row r="849" spans="1:18" ht="24">
      <c r="A849" s="632" t="s">
        <v>88</v>
      </c>
      <c r="B849" s="632">
        <v>1</v>
      </c>
      <c r="C849" s="632"/>
      <c r="D849" s="632">
        <v>21</v>
      </c>
      <c r="E849" s="632" t="str">
        <f>CONCATENATE('Смета ЕР (общ) '!$A849,".",'Смета ЕР (общ) '!$B849,".",'Смета ЕР (общ) '!$D849)</f>
        <v>Р6.1.21</v>
      </c>
      <c r="F849" s="632">
        <f t="shared" si="128"/>
        <v>1</v>
      </c>
      <c r="G849" s="633" t="s">
        <v>325</v>
      </c>
      <c r="H849" s="634" t="s">
        <v>336</v>
      </c>
      <c r="I849" s="635"/>
      <c r="J849" s="636">
        <v>886.23</v>
      </c>
      <c r="K849" s="636">
        <v>70.73</v>
      </c>
      <c r="L849" s="636">
        <f t="shared" si="131"/>
        <v>886.23</v>
      </c>
      <c r="M849" s="636">
        <f t="shared" si="132"/>
        <v>70.73</v>
      </c>
      <c r="N849" s="636">
        <f>ROUND('Смета ЕР (общ) '!$I849*'Смета ЕР (общ) '!$L849,2)</f>
        <v>0</v>
      </c>
      <c r="O849" s="636">
        <f>ROUND('Смета ЕР (общ) '!$I849*'Смета ЕР (общ) '!$M849,2)</f>
        <v>0</v>
      </c>
      <c r="R849" s="1376"/>
    </row>
    <row r="850" spans="1:18" ht="24">
      <c r="A850" s="632" t="s">
        <v>88</v>
      </c>
      <c r="B850" s="632">
        <v>1</v>
      </c>
      <c r="C850" s="632"/>
      <c r="D850" s="632">
        <v>22</v>
      </c>
      <c r="E850" s="632" t="str">
        <f>CONCATENATE('Смета ЕР (общ) '!$A850,".",'Смета ЕР (общ) '!$B850,".",'Смета ЕР (общ) '!$D850)</f>
        <v>Р6.1.22</v>
      </c>
      <c r="F850" s="632">
        <f t="shared" si="128"/>
        <v>1</v>
      </c>
      <c r="G850" s="633" t="s">
        <v>541</v>
      </c>
      <c r="H850" s="634" t="s">
        <v>336</v>
      </c>
      <c r="I850" s="635"/>
      <c r="J850" s="636">
        <v>2578.6799999999998</v>
      </c>
      <c r="K850" s="636">
        <v>23430.35</v>
      </c>
      <c r="L850" s="636">
        <f t="shared" si="131"/>
        <v>2578.6799999999998</v>
      </c>
      <c r="M850" s="636">
        <f t="shared" si="132"/>
        <v>23430.35</v>
      </c>
      <c r="N850" s="636">
        <f>ROUND('Смета ЕР (общ) '!$I850*'Смета ЕР (общ) '!$L850,2)</f>
        <v>0</v>
      </c>
      <c r="O850" s="636">
        <f>ROUND('Смета ЕР (общ) '!$I850*'Смета ЕР (общ) '!$M850,2)</f>
        <v>0</v>
      </c>
      <c r="R850" s="1376"/>
    </row>
    <row r="851" spans="1:18" ht="24">
      <c r="A851" s="632" t="s">
        <v>88</v>
      </c>
      <c r="B851" s="632">
        <v>1</v>
      </c>
      <c r="C851" s="632"/>
      <c r="D851" s="632">
        <v>23</v>
      </c>
      <c r="E851" s="632" t="str">
        <f>CONCATENATE('Смета ЕР (общ) '!$A851,".",'Смета ЕР (общ) '!$B851,".",'Смета ЕР (общ) '!$D851)</f>
        <v>Р6.1.23</v>
      </c>
      <c r="F851" s="632">
        <f t="shared" si="128"/>
        <v>1</v>
      </c>
      <c r="G851" s="633" t="s">
        <v>542</v>
      </c>
      <c r="H851" s="634" t="s">
        <v>336</v>
      </c>
      <c r="I851" s="635"/>
      <c r="J851" s="636">
        <v>2578.6799999999998</v>
      </c>
      <c r="K851" s="636">
        <v>24525.85</v>
      </c>
      <c r="L851" s="636">
        <f t="shared" si="131"/>
        <v>2578.6799999999998</v>
      </c>
      <c r="M851" s="636">
        <f t="shared" si="132"/>
        <v>24525.85</v>
      </c>
      <c r="N851" s="636">
        <f>ROUND('Смета ЕР (общ) '!$I851*'Смета ЕР (общ) '!$L851,2)</f>
        <v>0</v>
      </c>
      <c r="O851" s="636">
        <f>ROUND('Смета ЕР (общ) '!$I851*'Смета ЕР (общ) '!$M851,2)</f>
        <v>0</v>
      </c>
      <c r="R851" s="1376"/>
    </row>
    <row r="852" spans="1:18" ht="24">
      <c r="A852" s="632" t="s">
        <v>88</v>
      </c>
      <c r="B852" s="632">
        <v>1</v>
      </c>
      <c r="C852" s="632"/>
      <c r="D852" s="632">
        <v>24</v>
      </c>
      <c r="E852" s="632" t="str">
        <f>CONCATENATE('Смета ЕР (общ) '!$A852,".",'Смета ЕР (общ) '!$B852,".",'Смета ЕР (общ) '!$D852)</f>
        <v>Р6.1.24</v>
      </c>
      <c r="F852" s="632">
        <f t="shared" si="128"/>
        <v>1</v>
      </c>
      <c r="G852" s="633" t="s">
        <v>270</v>
      </c>
      <c r="H852" s="634" t="s">
        <v>336</v>
      </c>
      <c r="I852" s="635"/>
      <c r="J852" s="636">
        <v>2578.6799999999998</v>
      </c>
      <c r="K852" s="636">
        <v>17955.060000000001</v>
      </c>
      <c r="L852" s="636">
        <f t="shared" si="131"/>
        <v>2578.6799999999998</v>
      </c>
      <c r="M852" s="636">
        <f t="shared" si="132"/>
        <v>17955.060000000001</v>
      </c>
      <c r="N852" s="636">
        <f>ROUND('Смета ЕР (общ) '!$I852*'Смета ЕР (общ) '!$L852,2)</f>
        <v>0</v>
      </c>
      <c r="O852" s="636">
        <f>ROUND('Смета ЕР (общ) '!$I852*'Смета ЕР (общ) '!$M852,2)</f>
        <v>0</v>
      </c>
      <c r="R852" s="1376"/>
    </row>
    <row r="853" spans="1:18" ht="24">
      <c r="A853" s="632" t="s">
        <v>88</v>
      </c>
      <c r="B853" s="632">
        <v>1</v>
      </c>
      <c r="C853" s="632"/>
      <c r="D853" s="632">
        <v>25</v>
      </c>
      <c r="E853" s="632" t="str">
        <f>CONCATENATE('Смета ЕР (общ) '!$A853,".",'Смета ЕР (общ) '!$B853,".",'Смета ЕР (общ) '!$D853)</f>
        <v>Р6.1.25</v>
      </c>
      <c r="F853" s="632">
        <f t="shared" si="128"/>
        <v>1</v>
      </c>
      <c r="G853" s="633" t="s">
        <v>543</v>
      </c>
      <c r="H853" s="634" t="s">
        <v>27</v>
      </c>
      <c r="I853" s="635"/>
      <c r="J853" s="636">
        <v>449.16</v>
      </c>
      <c r="K853" s="636">
        <v>286.01</v>
      </c>
      <c r="L853" s="636">
        <f t="shared" si="131"/>
        <v>449.16</v>
      </c>
      <c r="M853" s="636">
        <f t="shared" si="132"/>
        <v>286.01</v>
      </c>
      <c r="N853" s="636">
        <f>ROUND('Смета ЕР (общ) '!$I853*'Смета ЕР (общ) '!$L853,2)</f>
        <v>0</v>
      </c>
      <c r="O853" s="636">
        <f>ROUND('Смета ЕР (общ) '!$I853*'Смета ЕР (общ) '!$M853,2)</f>
        <v>0</v>
      </c>
      <c r="R853" s="1376"/>
    </row>
    <row r="854" spans="1:18" ht="24">
      <c r="A854" s="632" t="s">
        <v>88</v>
      </c>
      <c r="B854" s="632">
        <v>1</v>
      </c>
      <c r="C854" s="632"/>
      <c r="D854" s="632">
        <v>26</v>
      </c>
      <c r="E854" s="632" t="str">
        <f>CONCATENATE('Смета ЕР (общ) '!$A854,".",'Смета ЕР (общ) '!$B854,".",'Смета ЕР (общ) '!$D854)</f>
        <v>Р6.1.26</v>
      </c>
      <c r="F854" s="632">
        <f t="shared" si="128"/>
        <v>1</v>
      </c>
      <c r="G854" s="633" t="s">
        <v>95</v>
      </c>
      <c r="H854" s="634" t="s">
        <v>27</v>
      </c>
      <c r="I854" s="635"/>
      <c r="J854" s="636">
        <v>467.5</v>
      </c>
      <c r="K854" s="636">
        <v>663.5</v>
      </c>
      <c r="L854" s="636">
        <f t="shared" si="131"/>
        <v>467.5</v>
      </c>
      <c r="M854" s="636">
        <f t="shared" si="132"/>
        <v>663.5</v>
      </c>
      <c r="N854" s="636">
        <f>ROUND('Смета ЕР (общ) '!$I854*'Смета ЕР (общ) '!$L854,2)</f>
        <v>0</v>
      </c>
      <c r="O854" s="636">
        <f>ROUND('Смета ЕР (общ) '!$I854*'Смета ЕР (общ) '!$M854,2)</f>
        <v>0</v>
      </c>
      <c r="R854" s="1376"/>
    </row>
    <row r="855" spans="1:18" ht="24">
      <c r="A855" s="632" t="s">
        <v>88</v>
      </c>
      <c r="B855" s="632">
        <v>1</v>
      </c>
      <c r="C855" s="632"/>
      <c r="D855" s="632">
        <v>27</v>
      </c>
      <c r="E855" s="632" t="str">
        <f>CONCATENATE('Смета ЕР (общ) '!$A855,".",'Смета ЕР (общ) '!$B855,".",'Смета ЕР (общ) '!$D855)</f>
        <v>Р6.1.27</v>
      </c>
      <c r="F855" s="632">
        <f t="shared" si="128"/>
        <v>1</v>
      </c>
      <c r="G855" s="633" t="s">
        <v>544</v>
      </c>
      <c r="H855" s="634" t="s">
        <v>27</v>
      </c>
      <c r="I855" s="635"/>
      <c r="J855" s="636">
        <v>583.6</v>
      </c>
      <c r="K855" s="636">
        <v>733.88</v>
      </c>
      <c r="L855" s="636">
        <f t="shared" si="131"/>
        <v>583.6</v>
      </c>
      <c r="M855" s="636">
        <f t="shared" si="132"/>
        <v>733.88</v>
      </c>
      <c r="N855" s="636">
        <f>ROUND('Смета ЕР (общ) '!$I855*'Смета ЕР (общ) '!$L855,2)</f>
        <v>0</v>
      </c>
      <c r="O855" s="636">
        <f>ROUND('Смета ЕР (общ) '!$I855*'Смета ЕР (общ) '!$M855,2)</f>
        <v>0</v>
      </c>
      <c r="R855" s="1376"/>
    </row>
    <row r="856" spans="1:18" ht="24">
      <c r="A856" s="632" t="s">
        <v>88</v>
      </c>
      <c r="B856" s="632">
        <v>1</v>
      </c>
      <c r="C856" s="632"/>
      <c r="D856" s="632">
        <v>28</v>
      </c>
      <c r="E856" s="632" t="str">
        <f>CONCATENATE('Смета ЕР (общ) '!$A856,".",'Смета ЕР (общ) '!$B856,".",'Смета ЕР (общ) '!$D856)</f>
        <v>Р6.1.28</v>
      </c>
      <c r="F856" s="632">
        <f t="shared" si="128"/>
        <v>1</v>
      </c>
      <c r="G856" s="633" t="s">
        <v>350</v>
      </c>
      <c r="H856" s="634" t="s">
        <v>27</v>
      </c>
      <c r="I856" s="635"/>
      <c r="J856" s="636">
        <v>551.22</v>
      </c>
      <c r="K856" s="636">
        <v>191.42</v>
      </c>
      <c r="L856" s="636">
        <f t="shared" si="131"/>
        <v>551.22</v>
      </c>
      <c r="M856" s="636">
        <f t="shared" si="132"/>
        <v>191.42</v>
      </c>
      <c r="N856" s="636">
        <f>ROUND('Смета ЕР (общ) '!$I856*'Смета ЕР (общ) '!$L856,2)</f>
        <v>0</v>
      </c>
      <c r="O856" s="636">
        <f>ROUND('Смета ЕР (общ) '!$I856*'Смета ЕР (общ) '!$M856,2)</f>
        <v>0</v>
      </c>
      <c r="R856" s="1376"/>
    </row>
    <row r="857" spans="1:18" ht="24">
      <c r="A857" s="632" t="s">
        <v>88</v>
      </c>
      <c r="B857" s="632">
        <v>1</v>
      </c>
      <c r="C857" s="632"/>
      <c r="D857" s="632">
        <v>29</v>
      </c>
      <c r="E857" s="632" t="str">
        <f>CONCATENATE('Смета ЕР (общ) '!$A857,".",'Смета ЕР (общ) '!$B857,".",'Смета ЕР (общ) '!$D857)</f>
        <v>Р6.1.29</v>
      </c>
      <c r="F857" s="632">
        <f t="shared" si="128"/>
        <v>1</v>
      </c>
      <c r="G857" s="633" t="s">
        <v>351</v>
      </c>
      <c r="H857" s="634" t="s">
        <v>27</v>
      </c>
      <c r="I857" s="635"/>
      <c r="J857" s="636">
        <v>551.22</v>
      </c>
      <c r="K857" s="636">
        <v>654.94000000000005</v>
      </c>
      <c r="L857" s="636">
        <f t="shared" si="131"/>
        <v>551.22</v>
      </c>
      <c r="M857" s="636">
        <f t="shared" si="132"/>
        <v>654.94000000000005</v>
      </c>
      <c r="N857" s="636">
        <f>ROUND('Смета ЕР (общ) '!$I857*'Смета ЕР (общ) '!$L857,2)</f>
        <v>0</v>
      </c>
      <c r="O857" s="636">
        <f>ROUND('Смета ЕР (общ) '!$I857*'Смета ЕР (общ) '!$M857,2)</f>
        <v>0</v>
      </c>
      <c r="R857" s="1376"/>
    </row>
    <row r="858" spans="1:18" ht="24">
      <c r="A858" s="632" t="s">
        <v>88</v>
      </c>
      <c r="B858" s="632">
        <v>1</v>
      </c>
      <c r="C858" s="632"/>
      <c r="D858" s="632">
        <v>30</v>
      </c>
      <c r="E858" s="632" t="str">
        <f>CONCATENATE('Смета ЕР (общ) '!$A858,".",'Смета ЕР (общ) '!$B858,".",'Смета ЕР (общ) '!$D858)</f>
        <v>Р6.1.30</v>
      </c>
      <c r="F858" s="632">
        <f t="shared" si="128"/>
        <v>1</v>
      </c>
      <c r="G858" s="633" t="s">
        <v>352</v>
      </c>
      <c r="H858" s="634" t="s">
        <v>27</v>
      </c>
      <c r="I858" s="635"/>
      <c r="J858" s="636">
        <v>583.6</v>
      </c>
      <c r="K858" s="636">
        <v>987.01</v>
      </c>
      <c r="L858" s="636">
        <f t="shared" si="131"/>
        <v>583.6</v>
      </c>
      <c r="M858" s="636">
        <f t="shared" si="132"/>
        <v>987.01</v>
      </c>
      <c r="N858" s="636">
        <f>ROUND('Смета ЕР (общ) '!$I858*'Смета ЕР (общ) '!$L858,2)</f>
        <v>0</v>
      </c>
      <c r="O858" s="636">
        <f>ROUND('Смета ЕР (общ) '!$I858*'Смета ЕР (общ) '!$M858,2)</f>
        <v>0</v>
      </c>
      <c r="R858" s="1376"/>
    </row>
    <row r="859" spans="1:18" ht="24">
      <c r="A859" s="632" t="s">
        <v>88</v>
      </c>
      <c r="B859" s="632">
        <v>1</v>
      </c>
      <c r="C859" s="632"/>
      <c r="D859" s="632">
        <v>31</v>
      </c>
      <c r="E859" s="632" t="str">
        <f>CONCATENATE('Смета ЕР (общ) '!$A859,".",'Смета ЕР (общ) '!$B859,".",'Смета ЕР (общ) '!$D859)</f>
        <v>Р6.1.31</v>
      </c>
      <c r="F859" s="632">
        <f t="shared" si="128"/>
        <v>1</v>
      </c>
      <c r="G859" s="678" t="s">
        <v>96</v>
      </c>
      <c r="H859" s="634" t="s">
        <v>336</v>
      </c>
      <c r="I859" s="637"/>
      <c r="J859" s="665">
        <v>3135</v>
      </c>
      <c r="K859" s="665">
        <v>0</v>
      </c>
      <c r="L859" s="636">
        <f t="shared" si="131"/>
        <v>3135</v>
      </c>
      <c r="M859" s="636">
        <f t="shared" si="132"/>
        <v>0</v>
      </c>
      <c r="N859" s="636">
        <f>ROUND('Смета ЕР (общ) '!$I859*'Смета ЕР (общ) '!$L859,2)</f>
        <v>0</v>
      </c>
      <c r="O859" s="636">
        <f>ROUND('Смета ЕР (общ) '!$I859*'Смета ЕР (общ) '!$M859,2)</f>
        <v>0</v>
      </c>
      <c r="R859" s="1376"/>
    </row>
    <row r="860" spans="1:18" ht="24">
      <c r="A860" s="632" t="s">
        <v>88</v>
      </c>
      <c r="B860" s="632">
        <v>1</v>
      </c>
      <c r="C860" s="632"/>
      <c r="D860" s="632">
        <v>32</v>
      </c>
      <c r="E860" s="632" t="str">
        <f>CONCATENATE('Смета ЕР (общ) '!$A860,".",'Смета ЕР (общ) '!$B860,".",'Смета ЕР (общ) '!$D860)</f>
        <v>Р6.1.32</v>
      </c>
      <c r="F860" s="632">
        <f t="shared" si="128"/>
        <v>1</v>
      </c>
      <c r="G860" s="678" t="s">
        <v>337</v>
      </c>
      <c r="H860" s="638" t="s">
        <v>27</v>
      </c>
      <c r="I860" s="637"/>
      <c r="J860" s="665">
        <v>156.75</v>
      </c>
      <c r="K860" s="665">
        <v>0</v>
      </c>
      <c r="L860" s="636">
        <f t="shared" si="131"/>
        <v>156.75</v>
      </c>
      <c r="M860" s="636">
        <f t="shared" si="132"/>
        <v>0</v>
      </c>
      <c r="N860" s="636">
        <f>ROUND('Смета ЕР (общ) '!$I860*'Смета ЕР (общ) '!$L860,2)</f>
        <v>0</v>
      </c>
      <c r="O860" s="636">
        <f>ROUND('Смета ЕР (общ) '!$I860*'Смета ЕР (общ) '!$M860,2)</f>
        <v>0</v>
      </c>
      <c r="R860" s="1376"/>
    </row>
    <row r="861" spans="1:18" ht="24">
      <c r="A861" s="632" t="s">
        <v>88</v>
      </c>
      <c r="B861" s="632">
        <v>1</v>
      </c>
      <c r="C861" s="632"/>
      <c r="D861" s="632">
        <v>35</v>
      </c>
      <c r="E861" s="632" t="str">
        <f>CONCATENATE('Смета ЕР (общ) '!$A861,".",'Смета ЕР (общ) '!$B861,".",'Смета ЕР (общ) '!$D861)</f>
        <v>Р6.1.35</v>
      </c>
      <c r="F861" s="632">
        <f t="shared" si="128"/>
        <v>1</v>
      </c>
      <c r="G861" s="678" t="s">
        <v>545</v>
      </c>
      <c r="H861" s="634" t="s">
        <v>336</v>
      </c>
      <c r="I861" s="637"/>
      <c r="J861" s="665">
        <v>886.23</v>
      </c>
      <c r="K861" s="665">
        <v>586.66999999999996</v>
      </c>
      <c r="L861" s="636">
        <f t="shared" si="131"/>
        <v>886.23</v>
      </c>
      <c r="M861" s="636">
        <f t="shared" si="132"/>
        <v>586.66999999999996</v>
      </c>
      <c r="N861" s="636">
        <f>ROUND('Смета ЕР (общ) '!$I861*'Смета ЕР (общ) '!$L861,2)</f>
        <v>0</v>
      </c>
      <c r="O861" s="636">
        <f>ROUND('Смета ЕР (общ) '!$I861*'Смета ЕР (общ) '!$M861,2)</f>
        <v>0</v>
      </c>
      <c r="R861" s="1376"/>
    </row>
    <row r="862" spans="1:18" ht="24">
      <c r="A862" s="632" t="s">
        <v>88</v>
      </c>
      <c r="B862" s="632">
        <v>1</v>
      </c>
      <c r="C862" s="632"/>
      <c r="D862" s="632">
        <v>36</v>
      </c>
      <c r="E862" s="632" t="str">
        <f>CONCATENATE('Смета ЕР (общ) '!$A862,".",'Смета ЕР (общ) '!$B862,".",'Смета ЕР (общ) '!$D862)</f>
        <v>Р6.1.36</v>
      </c>
      <c r="F862" s="632">
        <f t="shared" si="128"/>
        <v>1</v>
      </c>
      <c r="G862" s="633" t="s">
        <v>2623</v>
      </c>
      <c r="H862" s="634" t="s">
        <v>27</v>
      </c>
      <c r="I862" s="635"/>
      <c r="J862" s="636">
        <v>551.22</v>
      </c>
      <c r="K862" s="636">
        <v>198.82</v>
      </c>
      <c r="L862" s="636">
        <f t="shared" si="131"/>
        <v>551.22</v>
      </c>
      <c r="M862" s="636">
        <f t="shared" si="132"/>
        <v>198.82</v>
      </c>
      <c r="N862" s="636">
        <f>ROUND('Смета ЕР (общ) '!$I862*'Смета ЕР (общ) '!$L862,2)</f>
        <v>0</v>
      </c>
      <c r="O862" s="636">
        <f>ROUND('Смета ЕР (общ) '!$I862*'Смета ЕР (общ) '!$M862,2)</f>
        <v>0</v>
      </c>
      <c r="R862" s="1376"/>
    </row>
    <row r="863" spans="1:18" ht="24">
      <c r="A863" s="632" t="s">
        <v>88</v>
      </c>
      <c r="B863" s="632">
        <v>1</v>
      </c>
      <c r="C863" s="632"/>
      <c r="D863" s="632">
        <v>37</v>
      </c>
      <c r="E863" s="632" t="str">
        <f>CONCATENATE('Смета ЕР (общ) '!$A863,".",'Смета ЕР (общ) '!$B863,".",'Смета ЕР (общ) '!$D863)</f>
        <v>Р6.1.37</v>
      </c>
      <c r="F863" s="632">
        <f t="shared" si="128"/>
        <v>1</v>
      </c>
      <c r="G863" s="633" t="s">
        <v>2624</v>
      </c>
      <c r="H863" s="634" t="s">
        <v>27</v>
      </c>
      <c r="I863" s="635"/>
      <c r="J863" s="636">
        <v>551.22</v>
      </c>
      <c r="K863" s="636">
        <v>1056.6500000000001</v>
      </c>
      <c r="L863" s="636">
        <f t="shared" si="131"/>
        <v>551.22</v>
      </c>
      <c r="M863" s="636">
        <f t="shared" si="132"/>
        <v>1056.6500000000001</v>
      </c>
      <c r="N863" s="636">
        <f>ROUND('Смета ЕР (общ) '!$I863*'Смета ЕР (общ) '!$L863,2)</f>
        <v>0</v>
      </c>
      <c r="O863" s="636">
        <f>ROUND('Смета ЕР (общ) '!$I863*'Смета ЕР (общ) '!$M863,2)</f>
        <v>0</v>
      </c>
      <c r="R863" s="1376"/>
    </row>
    <row r="864" spans="1:18" ht="24">
      <c r="A864" s="632" t="s">
        <v>88</v>
      </c>
      <c r="B864" s="632">
        <v>1</v>
      </c>
      <c r="C864" s="632"/>
      <c r="D864" s="632">
        <v>38</v>
      </c>
      <c r="E864" s="632" t="str">
        <f>CONCATENATE('Смета ЕР (общ) '!$A864,".",'Смета ЕР (общ) '!$B864,".",'Смета ЕР (общ) '!$D864)</f>
        <v>Р6.1.38</v>
      </c>
      <c r="F864" s="632">
        <f t="shared" si="128"/>
        <v>1</v>
      </c>
      <c r="G864" s="633" t="s">
        <v>2625</v>
      </c>
      <c r="H864" s="634" t="s">
        <v>27</v>
      </c>
      <c r="I864" s="635"/>
      <c r="J864" s="636">
        <v>583.6</v>
      </c>
      <c r="K864" s="636">
        <v>1458.38</v>
      </c>
      <c r="L864" s="636">
        <f t="shared" si="131"/>
        <v>583.6</v>
      </c>
      <c r="M864" s="636">
        <f t="shared" si="132"/>
        <v>1458.38</v>
      </c>
      <c r="N864" s="636">
        <f>ROUND('Смета ЕР (общ) '!$I864*'Смета ЕР (общ) '!$L864,2)</f>
        <v>0</v>
      </c>
      <c r="O864" s="636">
        <f>ROUND('Смета ЕР (общ) '!$I864*'Смета ЕР (общ) '!$M864,2)</f>
        <v>0</v>
      </c>
      <c r="R864" s="1376"/>
    </row>
    <row r="865" spans="1:18" ht="24">
      <c r="A865" s="632" t="s">
        <v>88</v>
      </c>
      <c r="B865" s="632">
        <v>1</v>
      </c>
      <c r="C865" s="632"/>
      <c r="D865" s="632">
        <v>39</v>
      </c>
      <c r="E865" s="632" t="str">
        <f>CONCATENATE('Смета ЕР (общ) '!$A865,".",'Смета ЕР (общ) '!$B865,".",'Смета ЕР (общ) '!$D865)</f>
        <v>Р6.1.39</v>
      </c>
      <c r="F865" s="632">
        <f t="shared" si="128"/>
        <v>1</v>
      </c>
      <c r="G865" s="678" t="s">
        <v>546</v>
      </c>
      <c r="H865" s="634" t="s">
        <v>336</v>
      </c>
      <c r="I865" s="635"/>
      <c r="J865" s="636">
        <v>886.23</v>
      </c>
      <c r="K865" s="636">
        <v>1415.25</v>
      </c>
      <c r="L865" s="636">
        <f t="shared" si="131"/>
        <v>886.23</v>
      </c>
      <c r="M865" s="636">
        <f t="shared" si="132"/>
        <v>1415.25</v>
      </c>
      <c r="N865" s="636">
        <f>ROUND('Смета ЕР (общ) '!$I865*'Смета ЕР (общ) '!$L865,2)</f>
        <v>0</v>
      </c>
      <c r="O865" s="636">
        <f>ROUND('Смета ЕР (общ) '!$I865*'Смета ЕР (общ) '!$M865,2)</f>
        <v>0</v>
      </c>
      <c r="R865" s="1376"/>
    </row>
    <row r="866" spans="1:18" ht="24">
      <c r="A866" s="632" t="s">
        <v>88</v>
      </c>
      <c r="B866" s="632">
        <v>1</v>
      </c>
      <c r="C866" s="632"/>
      <c r="D866" s="632">
        <v>40</v>
      </c>
      <c r="E866" s="632" t="str">
        <f>CONCATENATE('Смета ЕР (общ) '!$A866,".",'Смета ЕР (общ) '!$B866,".",'Смета ЕР (общ) '!$D866)</f>
        <v>Р6.1.40</v>
      </c>
      <c r="F866" s="632">
        <f t="shared" si="128"/>
        <v>1</v>
      </c>
      <c r="G866" s="678" t="s">
        <v>547</v>
      </c>
      <c r="H866" s="634" t="s">
        <v>336</v>
      </c>
      <c r="I866" s="635"/>
      <c r="J866" s="636">
        <v>886.23</v>
      </c>
      <c r="K866" s="636">
        <v>143.44</v>
      </c>
      <c r="L866" s="636">
        <f t="shared" si="131"/>
        <v>886.23</v>
      </c>
      <c r="M866" s="636">
        <f t="shared" si="132"/>
        <v>143.44</v>
      </c>
      <c r="N866" s="636">
        <f>ROUND('Смета ЕР (общ) '!$I866*'Смета ЕР (общ) '!$L866,2)</f>
        <v>0</v>
      </c>
      <c r="O866" s="636">
        <f>ROUND('Смета ЕР (общ) '!$I866*'Смета ЕР (общ) '!$M866,2)</f>
        <v>0</v>
      </c>
      <c r="R866" s="1376"/>
    </row>
    <row r="867" spans="1:18" ht="24">
      <c r="A867" s="632" t="s">
        <v>88</v>
      </c>
      <c r="B867" s="632">
        <v>1</v>
      </c>
      <c r="C867" s="632"/>
      <c r="D867" s="632">
        <v>41</v>
      </c>
      <c r="E867" s="632" t="str">
        <f>CONCATENATE('Смета ЕР (общ) '!$A867,".",'Смета ЕР (общ) '!$B867,".",'Смета ЕР (общ) '!$D867)</f>
        <v>Р6.1.41</v>
      </c>
      <c r="F867" s="632">
        <f t="shared" si="128"/>
        <v>1</v>
      </c>
      <c r="G867" s="678" t="s">
        <v>548</v>
      </c>
      <c r="H867" s="634" t="s">
        <v>336</v>
      </c>
      <c r="I867" s="635"/>
      <c r="J867" s="636">
        <v>4177.25</v>
      </c>
      <c r="K867" s="636">
        <v>39142.03</v>
      </c>
      <c r="L867" s="636">
        <f t="shared" si="131"/>
        <v>4177.25</v>
      </c>
      <c r="M867" s="636">
        <f t="shared" si="132"/>
        <v>39142.03</v>
      </c>
      <c r="N867" s="636">
        <f>ROUND('Смета ЕР (общ) '!$I867*'Смета ЕР (общ) '!$L867,2)</f>
        <v>0</v>
      </c>
      <c r="O867" s="636">
        <f>ROUND('Смета ЕР (общ) '!$I867*'Смета ЕР (общ) '!$M867,2)</f>
        <v>0</v>
      </c>
      <c r="R867" s="1376"/>
    </row>
    <row r="868" spans="1:18" ht="24">
      <c r="A868" s="632" t="s">
        <v>88</v>
      </c>
      <c r="B868" s="632">
        <v>1</v>
      </c>
      <c r="C868" s="632"/>
      <c r="D868" s="632">
        <v>42</v>
      </c>
      <c r="E868" s="632" t="str">
        <f>CONCATENATE('Смета ЕР (общ) '!$A868,".",'Смета ЕР (общ) '!$B868,".",'Смета ЕР (общ) '!$D868)</f>
        <v>Р6.1.42</v>
      </c>
      <c r="F868" s="632">
        <f t="shared" si="128"/>
        <v>1</v>
      </c>
      <c r="G868" s="678" t="s">
        <v>549</v>
      </c>
      <c r="H868" s="634" t="s">
        <v>336</v>
      </c>
      <c r="I868" s="635"/>
      <c r="J868" s="636">
        <v>4172.6899999999996</v>
      </c>
      <c r="K868" s="636">
        <v>30689.56</v>
      </c>
      <c r="L868" s="636">
        <f t="shared" si="131"/>
        <v>4172.6899999999996</v>
      </c>
      <c r="M868" s="636">
        <f t="shared" si="132"/>
        <v>30689.56</v>
      </c>
      <c r="N868" s="636">
        <f>ROUND('Смета ЕР (общ) '!$I868*'Смета ЕР (общ) '!$L868,2)</f>
        <v>0</v>
      </c>
      <c r="O868" s="636">
        <f>ROUND('Смета ЕР (общ) '!$I868*'Смета ЕР (общ) '!$M868,2)</f>
        <v>0</v>
      </c>
      <c r="R868" s="1376"/>
    </row>
    <row r="869" spans="1:18" ht="24">
      <c r="A869" s="632" t="s">
        <v>88</v>
      </c>
      <c r="B869" s="632">
        <v>1</v>
      </c>
      <c r="C869" s="632"/>
      <c r="D869" s="632">
        <v>43</v>
      </c>
      <c r="E869" s="632" t="str">
        <f>CONCATENATE('Смета ЕР (общ) '!$A869,".",'Смета ЕР (общ) '!$B869,".",'Смета ЕР (общ) '!$D869)</f>
        <v>Р6.1.43</v>
      </c>
      <c r="F869" s="632">
        <f t="shared" si="128"/>
        <v>1</v>
      </c>
      <c r="G869" s="678" t="s">
        <v>550</v>
      </c>
      <c r="H869" s="634" t="s">
        <v>336</v>
      </c>
      <c r="I869" s="635"/>
      <c r="J869" s="636">
        <v>4153.88</v>
      </c>
      <c r="K869" s="636">
        <v>25375.88</v>
      </c>
      <c r="L869" s="636">
        <f t="shared" si="131"/>
        <v>4153.88</v>
      </c>
      <c r="M869" s="636">
        <f t="shared" si="132"/>
        <v>25375.88</v>
      </c>
      <c r="N869" s="636">
        <f>ROUND('Смета ЕР (общ) '!$I869*'Смета ЕР (общ) '!$L869,2)</f>
        <v>0</v>
      </c>
      <c r="O869" s="636">
        <f>ROUND('Смета ЕР (общ) '!$I869*'Смета ЕР (общ) '!$M869,2)</f>
        <v>0</v>
      </c>
      <c r="R869" s="1376"/>
    </row>
    <row r="870" spans="1:18" ht="24">
      <c r="A870" s="632" t="s">
        <v>88</v>
      </c>
      <c r="B870" s="632">
        <v>1</v>
      </c>
      <c r="C870" s="632"/>
      <c r="D870" s="632">
        <v>44</v>
      </c>
      <c r="E870" s="632" t="str">
        <f>CONCATENATE('Смета ЕР (общ) '!$A870,".",'Смета ЕР (общ) '!$B870,".",'Смета ЕР (общ) '!$D870)</f>
        <v>Р6.1.44</v>
      </c>
      <c r="F870" s="632">
        <f t="shared" si="128"/>
        <v>1</v>
      </c>
      <c r="G870" s="678" t="s">
        <v>551</v>
      </c>
      <c r="H870" s="634" t="s">
        <v>336</v>
      </c>
      <c r="I870" s="635"/>
      <c r="J870" s="636">
        <v>365.75</v>
      </c>
      <c r="K870" s="636">
        <v>414.35</v>
      </c>
      <c r="L870" s="636">
        <f t="shared" si="131"/>
        <v>365.75</v>
      </c>
      <c r="M870" s="636">
        <f t="shared" si="132"/>
        <v>414.35</v>
      </c>
      <c r="N870" s="636">
        <f>ROUND('Смета ЕР (общ) '!$I870*'Смета ЕР (общ) '!$L870,2)</f>
        <v>0</v>
      </c>
      <c r="O870" s="636">
        <f>ROUND('Смета ЕР (общ) '!$I870*'Смета ЕР (общ) '!$M870,2)</f>
        <v>0</v>
      </c>
      <c r="R870" s="1376"/>
    </row>
    <row r="871" spans="1:18" ht="24">
      <c r="A871" s="632" t="s">
        <v>88</v>
      </c>
      <c r="B871" s="632">
        <v>1</v>
      </c>
      <c r="C871" s="632"/>
      <c r="D871" s="632">
        <v>45</v>
      </c>
      <c r="E871" s="632" t="str">
        <f>CONCATENATE('Смета ЕР (общ) '!$A871,".",'Смета ЕР (общ) '!$B871,".",'Смета ЕР (общ) '!$D871)</f>
        <v>Р6.1.45</v>
      </c>
      <c r="F871" s="632">
        <f t="shared" si="128"/>
        <v>1</v>
      </c>
      <c r="G871" s="678" t="s">
        <v>552</v>
      </c>
      <c r="H871" s="634" t="s">
        <v>336</v>
      </c>
      <c r="I871" s="635"/>
      <c r="J871" s="636">
        <v>365.75</v>
      </c>
      <c r="K871" s="636">
        <v>81.069999999999993</v>
      </c>
      <c r="L871" s="636">
        <f t="shared" si="131"/>
        <v>365.75</v>
      </c>
      <c r="M871" s="636">
        <f t="shared" si="132"/>
        <v>81.069999999999993</v>
      </c>
      <c r="N871" s="636">
        <f>ROUND('Смета ЕР (общ) '!$I871*'Смета ЕР (общ) '!$L871,2)</f>
        <v>0</v>
      </c>
      <c r="O871" s="636">
        <f>ROUND('Смета ЕР (общ) '!$I871*'Смета ЕР (общ) '!$M871,2)</f>
        <v>0</v>
      </c>
      <c r="R871" s="1376"/>
    </row>
    <row r="872" spans="1:18" ht="24">
      <c r="A872" s="632" t="s">
        <v>88</v>
      </c>
      <c r="B872" s="632">
        <v>1</v>
      </c>
      <c r="C872" s="632"/>
      <c r="D872" s="632">
        <v>46</v>
      </c>
      <c r="E872" s="632" t="str">
        <f>CONCATENATE('Смета ЕР (общ) '!$A872,".",'Смета ЕР (общ) '!$B872,".",'Смета ЕР (общ) '!$D872)</f>
        <v>Р6.1.46</v>
      </c>
      <c r="F872" s="632">
        <f t="shared" si="128"/>
        <v>1</v>
      </c>
      <c r="G872" s="633" t="s">
        <v>553</v>
      </c>
      <c r="H872" s="634" t="s">
        <v>336</v>
      </c>
      <c r="I872" s="635"/>
      <c r="J872" s="636">
        <v>2646.54</v>
      </c>
      <c r="K872" s="636">
        <v>16258.41</v>
      </c>
      <c r="L872" s="636">
        <f t="shared" si="131"/>
        <v>2646.54</v>
      </c>
      <c r="M872" s="636">
        <f t="shared" si="132"/>
        <v>16258.41</v>
      </c>
      <c r="N872" s="636">
        <f>ROUND('Смета ЕР (общ) '!$I872*'Смета ЕР (общ) '!$L872,2)</f>
        <v>0</v>
      </c>
      <c r="O872" s="636">
        <f>ROUND('Смета ЕР (общ) '!$I872*'Смета ЕР (общ) '!$M872,2)</f>
        <v>0</v>
      </c>
      <c r="R872" s="1376"/>
    </row>
    <row r="873" spans="1:18" ht="24">
      <c r="A873" s="632" t="s">
        <v>88</v>
      </c>
      <c r="B873" s="632">
        <v>1</v>
      </c>
      <c r="C873" s="632"/>
      <c r="D873" s="632">
        <v>47</v>
      </c>
      <c r="E873" s="632" t="str">
        <f>CONCATENATE('Смета ЕР (общ) '!$A873,".",'Смета ЕР (общ) '!$B873,".",'Смета ЕР (общ) '!$D873)</f>
        <v>Р6.1.47</v>
      </c>
      <c r="F873" s="632">
        <f t="shared" si="128"/>
        <v>1</v>
      </c>
      <c r="G873" s="633" t="s">
        <v>554</v>
      </c>
      <c r="H873" s="634" t="s">
        <v>336</v>
      </c>
      <c r="I873" s="635"/>
      <c r="J873" s="636">
        <v>886.23</v>
      </c>
      <c r="K873" s="636">
        <v>1373.12</v>
      </c>
      <c r="L873" s="636">
        <f t="shared" si="131"/>
        <v>886.23</v>
      </c>
      <c r="M873" s="636">
        <f t="shared" si="132"/>
        <v>1373.12</v>
      </c>
      <c r="N873" s="636">
        <f>ROUND('Смета ЕР (общ) '!$I873*'Смета ЕР (общ) '!$L873,2)</f>
        <v>0</v>
      </c>
      <c r="O873" s="636">
        <f>ROUND('Смета ЕР (общ) '!$I873*'Смета ЕР (общ) '!$M873,2)</f>
        <v>0</v>
      </c>
      <c r="R873" s="1376"/>
    </row>
    <row r="874" spans="1:18" ht="24">
      <c r="A874" s="632" t="s">
        <v>88</v>
      </c>
      <c r="B874" s="632">
        <v>1</v>
      </c>
      <c r="C874" s="632"/>
      <c r="D874" s="632">
        <v>48</v>
      </c>
      <c r="E874" s="632" t="str">
        <f>CONCATENATE('Смета ЕР (общ) '!$A874,".",'Смета ЕР (общ) '!$B874,".",'Смета ЕР (общ) '!$D874)</f>
        <v>Р6.1.48</v>
      </c>
      <c r="F874" s="632">
        <f t="shared" si="128"/>
        <v>1</v>
      </c>
      <c r="G874" s="633" t="s">
        <v>555</v>
      </c>
      <c r="H874" s="634" t="s">
        <v>336</v>
      </c>
      <c r="I874" s="635"/>
      <c r="J874" s="636">
        <v>542.88</v>
      </c>
      <c r="K874" s="636">
        <v>537.66999999999996</v>
      </c>
      <c r="L874" s="636">
        <f t="shared" si="131"/>
        <v>542.88</v>
      </c>
      <c r="M874" s="636">
        <f t="shared" si="132"/>
        <v>537.66999999999996</v>
      </c>
      <c r="N874" s="636">
        <f>ROUND('Смета ЕР (общ) '!$I874*'Смета ЕР (общ) '!$L874,2)</f>
        <v>0</v>
      </c>
      <c r="O874" s="636">
        <f>ROUND('Смета ЕР (общ) '!$I874*'Смета ЕР (общ) '!$M874,2)</f>
        <v>0</v>
      </c>
      <c r="R874" s="1376"/>
    </row>
    <row r="875" spans="1:18" ht="24">
      <c r="A875" s="632" t="s">
        <v>88</v>
      </c>
      <c r="B875" s="632">
        <v>1</v>
      </c>
      <c r="C875" s="632"/>
      <c r="D875" s="632">
        <v>49</v>
      </c>
      <c r="E875" s="632" t="str">
        <f>CONCATENATE('Смета ЕР (общ) '!$A875,".",'Смета ЕР (общ) '!$B875,".",'Смета ЕР (общ) '!$D875)</f>
        <v>Р6.1.49</v>
      </c>
      <c r="F875" s="632">
        <f t="shared" si="128"/>
        <v>1</v>
      </c>
      <c r="G875" s="633" t="s">
        <v>556</v>
      </c>
      <c r="H875" s="634" t="s">
        <v>27</v>
      </c>
      <c r="I875" s="635"/>
      <c r="J875" s="636">
        <v>1299.72</v>
      </c>
      <c r="K875" s="636">
        <v>1428.78</v>
      </c>
      <c r="L875" s="636">
        <f t="shared" si="131"/>
        <v>1299.72</v>
      </c>
      <c r="M875" s="636">
        <f t="shared" si="132"/>
        <v>1428.78</v>
      </c>
      <c r="N875" s="636">
        <f>ROUND('Смета ЕР (общ) '!$I875*'Смета ЕР (общ) '!$L875,2)</f>
        <v>0</v>
      </c>
      <c r="O875" s="636">
        <f>ROUND('Смета ЕР (общ) '!$I875*'Смета ЕР (общ) '!$M875,2)</f>
        <v>0</v>
      </c>
      <c r="R875" s="1376"/>
    </row>
    <row r="876" spans="1:18" ht="41.25" customHeight="1">
      <c r="A876" s="632" t="s">
        <v>88</v>
      </c>
      <c r="B876" s="632">
        <v>1</v>
      </c>
      <c r="C876" s="632"/>
      <c r="D876" s="632">
        <v>50</v>
      </c>
      <c r="E876" s="632" t="str">
        <f>CONCATENATE('Смета ЕР (общ) '!$A876,".",'Смета ЕР (общ) '!$B876,".",'Смета ЕР (общ) '!$D876)</f>
        <v>Р6.1.50</v>
      </c>
      <c r="F876" s="632">
        <f t="shared" si="128"/>
        <v>1</v>
      </c>
      <c r="G876" s="678" t="s">
        <v>143</v>
      </c>
      <c r="H876" s="634" t="s">
        <v>15</v>
      </c>
      <c r="I876" s="635"/>
      <c r="J876" s="636">
        <v>0</v>
      </c>
      <c r="K876" s="755">
        <v>92.43</v>
      </c>
      <c r="L876" s="636">
        <f t="shared" si="131"/>
        <v>0</v>
      </c>
      <c r="M876" s="636">
        <f t="shared" si="132"/>
        <v>92.43</v>
      </c>
      <c r="N876" s="636">
        <f>ROUND('Смета ЕР (общ) '!$I876*'Смета ЕР (общ) '!$L876,2)</f>
        <v>0</v>
      </c>
      <c r="O876" s="636">
        <f>ROUND('Смета ЕР (общ) '!$I876*'Смета ЕР (общ) '!$M876,2)</f>
        <v>0</v>
      </c>
      <c r="P876" s="1106" t="s">
        <v>6094</v>
      </c>
      <c r="R876" s="1376"/>
    </row>
    <row r="877" spans="1:18" ht="24">
      <c r="A877" s="632" t="s">
        <v>88</v>
      </c>
      <c r="B877" s="632">
        <v>1</v>
      </c>
      <c r="C877" s="632"/>
      <c r="D877" s="632">
        <v>51</v>
      </c>
      <c r="E877" s="632" t="str">
        <f>CONCATENATE('Смета ЕР (общ) '!$A877,".",'Смета ЕР (общ) '!$B877,".",'Смета ЕР (общ) '!$D877)</f>
        <v>Р6.1.51</v>
      </c>
      <c r="F877" s="632">
        <f t="shared" si="128"/>
        <v>1</v>
      </c>
      <c r="G877" s="633" t="s">
        <v>424</v>
      </c>
      <c r="H877" s="634" t="s">
        <v>1144</v>
      </c>
      <c r="I877" s="635"/>
      <c r="J877" s="636">
        <v>28501.200000000001</v>
      </c>
      <c r="K877" s="636">
        <v>0</v>
      </c>
      <c r="L877" s="636">
        <f t="shared" si="131"/>
        <v>28501.200000000001</v>
      </c>
      <c r="M877" s="636">
        <f t="shared" si="132"/>
        <v>0</v>
      </c>
      <c r="N877" s="636">
        <f>ROUND('Смета ЕР (общ) '!$I877*'Смета ЕР (общ) '!$L877,2)</f>
        <v>0</v>
      </c>
      <c r="O877" s="636">
        <f>ROUND('Смета ЕР (общ) '!$I877*'Смета ЕР (общ) '!$M877,2)</f>
        <v>0</v>
      </c>
      <c r="R877" s="1376"/>
    </row>
    <row r="878" spans="1:18" ht="24">
      <c r="A878" s="632" t="s">
        <v>88</v>
      </c>
      <c r="B878" s="632">
        <v>1</v>
      </c>
      <c r="C878" s="632"/>
      <c r="D878" s="632">
        <v>52</v>
      </c>
      <c r="E878" s="632" t="str">
        <f>CONCATENATE('Смета ЕР (общ) '!$A878,".",'Смета ЕР (общ) '!$B878,".",'Смета ЕР (общ) '!$D878)</f>
        <v>Р6.1.52</v>
      </c>
      <c r="F878" s="632">
        <f t="shared" ref="F878:F942" si="135">IF(I878&gt;0,F877+1,F877)</f>
        <v>1</v>
      </c>
      <c r="G878" s="633" t="s">
        <v>97</v>
      </c>
      <c r="H878" s="634" t="s">
        <v>336</v>
      </c>
      <c r="I878" s="714"/>
      <c r="J878" s="636">
        <v>2171.52</v>
      </c>
      <c r="K878" s="636">
        <v>4384.8</v>
      </c>
      <c r="L878" s="636">
        <f t="shared" si="131"/>
        <v>2171.52</v>
      </c>
      <c r="M878" s="636">
        <f t="shared" si="132"/>
        <v>4384.8</v>
      </c>
      <c r="N878" s="636">
        <f>ROUND('Смета ЕР (общ) '!$I878*'Смета ЕР (общ) '!$L878,2)</f>
        <v>0</v>
      </c>
      <c r="O878" s="636">
        <f>ROUND('Смета ЕР (общ) '!$I878*'Смета ЕР (общ) '!$M878,2)</f>
        <v>0</v>
      </c>
      <c r="R878" s="1376"/>
    </row>
    <row r="879" spans="1:18" ht="24">
      <c r="A879" s="624" t="s">
        <v>98</v>
      </c>
      <c r="B879" s="624">
        <v>0</v>
      </c>
      <c r="C879" s="624"/>
      <c r="D879" s="624">
        <v>0</v>
      </c>
      <c r="E879" s="624" t="str">
        <f>CONCATENATE('Смета ЕР (общ) '!$A879,".",'Смета ЕР (общ) '!$B879,".",'Смета ЕР (общ) '!$D879)</f>
        <v>Р7.0.0</v>
      </c>
      <c r="F879" s="624">
        <f t="shared" si="135"/>
        <v>1</v>
      </c>
      <c r="G879" s="625" t="s">
        <v>677</v>
      </c>
      <c r="H879" s="626"/>
      <c r="I879" s="627">
        <f>N879</f>
        <v>0</v>
      </c>
      <c r="J879" s="639"/>
      <c r="K879" s="639"/>
      <c r="L879" s="629"/>
      <c r="M879" s="629"/>
      <c r="N879" s="629">
        <f>ROUND(N880+N982,2)</f>
        <v>0</v>
      </c>
      <c r="O879" s="629">
        <f>ROUND(O880+O982,2)</f>
        <v>0</v>
      </c>
      <c r="P879" s="715"/>
      <c r="R879" s="1375"/>
    </row>
    <row r="880" spans="1:18" s="712" customFormat="1" ht="24">
      <c r="A880" s="624" t="s">
        <v>98</v>
      </c>
      <c r="B880" s="624">
        <v>1</v>
      </c>
      <c r="C880" s="624"/>
      <c r="D880" s="624">
        <v>0</v>
      </c>
      <c r="E880" s="624" t="str">
        <f>CONCATENATE('Смета ЕР (общ) '!$A880,".",'Смета ЕР (общ) '!$B880,".",'Смета ЕР (общ) '!$D880)</f>
        <v>Р7.1.0</v>
      </c>
      <c r="F880" s="624">
        <f t="shared" si="135"/>
        <v>1</v>
      </c>
      <c r="G880" s="625" t="s">
        <v>2640</v>
      </c>
      <c r="H880" s="626"/>
      <c r="I880" s="627">
        <f>N880</f>
        <v>0</v>
      </c>
      <c r="J880" s="639"/>
      <c r="K880" s="639"/>
      <c r="L880" s="629"/>
      <c r="M880" s="629"/>
      <c r="N880" s="629">
        <f>SUM(N881:N981)</f>
        <v>0</v>
      </c>
      <c r="O880" s="629">
        <f>SUM(O881:O981)</f>
        <v>0</v>
      </c>
      <c r="P880" s="630"/>
      <c r="Q880" s="631"/>
      <c r="R880" s="1375"/>
    </row>
    <row r="881" spans="1:18" ht="36">
      <c r="A881" s="632" t="s">
        <v>98</v>
      </c>
      <c r="B881" s="632">
        <v>1</v>
      </c>
      <c r="C881" s="632"/>
      <c r="D881" s="632">
        <v>6</v>
      </c>
      <c r="E881" s="632" t="str">
        <f>CONCATENATE('Смета ЕР (общ) '!$A881,".",'Смета ЕР (общ) '!$B881,".",'Смета ЕР (общ) '!$D881)</f>
        <v>Р7.1.6</v>
      </c>
      <c r="F881" s="632">
        <f t="shared" si="135"/>
        <v>1</v>
      </c>
      <c r="G881" s="645" t="s">
        <v>1486</v>
      </c>
      <c r="H881" s="634" t="s">
        <v>336</v>
      </c>
      <c r="I881" s="635"/>
      <c r="J881" s="636">
        <v>75324.600000000006</v>
      </c>
      <c r="K881" s="665">
        <f>Вентмашины!Q9</f>
        <v>906916.5</v>
      </c>
      <c r="L881" s="665">
        <f t="shared" ref="L881:L890" si="136">ROUND(J881-J881*$Q$3,2)</f>
        <v>75324.600000000006</v>
      </c>
      <c r="M881" s="657">
        <f t="shared" ref="M881:M890" si="137">K881</f>
        <v>906916.5</v>
      </c>
      <c r="N881" s="636">
        <f>ROUND('Смета ЕР (общ) '!$I881*'Смета ЕР (общ) '!$L881,2)</f>
        <v>0</v>
      </c>
      <c r="O881" s="636">
        <f>ROUND('Смета ЕР (общ) '!$I881*'Смета ЕР (общ) '!$M881,2)</f>
        <v>0</v>
      </c>
      <c r="P881" s="78" t="s">
        <v>2467</v>
      </c>
      <c r="Q881" s="944"/>
      <c r="R881" s="1376" t="s">
        <v>844</v>
      </c>
    </row>
    <row r="882" spans="1:18" ht="36">
      <c r="A882" s="632" t="s">
        <v>98</v>
      </c>
      <c r="B882" s="632">
        <v>1</v>
      </c>
      <c r="C882" s="632"/>
      <c r="D882" s="632">
        <v>7</v>
      </c>
      <c r="E882" s="632" t="str">
        <f>CONCATENATE('Смета ЕР (общ) '!$A882,".",'Смета ЕР (общ) '!$B882,".",'Смета ЕР (общ) '!$D882)</f>
        <v>Р7.1.7</v>
      </c>
      <c r="F882" s="632">
        <f t="shared" si="135"/>
        <v>1</v>
      </c>
      <c r="G882" s="645" t="s">
        <v>1551</v>
      </c>
      <c r="H882" s="634" t="s">
        <v>336</v>
      </c>
      <c r="I882" s="635"/>
      <c r="J882" s="636">
        <v>94777.8</v>
      </c>
      <c r="K882" s="665">
        <f>Вентмашины!Q10</f>
        <v>1165342.5</v>
      </c>
      <c r="L882" s="665">
        <f t="shared" si="136"/>
        <v>94777.8</v>
      </c>
      <c r="M882" s="657">
        <f t="shared" si="137"/>
        <v>1165342.5</v>
      </c>
      <c r="N882" s="636">
        <f>ROUND('Смета ЕР (общ) '!$I882*'Смета ЕР (общ) '!$L882,2)</f>
        <v>0</v>
      </c>
      <c r="O882" s="636">
        <f>ROUND('Смета ЕР (общ) '!$I882*'Смета ЕР (общ) '!$M882,2)</f>
        <v>0</v>
      </c>
      <c r="P882" s="78" t="s">
        <v>2467</v>
      </c>
      <c r="Q882" s="944"/>
      <c r="R882" s="1376" t="s">
        <v>844</v>
      </c>
    </row>
    <row r="883" spans="1:18" ht="36">
      <c r="A883" s="632" t="s">
        <v>98</v>
      </c>
      <c r="B883" s="632">
        <v>1</v>
      </c>
      <c r="C883" s="632"/>
      <c r="D883" s="632">
        <v>8</v>
      </c>
      <c r="E883" s="632" t="str">
        <f>CONCATENATE('Смета ЕР (общ) '!$A883,".",'Смета ЕР (общ) '!$B883,".",'Смета ЕР (общ) '!$D883)</f>
        <v>Р7.1.8</v>
      </c>
      <c r="F883" s="632">
        <f t="shared" si="135"/>
        <v>1</v>
      </c>
      <c r="G883" s="645" t="s">
        <v>1487</v>
      </c>
      <c r="H883" s="634" t="s">
        <v>336</v>
      </c>
      <c r="I883" s="635"/>
      <c r="J883" s="636">
        <v>104278.2</v>
      </c>
      <c r="K883" s="665">
        <f>Вентмашины!Q11</f>
        <v>1206502.5</v>
      </c>
      <c r="L883" s="665">
        <f t="shared" si="136"/>
        <v>104278.2</v>
      </c>
      <c r="M883" s="657">
        <f t="shared" si="137"/>
        <v>1206502.5</v>
      </c>
      <c r="N883" s="636">
        <f>ROUND('Смета ЕР (общ) '!$I883*'Смета ЕР (общ) '!$L883,2)</f>
        <v>0</v>
      </c>
      <c r="O883" s="636">
        <f>ROUND('Смета ЕР (общ) '!$I883*'Смета ЕР (общ) '!$M883,2)</f>
        <v>0</v>
      </c>
      <c r="P883" s="78" t="s">
        <v>2467</v>
      </c>
      <c r="Q883" s="944"/>
      <c r="R883" s="1376" t="s">
        <v>844</v>
      </c>
    </row>
    <row r="884" spans="1:18" ht="36">
      <c r="A884" s="632" t="s">
        <v>98</v>
      </c>
      <c r="B884" s="632">
        <v>1</v>
      </c>
      <c r="C884" s="632"/>
      <c r="D884" s="632">
        <v>9</v>
      </c>
      <c r="E884" s="632" t="str">
        <f>CONCATENATE('Смета ЕР (общ) '!$A884,".",'Смета ЕР (общ) '!$B884,".",'Смета ЕР (общ) '!$D884)</f>
        <v>Р7.1.9</v>
      </c>
      <c r="F884" s="632">
        <f t="shared" si="135"/>
        <v>1</v>
      </c>
      <c r="G884" s="645" t="s">
        <v>1552</v>
      </c>
      <c r="H884" s="634" t="s">
        <v>336</v>
      </c>
      <c r="I884" s="635"/>
      <c r="J884" s="636">
        <v>141375</v>
      </c>
      <c r="K884" s="665">
        <f>Вентмашины!Q12</f>
        <v>1507705.5</v>
      </c>
      <c r="L884" s="665">
        <f t="shared" si="136"/>
        <v>141375</v>
      </c>
      <c r="M884" s="657">
        <f t="shared" si="137"/>
        <v>1507705.5</v>
      </c>
      <c r="N884" s="636">
        <f>ROUND('Смета ЕР (общ) '!$I884*'Смета ЕР (общ) '!$L884,2)</f>
        <v>0</v>
      </c>
      <c r="O884" s="636">
        <f>ROUND('Смета ЕР (общ) '!$I884*'Смета ЕР (общ) '!$M884,2)</f>
        <v>0</v>
      </c>
      <c r="P884" s="78" t="s">
        <v>2467</v>
      </c>
      <c r="Q884" s="944"/>
      <c r="R884" s="1376" t="s">
        <v>844</v>
      </c>
    </row>
    <row r="885" spans="1:18" ht="36">
      <c r="A885" s="632" t="s">
        <v>98</v>
      </c>
      <c r="B885" s="632">
        <v>1</v>
      </c>
      <c r="C885" s="632"/>
      <c r="D885" s="632">
        <v>10</v>
      </c>
      <c r="E885" s="632" t="str">
        <f>CONCATENATE('Смета ЕР (общ) '!$A885,".",'Смета ЕР (общ) '!$B885,".",'Смета ЕР (общ) '!$D885)</f>
        <v>Р7.1.10</v>
      </c>
      <c r="F885" s="632">
        <f t="shared" si="135"/>
        <v>1</v>
      </c>
      <c r="G885" s="645" t="s">
        <v>1488</v>
      </c>
      <c r="H885" s="634" t="s">
        <v>336</v>
      </c>
      <c r="I885" s="635"/>
      <c r="J885" s="665">
        <v>162411.6</v>
      </c>
      <c r="K885" s="665">
        <f>Вентмашины!Q13</f>
        <v>1835736</v>
      </c>
      <c r="L885" s="665">
        <f t="shared" si="136"/>
        <v>162411.6</v>
      </c>
      <c r="M885" s="657">
        <f t="shared" si="137"/>
        <v>1835736</v>
      </c>
      <c r="N885" s="636">
        <f>ROUND('Смета ЕР (общ) '!$I885*'Смета ЕР (общ) '!$L885,2)</f>
        <v>0</v>
      </c>
      <c r="O885" s="636">
        <f>ROUND('Смета ЕР (общ) '!$I885*'Смета ЕР (общ) '!$M885,2)</f>
        <v>0</v>
      </c>
      <c r="P885" s="78" t="s">
        <v>2467</v>
      </c>
      <c r="Q885" s="944"/>
      <c r="R885" s="1376" t="s">
        <v>844</v>
      </c>
    </row>
    <row r="886" spans="1:18" ht="36">
      <c r="A886" s="632" t="s">
        <v>98</v>
      </c>
      <c r="B886" s="632">
        <v>1</v>
      </c>
      <c r="C886" s="898"/>
      <c r="D886" s="898">
        <v>109</v>
      </c>
      <c r="E886" s="632" t="str">
        <f>CONCATENATE('Смета ЕР (общ) '!$A886,".",'Смета ЕР (общ) '!$B886,".",'Смета ЕР (общ) '!$D886)</f>
        <v>Р7.1.109</v>
      </c>
      <c r="F886" s="632">
        <f t="shared" si="135"/>
        <v>1</v>
      </c>
      <c r="G886" s="645" t="s">
        <v>6209</v>
      </c>
      <c r="H886" s="634" t="s">
        <v>336</v>
      </c>
      <c r="I886" s="900"/>
      <c r="J886" s="665">
        <v>162411.6</v>
      </c>
      <c r="K886" s="665">
        <f>Вентмашины!Q14</f>
        <v>2126943</v>
      </c>
      <c r="L886" s="665">
        <f t="shared" ref="L886" si="138">ROUND(J886-J886*$Q$3,2)</f>
        <v>162411.6</v>
      </c>
      <c r="M886" s="657">
        <f t="shared" ref="M886" si="139">K886</f>
        <v>2126943</v>
      </c>
      <c r="N886" s="636">
        <f>ROUND('Смета ЕР (общ) '!$I886*'Смета ЕР (общ) '!$L886,2)</f>
        <v>0</v>
      </c>
      <c r="O886" s="636">
        <f>ROUND('Смета ЕР (общ) '!$I886*'Смета ЕР (общ) '!$M886,2)</f>
        <v>0</v>
      </c>
      <c r="P886" s="78" t="s">
        <v>2467</v>
      </c>
      <c r="Q886" s="944"/>
      <c r="R886" s="1376" t="s">
        <v>844</v>
      </c>
    </row>
    <row r="887" spans="1:18" ht="24">
      <c r="A887" s="716" t="s">
        <v>98</v>
      </c>
      <c r="B887" s="716">
        <v>1</v>
      </c>
      <c r="C887" s="716"/>
      <c r="D887" s="716">
        <v>3</v>
      </c>
      <c r="E887" s="716" t="str">
        <f>CONCATENATE('Смета ЕР (общ) '!$A887,".",'Смета ЕР (общ) '!$B887,".",'Смета ЕР (общ) '!$D887)</f>
        <v>Р7.1.3</v>
      </c>
      <c r="F887" s="716">
        <f>IF(I887&gt;0,F885+1,F885)</f>
        <v>1</v>
      </c>
      <c r="G887" s="717" t="s">
        <v>1647</v>
      </c>
      <c r="H887" s="634" t="s">
        <v>336</v>
      </c>
      <c r="I887" s="635"/>
      <c r="J887" s="665">
        <v>9960.6666666666661</v>
      </c>
      <c r="K887" s="665">
        <f>'Тепловые завесы'!F4</f>
        <v>12056.63</v>
      </c>
      <c r="L887" s="665">
        <f t="shared" si="136"/>
        <v>9960.67</v>
      </c>
      <c r="M887" s="657">
        <f t="shared" si="137"/>
        <v>12056.63</v>
      </c>
      <c r="N887" s="636">
        <f>ROUND('Смета ЕР (общ) '!$I887*'Смета ЕР (общ) '!$L887,2)</f>
        <v>0</v>
      </c>
      <c r="O887" s="636">
        <f>ROUND('Смета ЕР (общ) '!$I887*'Смета ЕР (общ) '!$M887,2)</f>
        <v>0</v>
      </c>
      <c r="P887" s="78" t="s">
        <v>1651</v>
      </c>
      <c r="Q887" s="944"/>
      <c r="R887" s="1376"/>
    </row>
    <row r="888" spans="1:18" ht="24">
      <c r="A888" s="716" t="s">
        <v>98</v>
      </c>
      <c r="B888" s="716">
        <v>1</v>
      </c>
      <c r="C888" s="716"/>
      <c r="D888" s="716">
        <v>18</v>
      </c>
      <c r="E888" s="716" t="str">
        <f>CONCATENATE('Смета ЕР (общ) '!$A888,".",'Смета ЕР (общ) '!$B888,".",'Смета ЕР (общ) '!$D888)</f>
        <v>Р7.1.18</v>
      </c>
      <c r="F888" s="716">
        <f t="shared" si="135"/>
        <v>1</v>
      </c>
      <c r="G888" s="717" t="s">
        <v>1648</v>
      </c>
      <c r="H888" s="634" t="s">
        <v>336</v>
      </c>
      <c r="I888" s="635"/>
      <c r="J888" s="665">
        <v>11246.666666666666</v>
      </c>
      <c r="K888" s="665">
        <f>'Тепловые завесы'!F5</f>
        <v>25452</v>
      </c>
      <c r="L888" s="665">
        <f t="shared" si="136"/>
        <v>11246.67</v>
      </c>
      <c r="M888" s="657">
        <f t="shared" si="137"/>
        <v>25452</v>
      </c>
      <c r="N888" s="636">
        <f>ROUND('Смета ЕР (общ) '!$I888*'Смета ЕР (общ) '!$L888,2)</f>
        <v>0</v>
      </c>
      <c r="O888" s="636">
        <f>ROUND('Смета ЕР (общ) '!$I888*'Смета ЕР (общ) '!$M888,2)</f>
        <v>0</v>
      </c>
      <c r="P888" s="78" t="s">
        <v>1651</v>
      </c>
      <c r="Q888" s="944"/>
      <c r="R888" s="1376"/>
    </row>
    <row r="889" spans="1:18" ht="24">
      <c r="A889" s="716" t="s">
        <v>98</v>
      </c>
      <c r="B889" s="716">
        <v>1</v>
      </c>
      <c r="C889" s="716"/>
      <c r="D889" s="716">
        <v>19</v>
      </c>
      <c r="E889" s="716" t="str">
        <f>CONCATENATE('Смета ЕР (общ) '!$A889,".",'Смета ЕР (общ) '!$B889,".",'Смета ЕР (общ) '!$D889)</f>
        <v>Р7.1.19</v>
      </c>
      <c r="F889" s="716">
        <f t="shared" si="135"/>
        <v>1</v>
      </c>
      <c r="G889" s="717" t="s">
        <v>1649</v>
      </c>
      <c r="H889" s="634" t="s">
        <v>336</v>
      </c>
      <c r="I889" s="635"/>
      <c r="J889" s="665">
        <v>11246.666666666666</v>
      </c>
      <c r="K889" s="665">
        <f>'Тепловые завесы'!F6</f>
        <v>44730</v>
      </c>
      <c r="L889" s="665">
        <f t="shared" si="136"/>
        <v>11246.67</v>
      </c>
      <c r="M889" s="657">
        <f t="shared" si="137"/>
        <v>44730</v>
      </c>
      <c r="N889" s="636">
        <f>ROUND('Смета ЕР (общ) '!$I889*'Смета ЕР (общ) '!$L889,2)</f>
        <v>0</v>
      </c>
      <c r="O889" s="636">
        <f>ROUND('Смета ЕР (общ) '!$I889*'Смета ЕР (общ) '!$M889,2)</f>
        <v>0</v>
      </c>
      <c r="P889" s="78" t="s">
        <v>1651</v>
      </c>
      <c r="Q889" s="944"/>
      <c r="R889" s="1376"/>
    </row>
    <row r="890" spans="1:18" ht="24">
      <c r="A890" s="716" t="s">
        <v>98</v>
      </c>
      <c r="B890" s="716">
        <v>1</v>
      </c>
      <c r="C890" s="716"/>
      <c r="D890" s="716">
        <v>21</v>
      </c>
      <c r="E890" s="716" t="str">
        <f>CONCATENATE('Смета ЕР (общ) '!$A890,".",'Смета ЕР (общ) '!$B890,".",'Смета ЕР (общ) '!$D890)</f>
        <v>Р7.1.21</v>
      </c>
      <c r="F890" s="716">
        <f t="shared" si="135"/>
        <v>1</v>
      </c>
      <c r="G890" s="717" t="s">
        <v>1650</v>
      </c>
      <c r="H890" s="634" t="s">
        <v>336</v>
      </c>
      <c r="I890" s="635"/>
      <c r="J890" s="665">
        <v>11246.666666666666</v>
      </c>
      <c r="K890" s="665">
        <f>'Тепловые завесы'!F7</f>
        <v>49888.13</v>
      </c>
      <c r="L890" s="665">
        <f t="shared" si="136"/>
        <v>11246.67</v>
      </c>
      <c r="M890" s="657">
        <f t="shared" si="137"/>
        <v>49888.13</v>
      </c>
      <c r="N890" s="636">
        <f>ROUND('Смета ЕР (общ) '!$I890*'Смета ЕР (общ) '!$L890,2)</f>
        <v>0</v>
      </c>
      <c r="O890" s="636">
        <f>ROUND('Смета ЕР (общ) '!$I890*'Смета ЕР (общ) '!$M890,2)</f>
        <v>0</v>
      </c>
      <c r="P890" s="78" t="s">
        <v>1651</v>
      </c>
      <c r="Q890" s="944"/>
      <c r="R890" s="1376"/>
    </row>
    <row r="891" spans="1:18" ht="24">
      <c r="A891" s="780" t="s">
        <v>98</v>
      </c>
      <c r="B891" s="780">
        <v>1</v>
      </c>
      <c r="C891" s="780"/>
      <c r="D891" s="780">
        <v>20</v>
      </c>
      <c r="E891" s="780" t="str">
        <f>CONCATENATE('Смета ЕР (общ) '!$A891,".",'Смета ЕР (общ) '!$B891,".",'Смета ЕР (общ) '!$D891)</f>
        <v>Р7.1.20</v>
      </c>
      <c r="F891" s="780">
        <f t="shared" si="135"/>
        <v>1</v>
      </c>
      <c r="G891" s="781" t="s">
        <v>1922</v>
      </c>
      <c r="H891" s="634" t="s">
        <v>336</v>
      </c>
      <c r="I891" s="635"/>
      <c r="J891" s="665">
        <v>10540.92</v>
      </c>
      <c r="K891" s="665">
        <v>88170.68</v>
      </c>
      <c r="L891" s="665">
        <f t="shared" ref="L891:L927" si="140">ROUND(J891-J891*$Q$3,2)</f>
        <v>10540.92</v>
      </c>
      <c r="M891" s="665">
        <f t="shared" ref="M891:M927" si="141">ROUND(K891-K891*$Q$3,2)</f>
        <v>88170.68</v>
      </c>
      <c r="N891" s="636">
        <f>ROUND('Смета ЕР (общ) '!$I891*'Смета ЕР (общ) '!$L891,2)</f>
        <v>0</v>
      </c>
      <c r="O891" s="636">
        <f>ROUND('Смета ЕР (общ) '!$I891*'Смета ЕР (общ) '!$M891,2)</f>
        <v>0</v>
      </c>
      <c r="P891" s="630" t="s">
        <v>1867</v>
      </c>
      <c r="R891" s="1376"/>
    </row>
    <row r="892" spans="1:18" ht="24">
      <c r="A892" s="632" t="s">
        <v>98</v>
      </c>
      <c r="B892" s="632">
        <v>1</v>
      </c>
      <c r="C892" s="632"/>
      <c r="D892" s="632">
        <v>26</v>
      </c>
      <c r="E892" s="632" t="str">
        <f>CONCATENATE('Смета ЕР (общ) '!$A892,".",'Смета ЕР (общ) '!$B892,".",'Смета ЕР (общ) '!$D892)</f>
        <v>Р7.1.26</v>
      </c>
      <c r="F892" s="632">
        <f t="shared" si="135"/>
        <v>1</v>
      </c>
      <c r="G892" s="633" t="s">
        <v>99</v>
      </c>
      <c r="H892" s="634" t="s">
        <v>336</v>
      </c>
      <c r="I892" s="635"/>
      <c r="J892" s="665">
        <v>27500</v>
      </c>
      <c r="K892" s="636">
        <v>90296.46</v>
      </c>
      <c r="L892" s="636">
        <f t="shared" si="140"/>
        <v>27500</v>
      </c>
      <c r="M892" s="636">
        <f t="shared" si="141"/>
        <v>90296.46</v>
      </c>
      <c r="N892" s="636">
        <f>ROUND('Смета ЕР (общ) '!$I892*'Смета ЕР (общ) '!$L892,2)</f>
        <v>0</v>
      </c>
      <c r="O892" s="636">
        <f>ROUND('Смета ЕР (общ) '!$I892*'Смета ЕР (общ) '!$M892,2)</f>
        <v>0</v>
      </c>
      <c r="R892" s="1376"/>
    </row>
    <row r="893" spans="1:18" ht="24">
      <c r="A893" s="632" t="s">
        <v>98</v>
      </c>
      <c r="B893" s="632">
        <v>1</v>
      </c>
      <c r="C893" s="659"/>
      <c r="D893" s="659">
        <v>104</v>
      </c>
      <c r="E893" s="632" t="str">
        <f>CONCATENATE('Смета ЕР (общ) '!$A893,".",'Смета ЕР (общ) '!$B893,".",'Смета ЕР (общ) '!$D893)</f>
        <v>Р7.1.104</v>
      </c>
      <c r="F893" s="632">
        <f t="shared" ref="F893:F897" si="142">IF(I893&gt;0,F887+1,F887)</f>
        <v>1</v>
      </c>
      <c r="G893" s="782" t="s">
        <v>3606</v>
      </c>
      <c r="H893" s="634" t="s">
        <v>336</v>
      </c>
      <c r="I893" s="695"/>
      <c r="J893" s="636">
        <v>1890</v>
      </c>
      <c r="K893" s="690">
        <v>18900</v>
      </c>
      <c r="L893" s="636">
        <f t="shared" ref="L893:L897" si="143">ROUND(J893-J893*$Q$3,2)</f>
        <v>1890</v>
      </c>
      <c r="M893" s="636">
        <f t="shared" ref="M893:M897" si="144">ROUND(K893-K893*$Q$3,2)</f>
        <v>18900</v>
      </c>
      <c r="N893" s="636">
        <f>ROUND('Смета ЕР (общ) '!$I893*'Смета ЕР (общ) '!$L893,2)</f>
        <v>0</v>
      </c>
      <c r="O893" s="636">
        <f>ROUND('Смета ЕР (общ) '!$I893*'Смета ЕР (общ) '!$M893,2)</f>
        <v>0</v>
      </c>
      <c r="R893" s="1376"/>
    </row>
    <row r="894" spans="1:18" ht="24">
      <c r="A894" s="632" t="s">
        <v>98</v>
      </c>
      <c r="B894" s="632">
        <v>1</v>
      </c>
      <c r="C894" s="659"/>
      <c r="D894" s="659">
        <v>105</v>
      </c>
      <c r="E894" s="632" t="str">
        <f>CONCATENATE('Смета ЕР (общ) '!$A894,".",'Смета ЕР (общ) '!$B894,".",'Смета ЕР (общ) '!$D894)</f>
        <v>Р7.1.105</v>
      </c>
      <c r="F894" s="632">
        <f t="shared" si="142"/>
        <v>1</v>
      </c>
      <c r="G894" s="782" t="s">
        <v>3607</v>
      </c>
      <c r="H894" s="634" t="s">
        <v>336</v>
      </c>
      <c r="I894" s="695"/>
      <c r="J894" s="636">
        <v>954</v>
      </c>
      <c r="K894" s="690">
        <v>9540</v>
      </c>
      <c r="L894" s="636">
        <f t="shared" si="143"/>
        <v>954</v>
      </c>
      <c r="M894" s="636">
        <f t="shared" si="144"/>
        <v>9540</v>
      </c>
      <c r="N894" s="636">
        <f>ROUND('Смета ЕР (общ) '!$I894*'Смета ЕР (общ) '!$L894,2)</f>
        <v>0</v>
      </c>
      <c r="O894" s="636">
        <f>ROUND('Смета ЕР (общ) '!$I894*'Смета ЕР (общ) '!$M894,2)</f>
        <v>0</v>
      </c>
      <c r="R894" s="1376"/>
    </row>
    <row r="895" spans="1:18" ht="24">
      <c r="A895" s="632" t="s">
        <v>98</v>
      </c>
      <c r="B895" s="632">
        <v>1</v>
      </c>
      <c r="C895" s="659"/>
      <c r="D895" s="659">
        <v>106</v>
      </c>
      <c r="E895" s="632" t="str">
        <f>CONCATENATE('Смета ЕР (общ) '!$A895,".",'Смета ЕР (общ) '!$B895,".",'Смета ЕР (общ) '!$D895)</f>
        <v>Р7.1.106</v>
      </c>
      <c r="F895" s="632">
        <f t="shared" si="142"/>
        <v>1</v>
      </c>
      <c r="G895" s="782" t="s">
        <v>3608</v>
      </c>
      <c r="H895" s="634" t="s">
        <v>336</v>
      </c>
      <c r="I895" s="695"/>
      <c r="J895" s="662">
        <v>963</v>
      </c>
      <c r="K895" s="690">
        <v>9625</v>
      </c>
      <c r="L895" s="662">
        <f t="shared" si="143"/>
        <v>963</v>
      </c>
      <c r="M895" s="662">
        <f t="shared" si="144"/>
        <v>9625</v>
      </c>
      <c r="N895" s="636">
        <f>ROUND('Смета ЕР (общ) '!$I895*'Смета ЕР (общ) '!$L895,2)</f>
        <v>0</v>
      </c>
      <c r="O895" s="636">
        <f>ROUND('Смета ЕР (общ) '!$I895*'Смета ЕР (общ) '!$M895,2)</f>
        <v>0</v>
      </c>
      <c r="R895" s="1376"/>
    </row>
    <row r="896" spans="1:18" ht="24">
      <c r="A896" s="632" t="s">
        <v>98</v>
      </c>
      <c r="B896" s="632">
        <v>1</v>
      </c>
      <c r="C896" s="659"/>
      <c r="D896" s="659">
        <v>107</v>
      </c>
      <c r="E896" s="632" t="str">
        <f>CONCATENATE('Смета ЕР (общ) '!$A896,".",'Смета ЕР (общ) '!$B896,".",'Смета ЕР (общ) '!$D896)</f>
        <v>Р7.1.107</v>
      </c>
      <c r="F896" s="632">
        <f t="shared" si="142"/>
        <v>1</v>
      </c>
      <c r="G896" s="782" t="s">
        <v>3609</v>
      </c>
      <c r="H896" s="634" t="s">
        <v>336</v>
      </c>
      <c r="I896" s="695"/>
      <c r="J896" s="636">
        <v>267</v>
      </c>
      <c r="K896" s="690">
        <v>2667.5</v>
      </c>
      <c r="L896" s="636">
        <f t="shared" si="143"/>
        <v>267</v>
      </c>
      <c r="M896" s="636">
        <f t="shared" si="144"/>
        <v>2667.5</v>
      </c>
      <c r="N896" s="636">
        <f>ROUND('Смета ЕР (общ) '!$I896*'Смета ЕР (общ) '!$L896,2)</f>
        <v>0</v>
      </c>
      <c r="O896" s="636">
        <f>ROUND('Смета ЕР (общ) '!$I896*'Смета ЕР (общ) '!$M896,2)</f>
        <v>0</v>
      </c>
      <c r="R896" s="1376"/>
    </row>
    <row r="897" spans="1:18" ht="24">
      <c r="A897" s="632" t="s">
        <v>98</v>
      </c>
      <c r="B897" s="632">
        <v>1</v>
      </c>
      <c r="C897" s="659"/>
      <c r="D897" s="659">
        <v>108</v>
      </c>
      <c r="E897" s="632" t="str">
        <f>CONCATENATE('Смета ЕР (общ) '!$A897,".",'Смета ЕР (общ) '!$B897,".",'Смета ЕР (общ) '!$D897)</f>
        <v>Р7.1.108</v>
      </c>
      <c r="F897" s="632">
        <f t="shared" si="142"/>
        <v>1</v>
      </c>
      <c r="G897" s="782" t="s">
        <v>3610</v>
      </c>
      <c r="H897" s="634" t="s">
        <v>336</v>
      </c>
      <c r="I897" s="661"/>
      <c r="J897" s="690">
        <v>289</v>
      </c>
      <c r="K897" s="662">
        <v>2887.5</v>
      </c>
      <c r="L897" s="662">
        <f t="shared" si="143"/>
        <v>289</v>
      </c>
      <c r="M897" s="662">
        <f t="shared" si="144"/>
        <v>2887.5</v>
      </c>
      <c r="N897" s="636">
        <f>ROUND('Смета ЕР (общ) '!$I897*'Смета ЕР (общ) '!$L897,2)</f>
        <v>0</v>
      </c>
      <c r="O897" s="636">
        <f>ROUND('Смета ЕР (общ) '!$I897*'Смета ЕР (общ) '!$M897,2)</f>
        <v>0</v>
      </c>
      <c r="R897" s="1376"/>
    </row>
    <row r="898" spans="1:18" ht="24">
      <c r="A898" s="632" t="s">
        <v>98</v>
      </c>
      <c r="B898" s="632">
        <v>1</v>
      </c>
      <c r="C898" s="632"/>
      <c r="D898" s="632">
        <v>27</v>
      </c>
      <c r="E898" s="632" t="str">
        <f>CONCATENATE('Смета ЕР (общ) '!$A898,".",'Смета ЕР (общ) '!$B898,".",'Смета ЕР (общ) '!$D898)</f>
        <v>Р7.1.27</v>
      </c>
      <c r="F898" s="632">
        <f>IF(I898&gt;0,F892+1,F892)</f>
        <v>1</v>
      </c>
      <c r="G898" s="633" t="s">
        <v>100</v>
      </c>
      <c r="H898" s="634" t="s">
        <v>336</v>
      </c>
      <c r="I898" s="635"/>
      <c r="J898" s="665">
        <v>2205.4499999999998</v>
      </c>
      <c r="K898" s="636">
        <v>4012.41</v>
      </c>
      <c r="L898" s="636">
        <f t="shared" si="140"/>
        <v>2205.4499999999998</v>
      </c>
      <c r="M898" s="636">
        <f t="shared" si="141"/>
        <v>4012.41</v>
      </c>
      <c r="N898" s="636">
        <f>ROUND('Смета ЕР (общ) '!$I898*'Смета ЕР (общ) '!$L898,2)</f>
        <v>0</v>
      </c>
      <c r="O898" s="636">
        <f>ROUND('Смета ЕР (общ) '!$I898*'Смета ЕР (общ) '!$M898,2)</f>
        <v>0</v>
      </c>
      <c r="R898" s="1376"/>
    </row>
    <row r="899" spans="1:18" ht="24">
      <c r="A899" s="632" t="s">
        <v>98</v>
      </c>
      <c r="B899" s="632">
        <v>1</v>
      </c>
      <c r="C899" s="632"/>
      <c r="D899" s="632">
        <v>28</v>
      </c>
      <c r="E899" s="632" t="str">
        <f>CONCATENATE('Смета ЕР (общ) '!$A899,".",'Смета ЕР (общ) '!$B899,".",'Смета ЕР (общ) '!$D899)</f>
        <v>Р7.1.28</v>
      </c>
      <c r="F899" s="632">
        <f t="shared" si="135"/>
        <v>1</v>
      </c>
      <c r="G899" s="633" t="s">
        <v>271</v>
      </c>
      <c r="H899" s="634" t="s">
        <v>336</v>
      </c>
      <c r="I899" s="635"/>
      <c r="J899" s="665">
        <v>2205.4499999999998</v>
      </c>
      <c r="K899" s="636">
        <v>15308.23</v>
      </c>
      <c r="L899" s="636">
        <f t="shared" si="140"/>
        <v>2205.4499999999998</v>
      </c>
      <c r="M899" s="636">
        <f t="shared" si="141"/>
        <v>15308.23</v>
      </c>
      <c r="N899" s="636">
        <f>ROUND('Смета ЕР (общ) '!$I899*'Смета ЕР (общ) '!$L899,2)</f>
        <v>0</v>
      </c>
      <c r="O899" s="636">
        <f>ROUND('Смета ЕР (общ) '!$I899*'Смета ЕР (общ) '!$M899,2)</f>
        <v>0</v>
      </c>
      <c r="R899" s="1376"/>
    </row>
    <row r="900" spans="1:18" ht="24">
      <c r="A900" s="654" t="s">
        <v>98</v>
      </c>
      <c r="B900" s="654">
        <v>1</v>
      </c>
      <c r="C900" s="654"/>
      <c r="D900" s="654">
        <v>29</v>
      </c>
      <c r="E900" s="654" t="str">
        <f>CONCATENATE('Смета ЕР (общ) '!$A900,".",'Смета ЕР (общ) '!$B900,".",'Смета ЕР (общ) '!$D900)</f>
        <v>Р7.1.29</v>
      </c>
      <c r="F900" s="654">
        <f t="shared" si="135"/>
        <v>1</v>
      </c>
      <c r="G900" s="655" t="s">
        <v>178</v>
      </c>
      <c r="H900" s="634" t="s">
        <v>336</v>
      </c>
      <c r="I900" s="635"/>
      <c r="J900" s="665">
        <v>9499.25</v>
      </c>
      <c r="K900" s="636">
        <v>124059.43</v>
      </c>
      <c r="L900" s="636">
        <f t="shared" si="140"/>
        <v>9499.25</v>
      </c>
      <c r="M900" s="636">
        <f t="shared" si="141"/>
        <v>124059.43</v>
      </c>
      <c r="N900" s="636">
        <f>ROUND('Смета ЕР (общ) '!$I900*'Смета ЕР (общ) '!$L900,2)</f>
        <v>0</v>
      </c>
      <c r="O900" s="636">
        <f>ROUND('Смета ЕР (общ) '!$I900*'Смета ЕР (общ) '!$M900,2)</f>
        <v>0</v>
      </c>
      <c r="R900" s="1376"/>
    </row>
    <row r="901" spans="1:18" ht="24">
      <c r="A901" s="654" t="s">
        <v>98</v>
      </c>
      <c r="B901" s="654">
        <v>1</v>
      </c>
      <c r="C901" s="654"/>
      <c r="D901" s="654">
        <v>30</v>
      </c>
      <c r="E901" s="654" t="str">
        <f>CONCATENATE('Смета ЕР (общ) '!$A901,".",'Смета ЕР (общ) '!$B901,".",'Смета ЕР (общ) '!$D901)</f>
        <v>Р7.1.30</v>
      </c>
      <c r="F901" s="654">
        <f t="shared" si="135"/>
        <v>1</v>
      </c>
      <c r="G901" s="655" t="s">
        <v>101</v>
      </c>
      <c r="H901" s="656" t="s">
        <v>8</v>
      </c>
      <c r="I901" s="635"/>
      <c r="J901" s="665">
        <v>107</v>
      </c>
      <c r="K901" s="636">
        <v>0</v>
      </c>
      <c r="L901" s="636">
        <f t="shared" si="140"/>
        <v>107</v>
      </c>
      <c r="M901" s="636">
        <f t="shared" si="141"/>
        <v>0</v>
      </c>
      <c r="N901" s="636">
        <f>ROUND('Смета ЕР (общ) '!$I901*'Смета ЕР (общ) '!$L901,2)</f>
        <v>0</v>
      </c>
      <c r="O901" s="636">
        <f>ROUND('Смета ЕР (общ) '!$I901*'Смета ЕР (общ) '!$M901,2)</f>
        <v>0</v>
      </c>
      <c r="R901" s="1376"/>
    </row>
    <row r="902" spans="1:18" ht="24">
      <c r="A902" s="632" t="s">
        <v>98</v>
      </c>
      <c r="B902" s="632">
        <v>1</v>
      </c>
      <c r="C902" s="632"/>
      <c r="D902" s="632">
        <v>31</v>
      </c>
      <c r="E902" s="632" t="str">
        <f>CONCATENATE('Смета ЕР (общ) '!$A902,".",'Смета ЕР (общ) '!$B902,".",'Смета ЕР (общ) '!$D902)</f>
        <v>Р7.1.31</v>
      </c>
      <c r="F902" s="632">
        <f t="shared" si="135"/>
        <v>1</v>
      </c>
      <c r="G902" s="633" t="s">
        <v>1596</v>
      </c>
      <c r="H902" s="634" t="s">
        <v>336</v>
      </c>
      <c r="I902" s="635"/>
      <c r="J902" s="636">
        <v>2548.85</v>
      </c>
      <c r="K902" s="636">
        <v>25491.67</v>
      </c>
      <c r="L902" s="636">
        <f t="shared" si="140"/>
        <v>2548.85</v>
      </c>
      <c r="M902" s="636">
        <f t="shared" si="141"/>
        <v>25491.67</v>
      </c>
      <c r="N902" s="636">
        <f>ROUND('Смета ЕР (общ) '!$I902*'Смета ЕР (общ) '!$L902,2)</f>
        <v>0</v>
      </c>
      <c r="O902" s="636">
        <f>ROUND('Смета ЕР (общ) '!$I902*'Смета ЕР (общ) '!$M902,2)</f>
        <v>0</v>
      </c>
      <c r="P902" s="630" t="s">
        <v>997</v>
      </c>
      <c r="R902" s="1376"/>
    </row>
    <row r="903" spans="1:18" ht="24">
      <c r="A903" s="632" t="s">
        <v>98</v>
      </c>
      <c r="B903" s="632">
        <v>1</v>
      </c>
      <c r="C903" s="632"/>
      <c r="D903" s="632">
        <v>22</v>
      </c>
      <c r="E903" s="632" t="str">
        <f>CONCATENATE('Смета ЕР (общ) '!$A903,".",'Смета ЕР (общ) '!$B903,".",'Смета ЕР (общ) '!$D903)</f>
        <v>Р7.1.22</v>
      </c>
      <c r="F903" s="632">
        <f t="shared" si="135"/>
        <v>1</v>
      </c>
      <c r="G903" s="633" t="s">
        <v>1598</v>
      </c>
      <c r="H903" s="651" t="s">
        <v>15</v>
      </c>
      <c r="I903" s="652"/>
      <c r="J903" s="636">
        <v>822.99</v>
      </c>
      <c r="K903" s="636">
        <v>1334.5</v>
      </c>
      <c r="L903" s="653">
        <f t="shared" si="140"/>
        <v>822.99</v>
      </c>
      <c r="M903" s="653">
        <f t="shared" si="141"/>
        <v>1334.5</v>
      </c>
      <c r="N903" s="653">
        <f>ROUND('Смета ЕР (общ) '!$I903*'Смета ЕР (общ) '!$L903,2)</f>
        <v>0</v>
      </c>
      <c r="O903" s="653">
        <f>ROUND('Смета ЕР (общ) '!$I903*'Смета ЕР (общ) '!$M903,2)</f>
        <v>0</v>
      </c>
      <c r="R903" s="1378"/>
    </row>
    <row r="904" spans="1:18" ht="24">
      <c r="A904" s="632" t="s">
        <v>98</v>
      </c>
      <c r="B904" s="632">
        <v>1</v>
      </c>
      <c r="C904" s="632"/>
      <c r="D904" s="632">
        <v>23</v>
      </c>
      <c r="E904" s="632" t="str">
        <f>CONCATENATE('Смета ЕР (общ) '!$A904,".",'Смета ЕР (общ) '!$B904,".",'Смета ЕР (общ) '!$D904)</f>
        <v>Р7.1.23</v>
      </c>
      <c r="F904" s="632">
        <f t="shared" si="135"/>
        <v>1</v>
      </c>
      <c r="G904" s="633" t="s">
        <v>1599</v>
      </c>
      <c r="H904" s="651" t="s">
        <v>15</v>
      </c>
      <c r="I904" s="652"/>
      <c r="J904" s="636">
        <v>250</v>
      </c>
      <c r="K904" s="636">
        <v>1037.9100000000001</v>
      </c>
      <c r="L904" s="653">
        <f t="shared" si="140"/>
        <v>250</v>
      </c>
      <c r="M904" s="653">
        <f t="shared" si="141"/>
        <v>1037.9100000000001</v>
      </c>
      <c r="N904" s="653">
        <f>ROUND('Смета ЕР (общ) '!$I904*'Смета ЕР (общ) '!$L904,2)</f>
        <v>0</v>
      </c>
      <c r="O904" s="653">
        <f>ROUND('Смета ЕР (общ) '!$I904*'Смета ЕР (общ) '!$M904,2)</f>
        <v>0</v>
      </c>
      <c r="R904" s="1378"/>
    </row>
    <row r="905" spans="1:18" ht="24">
      <c r="A905" s="632" t="s">
        <v>98</v>
      </c>
      <c r="B905" s="632">
        <v>1</v>
      </c>
      <c r="C905" s="632"/>
      <c r="D905" s="632">
        <v>11</v>
      </c>
      <c r="E905" s="632" t="str">
        <f>CONCATENATE('Смета ЕР (общ) '!$A905,".",'Смета ЕР (общ) '!$B905,".",'Смета ЕР (общ) '!$D905)</f>
        <v>Р7.1.11</v>
      </c>
      <c r="F905" s="632">
        <f t="shared" si="135"/>
        <v>1</v>
      </c>
      <c r="G905" s="633" t="s">
        <v>1600</v>
      </c>
      <c r="H905" s="634" t="s">
        <v>336</v>
      </c>
      <c r="I905" s="652"/>
      <c r="J905" s="636">
        <v>339.3</v>
      </c>
      <c r="K905" s="636">
        <v>1338.53</v>
      </c>
      <c r="L905" s="653">
        <f t="shared" si="140"/>
        <v>339.3</v>
      </c>
      <c r="M905" s="653">
        <f t="shared" si="141"/>
        <v>1338.53</v>
      </c>
      <c r="N905" s="653">
        <f>ROUND('Смета ЕР (общ) '!$I905*'Смета ЕР (общ) '!$L905,2)</f>
        <v>0</v>
      </c>
      <c r="O905" s="653">
        <f>ROUND('Смета ЕР (общ) '!$I905*'Смета ЕР (общ) '!$M905,2)</f>
        <v>0</v>
      </c>
      <c r="R905" s="1378"/>
    </row>
    <row r="906" spans="1:18" ht="48">
      <c r="A906" s="649" t="s">
        <v>98</v>
      </c>
      <c r="B906" s="649">
        <v>1</v>
      </c>
      <c r="C906" s="649"/>
      <c r="D906" s="649">
        <v>13</v>
      </c>
      <c r="E906" s="649" t="str">
        <f>CONCATENATE('Смета ЕР (общ) '!$A906,".",'Смета ЕР (общ) '!$B906,".",'Смета ЕР (общ) '!$D906)</f>
        <v>Р7.1.13</v>
      </c>
      <c r="F906" s="649">
        <f t="shared" si="135"/>
        <v>1</v>
      </c>
      <c r="G906" s="650" t="s">
        <v>1602</v>
      </c>
      <c r="H906" s="651" t="s">
        <v>1601</v>
      </c>
      <c r="I906" s="652"/>
      <c r="J906" s="636">
        <v>499.9</v>
      </c>
      <c r="K906" s="636">
        <v>1273.53</v>
      </c>
      <c r="L906" s="653">
        <f t="shared" si="140"/>
        <v>499.9</v>
      </c>
      <c r="M906" s="653">
        <f t="shared" si="141"/>
        <v>1273.53</v>
      </c>
      <c r="N906" s="653">
        <f>ROUND('Смета ЕР (общ) '!$I906*'Смета ЕР (общ) '!$L906,2)</f>
        <v>0</v>
      </c>
      <c r="O906" s="653">
        <f>ROUND('Смета ЕР (общ) '!$I906*'Смета ЕР (общ) '!$M906,2)</f>
        <v>0</v>
      </c>
      <c r="R906" s="1378"/>
    </row>
    <row r="907" spans="1:18" ht="24">
      <c r="A907" s="654" t="s">
        <v>98</v>
      </c>
      <c r="B907" s="654">
        <v>1</v>
      </c>
      <c r="C907" s="654"/>
      <c r="D907" s="654">
        <v>14</v>
      </c>
      <c r="E907" s="654" t="str">
        <f>CONCATENATE('Смета ЕР (общ) '!$A907,".",'Смета ЕР (общ) '!$B907,".",'Смета ЕР (общ) '!$D907)</f>
        <v>Р7.1.14</v>
      </c>
      <c r="F907" s="654">
        <f t="shared" si="135"/>
        <v>1</v>
      </c>
      <c r="G907" s="655" t="s">
        <v>1225</v>
      </c>
      <c r="H907" s="634" t="s">
        <v>336</v>
      </c>
      <c r="I907" s="635"/>
      <c r="J907" s="636">
        <v>2973.52</v>
      </c>
      <c r="K907" s="636">
        <v>13683.67</v>
      </c>
      <c r="L907" s="636">
        <f t="shared" si="140"/>
        <v>2973.52</v>
      </c>
      <c r="M907" s="636">
        <f t="shared" si="141"/>
        <v>13683.67</v>
      </c>
      <c r="N907" s="636">
        <f>ROUND('Смета ЕР (общ) '!$I907*'Смета ЕР (общ) '!$L907,2)</f>
        <v>0</v>
      </c>
      <c r="O907" s="636">
        <f>ROUND('Смета ЕР (общ) '!$I907*'Смета ЕР (общ) '!$M907,2)</f>
        <v>0</v>
      </c>
      <c r="P907" s="630" t="s">
        <v>1234</v>
      </c>
      <c r="R907" s="1376"/>
    </row>
    <row r="908" spans="1:18" ht="24">
      <c r="A908" s="654" t="s">
        <v>98</v>
      </c>
      <c r="B908" s="654">
        <v>1</v>
      </c>
      <c r="C908" s="654"/>
      <c r="D908" s="654">
        <v>16</v>
      </c>
      <c r="E908" s="654" t="str">
        <f>CONCATENATE('Смета ЕР (общ) '!$A908,".",'Смета ЕР (общ) '!$B908,".",'Смета ЕР (общ) '!$D908)</f>
        <v>Р7.1.16</v>
      </c>
      <c r="F908" s="654">
        <f t="shared" si="135"/>
        <v>1</v>
      </c>
      <c r="G908" s="655" t="s">
        <v>1226</v>
      </c>
      <c r="H908" s="634" t="s">
        <v>336</v>
      </c>
      <c r="I908" s="635"/>
      <c r="J908" s="636">
        <v>2973.52</v>
      </c>
      <c r="K908" s="636">
        <v>6651.21</v>
      </c>
      <c r="L908" s="636">
        <f t="shared" si="140"/>
        <v>2973.52</v>
      </c>
      <c r="M908" s="636">
        <f t="shared" si="141"/>
        <v>6651.21</v>
      </c>
      <c r="N908" s="636">
        <f>ROUND('Смета ЕР (общ) '!$I908*'Смета ЕР (общ) '!$L908,2)</f>
        <v>0</v>
      </c>
      <c r="O908" s="636">
        <f>ROUND('Смета ЕР (общ) '!$I908*'Смета ЕР (общ) '!$M908,2)</f>
        <v>0</v>
      </c>
      <c r="P908" s="630" t="s">
        <v>1234</v>
      </c>
      <c r="R908" s="1376"/>
    </row>
    <row r="909" spans="1:18" ht="24">
      <c r="A909" s="632" t="s">
        <v>98</v>
      </c>
      <c r="B909" s="632">
        <v>1</v>
      </c>
      <c r="C909" s="632"/>
      <c r="D909" s="632">
        <v>24</v>
      </c>
      <c r="E909" s="632" t="str">
        <f>CONCATENATE('Смета ЕР (общ) '!$A909,".",'Смета ЕР (общ) '!$B909,".",'Смета ЕР (общ) '!$D909)</f>
        <v>Р7.1.24</v>
      </c>
      <c r="F909" s="632">
        <f t="shared" si="135"/>
        <v>1</v>
      </c>
      <c r="G909" s="633" t="s">
        <v>2404</v>
      </c>
      <c r="H909" s="634" t="s">
        <v>336</v>
      </c>
      <c r="I909" s="635"/>
      <c r="J909" s="636">
        <v>1819.4330000000002</v>
      </c>
      <c r="K909" s="636">
        <v>11200</v>
      </c>
      <c r="L909" s="636">
        <f t="shared" si="140"/>
        <v>1819.43</v>
      </c>
      <c r="M909" s="636">
        <f t="shared" si="141"/>
        <v>11200</v>
      </c>
      <c r="N909" s="636">
        <f>ROUND('Смета ЕР (общ) '!$I909*'Смета ЕР (общ) '!$L909,2)</f>
        <v>0</v>
      </c>
      <c r="O909" s="636">
        <f>ROUND('Смета ЕР (общ) '!$I909*'Смета ЕР (общ) '!$M909,2)</f>
        <v>0</v>
      </c>
      <c r="R909" s="1376"/>
    </row>
    <row r="910" spans="1:18" ht="24">
      <c r="A910" s="632" t="s">
        <v>98</v>
      </c>
      <c r="B910" s="632">
        <v>1</v>
      </c>
      <c r="C910" s="632"/>
      <c r="D910" s="632">
        <v>35</v>
      </c>
      <c r="E910" s="632" t="str">
        <f>CONCATENATE('Смета ЕР (общ) '!$A910,".",'Смета ЕР (общ) '!$B910,".",'Смета ЕР (общ) '!$D910)</f>
        <v>Р7.1.35</v>
      </c>
      <c r="F910" s="632">
        <f t="shared" si="135"/>
        <v>1</v>
      </c>
      <c r="G910" s="633" t="s">
        <v>2405</v>
      </c>
      <c r="H910" s="634" t="s">
        <v>336</v>
      </c>
      <c r="I910" s="635"/>
      <c r="J910" s="636">
        <v>1819.4330000000002</v>
      </c>
      <c r="K910" s="636">
        <v>14300</v>
      </c>
      <c r="L910" s="636">
        <f t="shared" si="140"/>
        <v>1819.43</v>
      </c>
      <c r="M910" s="636">
        <f t="shared" si="141"/>
        <v>14300</v>
      </c>
      <c r="N910" s="636">
        <f>ROUND('Смета ЕР (общ) '!$I910*'Смета ЕР (общ) '!$L910,2)</f>
        <v>0</v>
      </c>
      <c r="O910" s="636">
        <f>ROUND('Смета ЕР (общ) '!$I910*'Смета ЕР (общ) '!$M910,2)</f>
        <v>0</v>
      </c>
      <c r="R910" s="1376"/>
    </row>
    <row r="911" spans="1:18" ht="24">
      <c r="A911" s="632" t="s">
        <v>98</v>
      </c>
      <c r="B911" s="632">
        <v>1</v>
      </c>
      <c r="C911" s="632"/>
      <c r="D911" s="632">
        <v>33</v>
      </c>
      <c r="E911" s="632" t="str">
        <f>CONCATENATE('Смета ЕР (общ) '!$A911,".",'Смета ЕР (общ) '!$B911,".",'Смета ЕР (общ) '!$D911)</f>
        <v>Р7.1.33</v>
      </c>
      <c r="F911" s="632">
        <f t="shared" si="135"/>
        <v>1</v>
      </c>
      <c r="G911" s="633" t="s">
        <v>2406</v>
      </c>
      <c r="H911" s="634" t="s">
        <v>336</v>
      </c>
      <c r="I911" s="635"/>
      <c r="J911" s="636">
        <v>1819.4330000000002</v>
      </c>
      <c r="K911" s="636">
        <v>17000</v>
      </c>
      <c r="L911" s="636">
        <f t="shared" si="140"/>
        <v>1819.43</v>
      </c>
      <c r="M911" s="636">
        <f t="shared" si="141"/>
        <v>17000</v>
      </c>
      <c r="N911" s="636">
        <f>ROUND('Смета ЕР (общ) '!$I911*'Смета ЕР (общ) '!$L911,2)</f>
        <v>0</v>
      </c>
      <c r="O911" s="636">
        <f>ROUND('Смета ЕР (общ) '!$I911*'Смета ЕР (общ) '!$M911,2)</f>
        <v>0</v>
      </c>
      <c r="R911" s="1376"/>
    </row>
    <row r="912" spans="1:18" ht="24">
      <c r="A912" s="632" t="s">
        <v>98</v>
      </c>
      <c r="B912" s="632">
        <v>1</v>
      </c>
      <c r="C912" s="632"/>
      <c r="D912" s="632">
        <v>34</v>
      </c>
      <c r="E912" s="632" t="str">
        <f>CONCATENATE('Смета ЕР (общ) '!$A912,".",'Смета ЕР (общ) '!$B912,".",'Смета ЕР (общ) '!$D912)</f>
        <v>Р7.1.34</v>
      </c>
      <c r="F912" s="632">
        <f t="shared" si="135"/>
        <v>1</v>
      </c>
      <c r="G912" s="633" t="s">
        <v>2407</v>
      </c>
      <c r="H912" s="634" t="s">
        <v>336</v>
      </c>
      <c r="I912" s="635"/>
      <c r="J912" s="636">
        <v>1819.4330000000002</v>
      </c>
      <c r="K912" s="636">
        <v>26000</v>
      </c>
      <c r="L912" s="636">
        <f t="shared" si="140"/>
        <v>1819.43</v>
      </c>
      <c r="M912" s="636">
        <f t="shared" si="141"/>
        <v>26000</v>
      </c>
      <c r="N912" s="636">
        <f>ROUND('Смета ЕР (общ) '!$I912*'Смета ЕР (общ) '!$L912,2)</f>
        <v>0</v>
      </c>
      <c r="O912" s="636">
        <f>ROUND('Смета ЕР (общ) '!$I912*'Смета ЕР (общ) '!$M912,2)</f>
        <v>0</v>
      </c>
      <c r="R912" s="1376"/>
    </row>
    <row r="913" spans="1:18" ht="24">
      <c r="A913" s="632" t="s">
        <v>98</v>
      </c>
      <c r="B913" s="632">
        <v>1</v>
      </c>
      <c r="C913" s="632"/>
      <c r="D913" s="632">
        <v>36</v>
      </c>
      <c r="E913" s="632" t="str">
        <f>CONCATENATE('Смета ЕР (общ) '!$A913,".",'Смета ЕР (общ) '!$B913,".",'Смета ЕР (общ) '!$D913)</f>
        <v>Р7.1.36</v>
      </c>
      <c r="F913" s="632">
        <f t="shared" si="135"/>
        <v>1</v>
      </c>
      <c r="G913" s="633" t="s">
        <v>2408</v>
      </c>
      <c r="H913" s="634" t="s">
        <v>336</v>
      </c>
      <c r="I913" s="635"/>
      <c r="J913" s="636">
        <v>1819.4330000000002</v>
      </c>
      <c r="K913" s="636">
        <v>33000</v>
      </c>
      <c r="L913" s="636">
        <f t="shared" si="140"/>
        <v>1819.43</v>
      </c>
      <c r="M913" s="636">
        <f t="shared" si="141"/>
        <v>33000</v>
      </c>
      <c r="N913" s="636">
        <f>ROUND('Смета ЕР (общ) '!$I913*'Смета ЕР (общ) '!$L913,2)</f>
        <v>0</v>
      </c>
      <c r="O913" s="636">
        <f>ROUND('Смета ЕР (общ) '!$I913*'Смета ЕР (общ) '!$M913,2)</f>
        <v>0</v>
      </c>
      <c r="R913" s="1376"/>
    </row>
    <row r="914" spans="1:18" ht="24">
      <c r="A914" s="632" t="s">
        <v>98</v>
      </c>
      <c r="B914" s="632">
        <v>1</v>
      </c>
      <c r="C914" s="632"/>
      <c r="D914" s="632">
        <f t="shared" ref="D914:D977" si="145">D913+1</f>
        <v>37</v>
      </c>
      <c r="E914" s="632" t="str">
        <f>CONCATENATE('Смета ЕР (общ) '!$A914,".",'Смета ЕР (общ) '!$B914,".",'Смета ЕР (общ) '!$D914)</f>
        <v>Р7.1.37</v>
      </c>
      <c r="F914" s="632">
        <f t="shared" si="135"/>
        <v>1</v>
      </c>
      <c r="G914" s="633" t="s">
        <v>2409</v>
      </c>
      <c r="H914" s="634" t="s">
        <v>336</v>
      </c>
      <c r="I914" s="635"/>
      <c r="J914" s="636">
        <v>1819.4330000000002</v>
      </c>
      <c r="K914" s="636">
        <v>27000</v>
      </c>
      <c r="L914" s="636">
        <f t="shared" si="140"/>
        <v>1819.43</v>
      </c>
      <c r="M914" s="636">
        <f t="shared" si="141"/>
        <v>27000</v>
      </c>
      <c r="N914" s="636">
        <f>ROUND('Смета ЕР (общ) '!$I914*'Смета ЕР (общ) '!$L914,2)</f>
        <v>0</v>
      </c>
      <c r="O914" s="636">
        <f>ROUND('Смета ЕР (общ) '!$I914*'Смета ЕР (общ) '!$M914,2)</f>
        <v>0</v>
      </c>
      <c r="R914" s="1376"/>
    </row>
    <row r="915" spans="1:18" ht="24">
      <c r="A915" s="632" t="s">
        <v>98</v>
      </c>
      <c r="B915" s="632">
        <v>1</v>
      </c>
      <c r="C915" s="632"/>
      <c r="D915" s="632">
        <f t="shared" si="145"/>
        <v>38</v>
      </c>
      <c r="E915" s="632" t="str">
        <f>CONCATENATE('Смета ЕР (общ) '!$A915,".",'Смета ЕР (общ) '!$B915,".",'Смета ЕР (общ) '!$D915)</f>
        <v>Р7.1.38</v>
      </c>
      <c r="F915" s="632">
        <f t="shared" si="135"/>
        <v>1</v>
      </c>
      <c r="G915" s="645" t="s">
        <v>2464</v>
      </c>
      <c r="H915" s="634" t="s">
        <v>336</v>
      </c>
      <c r="I915" s="635"/>
      <c r="J915" s="636">
        <v>1819.4330000000002</v>
      </c>
      <c r="K915" s="636">
        <v>9632</v>
      </c>
      <c r="L915" s="636">
        <f t="shared" si="140"/>
        <v>1819.43</v>
      </c>
      <c r="M915" s="636">
        <f t="shared" si="141"/>
        <v>9632</v>
      </c>
      <c r="N915" s="636">
        <f>ROUND('Смета ЕР (общ) '!$I915*'Смета ЕР (общ) '!$L915,2)</f>
        <v>0</v>
      </c>
      <c r="O915" s="636">
        <f>ROUND('Смета ЕР (общ) '!$I915*'Смета ЕР (общ) '!$M915,2)</f>
        <v>0</v>
      </c>
      <c r="R915" s="1376"/>
    </row>
    <row r="916" spans="1:18" ht="24">
      <c r="A916" s="632" t="s">
        <v>98</v>
      </c>
      <c r="B916" s="632">
        <v>1</v>
      </c>
      <c r="C916" s="632"/>
      <c r="D916" s="632">
        <f t="shared" si="145"/>
        <v>39</v>
      </c>
      <c r="E916" s="632" t="str">
        <f>CONCATENATE('Смета ЕР (общ) '!$A916,".",'Смета ЕР (общ) '!$B916,".",'Смета ЕР (общ) '!$D916)</f>
        <v>Р7.1.39</v>
      </c>
      <c r="F916" s="632">
        <f t="shared" si="135"/>
        <v>1</v>
      </c>
      <c r="G916" s="645" t="s">
        <v>2465</v>
      </c>
      <c r="H916" s="634" t="s">
        <v>336</v>
      </c>
      <c r="I916" s="635"/>
      <c r="J916" s="636">
        <v>1819.4330000000002</v>
      </c>
      <c r="K916" s="636">
        <v>14077</v>
      </c>
      <c r="L916" s="636">
        <f t="shared" si="140"/>
        <v>1819.43</v>
      </c>
      <c r="M916" s="636">
        <f t="shared" si="141"/>
        <v>14077</v>
      </c>
      <c r="N916" s="636">
        <f>ROUND('Смета ЕР (общ) '!$I916*'Смета ЕР (общ) '!$L916,2)</f>
        <v>0</v>
      </c>
      <c r="O916" s="636">
        <f>ROUND('Смета ЕР (общ) '!$I916*'Смета ЕР (общ) '!$M916,2)</f>
        <v>0</v>
      </c>
      <c r="R916" s="1376"/>
    </row>
    <row r="917" spans="1:18" ht="24">
      <c r="A917" s="632" t="s">
        <v>98</v>
      </c>
      <c r="B917" s="632">
        <v>1</v>
      </c>
      <c r="C917" s="632"/>
      <c r="D917" s="632">
        <f t="shared" si="145"/>
        <v>40</v>
      </c>
      <c r="E917" s="632" t="str">
        <f>CONCATENATE('Смета ЕР (общ) '!$A917,".",'Смета ЕР (общ) '!$B917,".",'Смета ЕР (общ) '!$D917)</f>
        <v>Р7.1.40</v>
      </c>
      <c r="F917" s="632">
        <f t="shared" si="135"/>
        <v>1</v>
      </c>
      <c r="G917" s="645" t="s">
        <v>2435</v>
      </c>
      <c r="H917" s="634" t="s">
        <v>336</v>
      </c>
      <c r="I917" s="635"/>
      <c r="J917" s="636">
        <v>1000</v>
      </c>
      <c r="K917" s="636">
        <v>15540.92</v>
      </c>
      <c r="L917" s="636">
        <f t="shared" si="140"/>
        <v>1000</v>
      </c>
      <c r="M917" s="636">
        <f t="shared" si="141"/>
        <v>15540.92</v>
      </c>
      <c r="N917" s="636">
        <f>ROUND('Смета ЕР (общ) '!$I917*'Смета ЕР (общ) '!$L917,2)</f>
        <v>0</v>
      </c>
      <c r="O917" s="636">
        <f>ROUND('Смета ЕР (общ) '!$I917*'Смета ЕР (общ) '!$M917,2)</f>
        <v>0</v>
      </c>
      <c r="R917" s="1376"/>
    </row>
    <row r="918" spans="1:18" ht="24">
      <c r="A918" s="632" t="s">
        <v>98</v>
      </c>
      <c r="B918" s="632">
        <v>1</v>
      </c>
      <c r="C918" s="632"/>
      <c r="D918" s="632">
        <f t="shared" si="145"/>
        <v>41</v>
      </c>
      <c r="E918" s="632" t="str">
        <f>CONCATENATE('Смета ЕР (общ) '!$A918,".",'Смета ЕР (общ) '!$B918,".",'Смета ЕР (общ) '!$D918)</f>
        <v>Р7.1.41</v>
      </c>
      <c r="F918" s="632">
        <f t="shared" si="135"/>
        <v>1</v>
      </c>
      <c r="G918" s="645" t="s">
        <v>2436</v>
      </c>
      <c r="H918" s="634" t="s">
        <v>336</v>
      </c>
      <c r="I918" s="635"/>
      <c r="J918" s="636">
        <v>1000</v>
      </c>
      <c r="K918" s="636">
        <v>27067.96</v>
      </c>
      <c r="L918" s="636">
        <f t="shared" si="140"/>
        <v>1000</v>
      </c>
      <c r="M918" s="636">
        <f t="shared" si="141"/>
        <v>27067.96</v>
      </c>
      <c r="N918" s="636">
        <f>ROUND('Смета ЕР (общ) '!$I918*'Смета ЕР (общ) '!$L918,2)</f>
        <v>0</v>
      </c>
      <c r="O918" s="636">
        <f>ROUND('Смета ЕР (общ) '!$I918*'Смета ЕР (общ) '!$M918,2)</f>
        <v>0</v>
      </c>
      <c r="R918" s="1376"/>
    </row>
    <row r="919" spans="1:18" ht="24">
      <c r="A919" s="632" t="s">
        <v>98</v>
      </c>
      <c r="B919" s="632">
        <v>1</v>
      </c>
      <c r="C919" s="632"/>
      <c r="D919" s="632">
        <f t="shared" si="145"/>
        <v>42</v>
      </c>
      <c r="E919" s="632" t="str">
        <f>CONCATENATE('Смета ЕР (общ) '!$A919,".",'Смета ЕР (общ) '!$B919,".",'Смета ЕР (общ) '!$D919)</f>
        <v>Р7.1.42</v>
      </c>
      <c r="F919" s="632">
        <f t="shared" si="135"/>
        <v>1</v>
      </c>
      <c r="G919" s="645" t="s">
        <v>2437</v>
      </c>
      <c r="H919" s="634" t="s">
        <v>336</v>
      </c>
      <c r="I919" s="635"/>
      <c r="J919" s="636">
        <v>1000</v>
      </c>
      <c r="K919" s="636">
        <v>31390.600000000002</v>
      </c>
      <c r="L919" s="636">
        <f t="shared" si="140"/>
        <v>1000</v>
      </c>
      <c r="M919" s="636">
        <f t="shared" si="141"/>
        <v>31390.6</v>
      </c>
      <c r="N919" s="636">
        <f>ROUND('Смета ЕР (общ) '!$I919*'Смета ЕР (общ) '!$L919,2)</f>
        <v>0</v>
      </c>
      <c r="O919" s="636">
        <f>ROUND('Смета ЕР (общ) '!$I919*'Смета ЕР (общ) '!$M919,2)</f>
        <v>0</v>
      </c>
      <c r="R919" s="1376"/>
    </row>
    <row r="920" spans="1:18" ht="24">
      <c r="A920" s="632" t="s">
        <v>98</v>
      </c>
      <c r="B920" s="632">
        <v>1</v>
      </c>
      <c r="C920" s="632"/>
      <c r="D920" s="632">
        <f t="shared" si="145"/>
        <v>43</v>
      </c>
      <c r="E920" s="632" t="str">
        <f>CONCATENATE('Смета ЕР (общ) '!$A920,".",'Смета ЕР (общ) '!$B920,".",'Смета ЕР (общ) '!$D920)</f>
        <v>Р7.1.43</v>
      </c>
      <c r="F920" s="632">
        <f t="shared" si="135"/>
        <v>1</v>
      </c>
      <c r="G920" s="645" t="s">
        <v>2438</v>
      </c>
      <c r="H920" s="634" t="s">
        <v>336</v>
      </c>
      <c r="I920" s="635"/>
      <c r="J920" s="636">
        <v>1000</v>
      </c>
      <c r="K920" s="636">
        <v>19657.72</v>
      </c>
      <c r="L920" s="636">
        <f t="shared" si="140"/>
        <v>1000</v>
      </c>
      <c r="M920" s="636">
        <f t="shared" si="141"/>
        <v>19657.72</v>
      </c>
      <c r="N920" s="636">
        <f>ROUND('Смета ЕР (общ) '!$I920*'Смета ЕР (общ) '!$L920,2)</f>
        <v>0</v>
      </c>
      <c r="O920" s="636">
        <f>ROUND('Смета ЕР (общ) '!$I920*'Смета ЕР (общ) '!$M920,2)</f>
        <v>0</v>
      </c>
      <c r="R920" s="1376"/>
    </row>
    <row r="921" spans="1:18" ht="24">
      <c r="A921" s="632" t="s">
        <v>98</v>
      </c>
      <c r="B921" s="632">
        <v>1</v>
      </c>
      <c r="C921" s="632"/>
      <c r="D921" s="632">
        <f t="shared" si="145"/>
        <v>44</v>
      </c>
      <c r="E921" s="632" t="str">
        <f>CONCATENATE('Смета ЕР (общ) '!$A921,".",'Смета ЕР (общ) '!$B921,".",'Смета ЕР (общ) '!$D921)</f>
        <v>Р7.1.44</v>
      </c>
      <c r="F921" s="632">
        <f t="shared" si="135"/>
        <v>1</v>
      </c>
      <c r="G921" s="645" t="s">
        <v>2439</v>
      </c>
      <c r="H921" s="634" t="s">
        <v>336</v>
      </c>
      <c r="I921" s="635"/>
      <c r="J921" s="636">
        <v>1000</v>
      </c>
      <c r="K921" s="636">
        <v>36022</v>
      </c>
      <c r="L921" s="636">
        <f t="shared" si="140"/>
        <v>1000</v>
      </c>
      <c r="M921" s="636">
        <f t="shared" si="141"/>
        <v>36022</v>
      </c>
      <c r="N921" s="636">
        <f>ROUND('Смета ЕР (общ) '!$I921*'Смета ЕР (общ) '!$L921,2)</f>
        <v>0</v>
      </c>
      <c r="O921" s="636">
        <f>ROUND('Смета ЕР (общ) '!$I921*'Смета ЕР (общ) '!$M921,2)</f>
        <v>0</v>
      </c>
      <c r="R921" s="1376"/>
    </row>
    <row r="922" spans="1:18" ht="24">
      <c r="A922" s="632" t="s">
        <v>98</v>
      </c>
      <c r="B922" s="632">
        <v>1</v>
      </c>
      <c r="C922" s="632"/>
      <c r="D922" s="632">
        <f t="shared" si="145"/>
        <v>45</v>
      </c>
      <c r="E922" s="632" t="str">
        <f>CONCATENATE('Смета ЕР (общ) '!$A922,".",'Смета ЕР (общ) '!$B922,".",'Смета ЕР (общ) '!$D922)</f>
        <v>Р7.1.45</v>
      </c>
      <c r="F922" s="632">
        <f t="shared" si="135"/>
        <v>1</v>
      </c>
      <c r="G922" s="645" t="s">
        <v>2440</v>
      </c>
      <c r="H922" s="634" t="s">
        <v>336</v>
      </c>
      <c r="I922" s="635"/>
      <c r="J922" s="636">
        <v>1000</v>
      </c>
      <c r="K922" s="636">
        <v>19657.72</v>
      </c>
      <c r="L922" s="636">
        <f t="shared" si="140"/>
        <v>1000</v>
      </c>
      <c r="M922" s="636">
        <f t="shared" si="141"/>
        <v>19657.72</v>
      </c>
      <c r="N922" s="636">
        <f>ROUND('Смета ЕР (общ) '!$I922*'Смета ЕР (общ) '!$L922,2)</f>
        <v>0</v>
      </c>
      <c r="O922" s="636">
        <f>ROUND('Смета ЕР (общ) '!$I922*'Смета ЕР (общ) '!$M922,2)</f>
        <v>0</v>
      </c>
      <c r="R922" s="1376"/>
    </row>
    <row r="923" spans="1:18" ht="24">
      <c r="A923" s="632" t="s">
        <v>98</v>
      </c>
      <c r="B923" s="632">
        <v>1</v>
      </c>
      <c r="C923" s="632"/>
      <c r="D923" s="632">
        <f t="shared" si="145"/>
        <v>46</v>
      </c>
      <c r="E923" s="632" t="str">
        <f>CONCATENATE('Смета ЕР (общ) '!$A923,".",'Смета ЕР (общ) '!$B923,".",'Смета ЕР (общ) '!$D923)</f>
        <v>Р7.1.46</v>
      </c>
      <c r="F923" s="632">
        <f t="shared" si="135"/>
        <v>1</v>
      </c>
      <c r="G923" s="645" t="s">
        <v>2441</v>
      </c>
      <c r="H923" s="634" t="s">
        <v>336</v>
      </c>
      <c r="I923" s="635"/>
      <c r="J923" s="636">
        <v>1000</v>
      </c>
      <c r="K923" s="636">
        <v>44873.120000000003</v>
      </c>
      <c r="L923" s="636">
        <f t="shared" si="140"/>
        <v>1000</v>
      </c>
      <c r="M923" s="636">
        <f t="shared" si="141"/>
        <v>44873.120000000003</v>
      </c>
      <c r="N923" s="636">
        <f>ROUND('Смета ЕР (общ) '!$I923*'Смета ЕР (общ) '!$L923,2)</f>
        <v>0</v>
      </c>
      <c r="O923" s="636">
        <f>ROUND('Смета ЕР (общ) '!$I923*'Смета ЕР (общ) '!$M923,2)</f>
        <v>0</v>
      </c>
      <c r="R923" s="1376"/>
    </row>
    <row r="924" spans="1:18" ht="24">
      <c r="A924" s="632" t="s">
        <v>98</v>
      </c>
      <c r="B924" s="632">
        <v>1</v>
      </c>
      <c r="C924" s="632"/>
      <c r="D924" s="632">
        <f t="shared" si="145"/>
        <v>47</v>
      </c>
      <c r="E924" s="632" t="str">
        <f>CONCATENATE('Смета ЕР (общ) '!$A924,".",'Смета ЕР (общ) '!$B924,".",'Смета ЕР (общ) '!$D924)</f>
        <v>Р7.1.47</v>
      </c>
      <c r="F924" s="632">
        <f t="shared" si="135"/>
        <v>1</v>
      </c>
      <c r="G924" s="645" t="s">
        <v>2442</v>
      </c>
      <c r="H924" s="634" t="s">
        <v>336</v>
      </c>
      <c r="I924" s="635"/>
      <c r="J924" s="636">
        <v>1000</v>
      </c>
      <c r="K924" s="636">
        <v>28508.84</v>
      </c>
      <c r="L924" s="636">
        <f t="shared" si="140"/>
        <v>1000</v>
      </c>
      <c r="M924" s="636">
        <f t="shared" si="141"/>
        <v>28508.84</v>
      </c>
      <c r="N924" s="636">
        <f>ROUND('Смета ЕР (общ) '!$I924*'Смета ЕР (общ) '!$L924,2)</f>
        <v>0</v>
      </c>
      <c r="O924" s="636">
        <f>ROUND('Смета ЕР (общ) '!$I924*'Смета ЕР (общ) '!$M924,2)</f>
        <v>0</v>
      </c>
      <c r="R924" s="1376"/>
    </row>
    <row r="925" spans="1:18" ht="24">
      <c r="A925" s="632" t="s">
        <v>98</v>
      </c>
      <c r="B925" s="632">
        <v>1</v>
      </c>
      <c r="C925" s="632"/>
      <c r="D925" s="632">
        <f t="shared" si="145"/>
        <v>48</v>
      </c>
      <c r="E925" s="632" t="str">
        <f>CONCATENATE('Смета ЕР (общ) '!$A925,".",'Смета ЕР (общ) '!$B925,".",'Смета ЕР (общ) '!$D925)</f>
        <v>Р7.1.48</v>
      </c>
      <c r="F925" s="632">
        <f t="shared" si="135"/>
        <v>1</v>
      </c>
      <c r="G925" s="645" t="s">
        <v>2411</v>
      </c>
      <c r="H925" s="634" t="s">
        <v>336</v>
      </c>
      <c r="I925" s="635"/>
      <c r="J925" s="636">
        <v>1000</v>
      </c>
      <c r="K925" s="636">
        <v>3148</v>
      </c>
      <c r="L925" s="636">
        <f t="shared" si="140"/>
        <v>1000</v>
      </c>
      <c r="M925" s="636">
        <f t="shared" si="141"/>
        <v>3148</v>
      </c>
      <c r="N925" s="636">
        <f>ROUND('Смета ЕР (общ) '!$I925*'Смета ЕР (общ) '!$L925,2)</f>
        <v>0</v>
      </c>
      <c r="O925" s="636">
        <f>ROUND('Смета ЕР (общ) '!$I925*'Смета ЕР (общ) '!$M925,2)</f>
        <v>0</v>
      </c>
      <c r="R925" s="1376"/>
    </row>
    <row r="926" spans="1:18" ht="24">
      <c r="A926" s="632" t="s">
        <v>98</v>
      </c>
      <c r="B926" s="632">
        <v>1</v>
      </c>
      <c r="C926" s="632"/>
      <c r="D926" s="632">
        <f t="shared" si="145"/>
        <v>49</v>
      </c>
      <c r="E926" s="632" t="str">
        <f>CONCATENATE('Смета ЕР (общ) '!$A926,".",'Смета ЕР (общ) '!$B926,".",'Смета ЕР (общ) '!$D926)</f>
        <v>Р7.1.49</v>
      </c>
      <c r="F926" s="632">
        <f t="shared" si="135"/>
        <v>1</v>
      </c>
      <c r="G926" s="645" t="s">
        <v>2412</v>
      </c>
      <c r="H926" s="634" t="s">
        <v>336</v>
      </c>
      <c r="I926" s="635"/>
      <c r="J926" s="636">
        <v>1000</v>
      </c>
      <c r="K926" s="636">
        <v>5156</v>
      </c>
      <c r="L926" s="636">
        <f t="shared" si="140"/>
        <v>1000</v>
      </c>
      <c r="M926" s="636">
        <f t="shared" si="141"/>
        <v>5156</v>
      </c>
      <c r="N926" s="636">
        <f>ROUND('Смета ЕР (общ) '!$I926*'Смета ЕР (общ) '!$L926,2)</f>
        <v>0</v>
      </c>
      <c r="O926" s="636">
        <f>ROUND('Смета ЕР (общ) '!$I926*'Смета ЕР (общ) '!$M926,2)</f>
        <v>0</v>
      </c>
      <c r="R926" s="1376"/>
    </row>
    <row r="927" spans="1:18" ht="24">
      <c r="A927" s="632" t="s">
        <v>98</v>
      </c>
      <c r="B927" s="632">
        <v>1</v>
      </c>
      <c r="C927" s="632"/>
      <c r="D927" s="632">
        <f t="shared" si="145"/>
        <v>50</v>
      </c>
      <c r="E927" s="632" t="str">
        <f>CONCATENATE('Смета ЕР (общ) '!$A927,".",'Смета ЕР (общ) '!$B927,".",'Смета ЕР (общ) '!$D927)</f>
        <v>Р7.1.50</v>
      </c>
      <c r="F927" s="632">
        <f t="shared" si="135"/>
        <v>1</v>
      </c>
      <c r="G927" s="645" t="s">
        <v>2413</v>
      </c>
      <c r="H927" s="634" t="s">
        <v>336</v>
      </c>
      <c r="I927" s="635"/>
      <c r="J927" s="636">
        <v>1000</v>
      </c>
      <c r="K927" s="636">
        <v>2659</v>
      </c>
      <c r="L927" s="636">
        <f t="shared" si="140"/>
        <v>1000</v>
      </c>
      <c r="M927" s="636">
        <f t="shared" si="141"/>
        <v>2659</v>
      </c>
      <c r="N927" s="636">
        <f>ROUND('Смета ЕР (общ) '!$I927*'Смета ЕР (общ) '!$L927,2)</f>
        <v>0</v>
      </c>
      <c r="O927" s="636">
        <f>ROUND('Смета ЕР (общ) '!$I927*'Смета ЕР (общ) '!$M927,2)</f>
        <v>0</v>
      </c>
      <c r="R927" s="1376"/>
    </row>
    <row r="928" spans="1:18" ht="24">
      <c r="A928" s="632" t="s">
        <v>98</v>
      </c>
      <c r="B928" s="632">
        <v>1</v>
      </c>
      <c r="C928" s="632"/>
      <c r="D928" s="632">
        <f t="shared" si="145"/>
        <v>51</v>
      </c>
      <c r="E928" s="632" t="str">
        <f>CONCATENATE('Смета ЕР (общ) '!$A928,".",'Смета ЕР (общ) '!$B928,".",'Смета ЕР (общ) '!$D928)</f>
        <v>Р7.1.51</v>
      </c>
      <c r="F928" s="632">
        <f t="shared" si="135"/>
        <v>1</v>
      </c>
      <c r="G928" s="645" t="s">
        <v>2414</v>
      </c>
      <c r="H928" s="634" t="s">
        <v>336</v>
      </c>
      <c r="I928" s="635"/>
      <c r="J928" s="636">
        <v>1000</v>
      </c>
      <c r="K928" s="636">
        <v>2735</v>
      </c>
      <c r="L928" s="636">
        <f t="shared" ref="L928:L959" si="146">ROUND(J928-J928*$Q$3,2)</f>
        <v>1000</v>
      </c>
      <c r="M928" s="636">
        <f t="shared" ref="M928:M959" si="147">ROUND(K928-K928*$Q$3,2)</f>
        <v>2735</v>
      </c>
      <c r="N928" s="636">
        <f>ROUND('Смета ЕР (общ) '!$I928*'Смета ЕР (общ) '!$L928,2)</f>
        <v>0</v>
      </c>
      <c r="O928" s="636">
        <f>ROUND('Смета ЕР (общ) '!$I928*'Смета ЕР (общ) '!$M928,2)</f>
        <v>0</v>
      </c>
      <c r="R928" s="1376"/>
    </row>
    <row r="929" spans="1:18" ht="24">
      <c r="A929" s="632" t="s">
        <v>98</v>
      </c>
      <c r="B929" s="632">
        <v>1</v>
      </c>
      <c r="C929" s="632"/>
      <c r="D929" s="632">
        <f t="shared" si="145"/>
        <v>52</v>
      </c>
      <c r="E929" s="632" t="str">
        <f>CONCATENATE('Смета ЕР (общ) '!$A929,".",'Смета ЕР (общ) '!$B929,".",'Смета ЕР (общ) '!$D929)</f>
        <v>Р7.1.52</v>
      </c>
      <c r="F929" s="632">
        <f t="shared" si="135"/>
        <v>1</v>
      </c>
      <c r="G929" s="645" t="s">
        <v>2415</v>
      </c>
      <c r="H929" s="634" t="s">
        <v>336</v>
      </c>
      <c r="I929" s="635"/>
      <c r="J929" s="636">
        <v>1000</v>
      </c>
      <c r="K929" s="636">
        <v>8226</v>
      </c>
      <c r="L929" s="636">
        <f t="shared" si="146"/>
        <v>1000</v>
      </c>
      <c r="M929" s="636">
        <f t="shared" si="147"/>
        <v>8226</v>
      </c>
      <c r="N929" s="636">
        <f>ROUND('Смета ЕР (общ) '!$I929*'Смета ЕР (общ) '!$L929,2)</f>
        <v>0</v>
      </c>
      <c r="O929" s="636">
        <f>ROUND('Смета ЕР (общ) '!$I929*'Смета ЕР (общ) '!$M929,2)</f>
        <v>0</v>
      </c>
      <c r="R929" s="1376"/>
    </row>
    <row r="930" spans="1:18" ht="24">
      <c r="A930" s="632" t="s">
        <v>98</v>
      </c>
      <c r="B930" s="632">
        <v>1</v>
      </c>
      <c r="C930" s="632"/>
      <c r="D930" s="632">
        <f t="shared" si="145"/>
        <v>53</v>
      </c>
      <c r="E930" s="632" t="str">
        <f>CONCATENATE('Смета ЕР (общ) '!$A930,".",'Смета ЕР (общ) '!$B930,".",'Смета ЕР (общ) '!$D930)</f>
        <v>Р7.1.53</v>
      </c>
      <c r="F930" s="632">
        <f t="shared" si="135"/>
        <v>1</v>
      </c>
      <c r="G930" s="645" t="s">
        <v>2416</v>
      </c>
      <c r="H930" s="634" t="s">
        <v>336</v>
      </c>
      <c r="I930" s="635"/>
      <c r="J930" s="636">
        <v>1000</v>
      </c>
      <c r="K930" s="636">
        <v>3301.4</v>
      </c>
      <c r="L930" s="636">
        <f t="shared" si="146"/>
        <v>1000</v>
      </c>
      <c r="M930" s="636">
        <f t="shared" si="147"/>
        <v>3301.4</v>
      </c>
      <c r="N930" s="636">
        <f>ROUND('Смета ЕР (общ) '!$I930*'Смета ЕР (общ) '!$L930,2)</f>
        <v>0</v>
      </c>
      <c r="O930" s="636">
        <f>ROUND('Смета ЕР (общ) '!$I930*'Смета ЕР (общ) '!$M930,2)</f>
        <v>0</v>
      </c>
      <c r="R930" s="1376"/>
    </row>
    <row r="931" spans="1:18" ht="24">
      <c r="A931" s="632" t="s">
        <v>98</v>
      </c>
      <c r="B931" s="632">
        <v>1</v>
      </c>
      <c r="C931" s="632"/>
      <c r="D931" s="632">
        <f t="shared" si="145"/>
        <v>54</v>
      </c>
      <c r="E931" s="632" t="str">
        <f>CONCATENATE('Смета ЕР (общ) '!$A931,".",'Смета ЕР (общ) '!$B931,".",'Смета ЕР (общ) '!$D931)</f>
        <v>Р7.1.54</v>
      </c>
      <c r="F931" s="632">
        <f t="shared" si="135"/>
        <v>1</v>
      </c>
      <c r="G931" s="645" t="s">
        <v>2417</v>
      </c>
      <c r="H931" s="634" t="s">
        <v>336</v>
      </c>
      <c r="I931" s="635"/>
      <c r="J931" s="636">
        <v>1000</v>
      </c>
      <c r="K931" s="636">
        <v>3707</v>
      </c>
      <c r="L931" s="636">
        <f t="shared" si="146"/>
        <v>1000</v>
      </c>
      <c r="M931" s="636">
        <f t="shared" si="147"/>
        <v>3707</v>
      </c>
      <c r="N931" s="636">
        <f>ROUND('Смета ЕР (общ) '!$I931*'Смета ЕР (общ) '!$L931,2)</f>
        <v>0</v>
      </c>
      <c r="O931" s="636">
        <f>ROUND('Смета ЕР (общ) '!$I931*'Смета ЕР (общ) '!$M931,2)</f>
        <v>0</v>
      </c>
      <c r="R931" s="1376"/>
    </row>
    <row r="932" spans="1:18" ht="24">
      <c r="A932" s="632" t="s">
        <v>98</v>
      </c>
      <c r="B932" s="632">
        <v>1</v>
      </c>
      <c r="C932" s="632"/>
      <c r="D932" s="632">
        <f t="shared" si="145"/>
        <v>55</v>
      </c>
      <c r="E932" s="632" t="str">
        <f>CONCATENATE('Смета ЕР (общ) '!$A932,".",'Смета ЕР (общ) '!$B932,".",'Смета ЕР (общ) '!$D932)</f>
        <v>Р7.1.55</v>
      </c>
      <c r="F932" s="632">
        <f t="shared" si="135"/>
        <v>1</v>
      </c>
      <c r="G932" s="645" t="s">
        <v>2418</v>
      </c>
      <c r="H932" s="634" t="s">
        <v>336</v>
      </c>
      <c r="I932" s="635"/>
      <c r="J932" s="636">
        <v>1000</v>
      </c>
      <c r="K932" s="636">
        <v>4100</v>
      </c>
      <c r="L932" s="636">
        <f t="shared" si="146"/>
        <v>1000</v>
      </c>
      <c r="M932" s="636">
        <f t="shared" si="147"/>
        <v>4100</v>
      </c>
      <c r="N932" s="636">
        <f>ROUND('Смета ЕР (общ) '!$I932*'Смета ЕР (общ) '!$L932,2)</f>
        <v>0</v>
      </c>
      <c r="O932" s="636">
        <f>ROUND('Смета ЕР (общ) '!$I932*'Смета ЕР (общ) '!$M932,2)</f>
        <v>0</v>
      </c>
      <c r="R932" s="1376"/>
    </row>
    <row r="933" spans="1:18" ht="24">
      <c r="A933" s="632" t="s">
        <v>98</v>
      </c>
      <c r="B933" s="632">
        <v>1</v>
      </c>
      <c r="C933" s="632"/>
      <c r="D933" s="632">
        <f t="shared" si="145"/>
        <v>56</v>
      </c>
      <c r="E933" s="632" t="str">
        <f>CONCATENATE('Смета ЕР (общ) '!$A933,".",'Смета ЕР (общ) '!$B933,".",'Смета ЕР (общ) '!$D933)</f>
        <v>Р7.1.56</v>
      </c>
      <c r="F933" s="632">
        <f t="shared" si="135"/>
        <v>1</v>
      </c>
      <c r="G933" s="645" t="s">
        <v>2419</v>
      </c>
      <c r="H933" s="634" t="s">
        <v>336</v>
      </c>
      <c r="I933" s="635"/>
      <c r="J933" s="636">
        <v>1000</v>
      </c>
      <c r="K933" s="636">
        <v>3607.03</v>
      </c>
      <c r="L933" s="636">
        <f t="shared" si="146"/>
        <v>1000</v>
      </c>
      <c r="M933" s="636">
        <f t="shared" si="147"/>
        <v>3607.03</v>
      </c>
      <c r="N933" s="636">
        <f>ROUND('Смета ЕР (общ) '!$I933*'Смета ЕР (общ) '!$L933,2)</f>
        <v>0</v>
      </c>
      <c r="O933" s="636">
        <f>ROUND('Смета ЕР (общ) '!$I933*'Смета ЕР (общ) '!$M933,2)</f>
        <v>0</v>
      </c>
      <c r="R933" s="1376"/>
    </row>
    <row r="934" spans="1:18" ht="24">
      <c r="A934" s="632" t="s">
        <v>98</v>
      </c>
      <c r="B934" s="632">
        <v>1</v>
      </c>
      <c r="C934" s="632"/>
      <c r="D934" s="632">
        <f t="shared" si="145"/>
        <v>57</v>
      </c>
      <c r="E934" s="632" t="str">
        <f>CONCATENATE('Смета ЕР (общ) '!$A934,".",'Смета ЕР (общ) '!$B934,".",'Смета ЕР (общ) '!$D934)</f>
        <v>Р7.1.57</v>
      </c>
      <c r="F934" s="632">
        <f t="shared" si="135"/>
        <v>1</v>
      </c>
      <c r="G934" s="645" t="s">
        <v>2420</v>
      </c>
      <c r="H934" s="634" t="s">
        <v>336</v>
      </c>
      <c r="I934" s="635"/>
      <c r="J934" s="636">
        <v>1000</v>
      </c>
      <c r="K934" s="636">
        <v>3695.62</v>
      </c>
      <c r="L934" s="636">
        <f t="shared" si="146"/>
        <v>1000</v>
      </c>
      <c r="M934" s="636">
        <f t="shared" si="147"/>
        <v>3695.62</v>
      </c>
      <c r="N934" s="636">
        <f>ROUND('Смета ЕР (общ) '!$I934*'Смета ЕР (общ) '!$L934,2)</f>
        <v>0</v>
      </c>
      <c r="O934" s="636">
        <f>ROUND('Смета ЕР (общ) '!$I934*'Смета ЕР (общ) '!$M934,2)</f>
        <v>0</v>
      </c>
      <c r="R934" s="1376"/>
    </row>
    <row r="935" spans="1:18" ht="24">
      <c r="A935" s="632" t="s">
        <v>98</v>
      </c>
      <c r="B935" s="632">
        <v>1</v>
      </c>
      <c r="C935" s="632"/>
      <c r="D935" s="632">
        <f t="shared" si="145"/>
        <v>58</v>
      </c>
      <c r="E935" s="632" t="str">
        <f>CONCATENATE('Смета ЕР (общ) '!$A935,".",'Смета ЕР (общ) '!$B935,".",'Смета ЕР (общ) '!$D935)</f>
        <v>Р7.1.58</v>
      </c>
      <c r="F935" s="632">
        <f t="shared" si="135"/>
        <v>1</v>
      </c>
      <c r="G935" s="645" t="s">
        <v>2421</v>
      </c>
      <c r="H935" s="634" t="s">
        <v>336</v>
      </c>
      <c r="I935" s="635"/>
      <c r="J935" s="636">
        <v>1000</v>
      </c>
      <c r="K935" s="636">
        <v>3948.13</v>
      </c>
      <c r="L935" s="636">
        <f t="shared" si="146"/>
        <v>1000</v>
      </c>
      <c r="M935" s="636">
        <f t="shared" si="147"/>
        <v>3948.13</v>
      </c>
      <c r="N935" s="636">
        <f>ROUND('Смета ЕР (общ) '!$I935*'Смета ЕР (общ) '!$L935,2)</f>
        <v>0</v>
      </c>
      <c r="O935" s="636">
        <f>ROUND('Смета ЕР (общ) '!$I935*'Смета ЕР (общ) '!$M935,2)</f>
        <v>0</v>
      </c>
      <c r="R935" s="1376"/>
    </row>
    <row r="936" spans="1:18" ht="24">
      <c r="A936" s="632" t="s">
        <v>98</v>
      </c>
      <c r="B936" s="632">
        <v>1</v>
      </c>
      <c r="C936" s="632"/>
      <c r="D936" s="632">
        <f t="shared" si="145"/>
        <v>59</v>
      </c>
      <c r="E936" s="632" t="str">
        <f>CONCATENATE('Смета ЕР (общ) '!$A936,".",'Смета ЕР (общ) '!$B936,".",'Смета ЕР (общ) '!$D936)</f>
        <v>Р7.1.59</v>
      </c>
      <c r="F936" s="632">
        <f t="shared" si="135"/>
        <v>1</v>
      </c>
      <c r="G936" s="645" t="s">
        <v>2422</v>
      </c>
      <c r="H936" s="634" t="s">
        <v>336</v>
      </c>
      <c r="I936" s="635"/>
      <c r="J936" s="636">
        <v>1000</v>
      </c>
      <c r="K936" s="636">
        <v>4474.09</v>
      </c>
      <c r="L936" s="636">
        <f t="shared" si="146"/>
        <v>1000</v>
      </c>
      <c r="M936" s="636">
        <f t="shared" si="147"/>
        <v>4474.09</v>
      </c>
      <c r="N936" s="636">
        <f>ROUND('Смета ЕР (общ) '!$I936*'Смета ЕР (общ) '!$L936,2)</f>
        <v>0</v>
      </c>
      <c r="O936" s="636">
        <f>ROUND('Смета ЕР (общ) '!$I936*'Смета ЕР (общ) '!$M936,2)</f>
        <v>0</v>
      </c>
      <c r="R936" s="1376"/>
    </row>
    <row r="937" spans="1:18" ht="24">
      <c r="A937" s="632" t="s">
        <v>98</v>
      </c>
      <c r="B937" s="632">
        <v>1</v>
      </c>
      <c r="C937" s="632"/>
      <c r="D937" s="632">
        <f t="shared" si="145"/>
        <v>60</v>
      </c>
      <c r="E937" s="632" t="str">
        <f>CONCATENATE('Смета ЕР (общ) '!$A937,".",'Смета ЕР (общ) '!$B937,".",'Смета ЕР (общ) '!$D937)</f>
        <v>Р7.1.60</v>
      </c>
      <c r="F937" s="632">
        <f t="shared" si="135"/>
        <v>1</v>
      </c>
      <c r="G937" s="645" t="s">
        <v>2423</v>
      </c>
      <c r="H937" s="634" t="s">
        <v>336</v>
      </c>
      <c r="I937" s="635"/>
      <c r="J937" s="636">
        <v>1000</v>
      </c>
      <c r="K937" s="636">
        <v>4979.46</v>
      </c>
      <c r="L937" s="636">
        <f t="shared" si="146"/>
        <v>1000</v>
      </c>
      <c r="M937" s="636">
        <f t="shared" si="147"/>
        <v>4979.46</v>
      </c>
      <c r="N937" s="636">
        <f>ROUND('Смета ЕР (общ) '!$I937*'Смета ЕР (общ) '!$L937,2)</f>
        <v>0</v>
      </c>
      <c r="O937" s="636">
        <f>ROUND('Смета ЕР (общ) '!$I937*'Смета ЕР (общ) '!$M937,2)</f>
        <v>0</v>
      </c>
      <c r="R937" s="1376"/>
    </row>
    <row r="938" spans="1:18" ht="24">
      <c r="A938" s="632" t="s">
        <v>98</v>
      </c>
      <c r="B938" s="632">
        <v>1</v>
      </c>
      <c r="C938" s="632"/>
      <c r="D938" s="632">
        <f t="shared" si="145"/>
        <v>61</v>
      </c>
      <c r="E938" s="632" t="str">
        <f>CONCATENATE('Смета ЕР (общ) '!$A938,".",'Смета ЕР (общ) '!$B938,".",'Смета ЕР (общ) '!$D938)</f>
        <v>Р7.1.61</v>
      </c>
      <c r="F938" s="632">
        <f t="shared" si="135"/>
        <v>1</v>
      </c>
      <c r="G938" s="645" t="s">
        <v>2424</v>
      </c>
      <c r="H938" s="634" t="s">
        <v>336</v>
      </c>
      <c r="I938" s="635"/>
      <c r="J938" s="636">
        <v>1000</v>
      </c>
      <c r="K938" s="636">
        <v>5400.3</v>
      </c>
      <c r="L938" s="636">
        <f t="shared" si="146"/>
        <v>1000</v>
      </c>
      <c r="M938" s="636">
        <f t="shared" si="147"/>
        <v>5400.3</v>
      </c>
      <c r="N938" s="636">
        <f>ROUND('Смета ЕР (общ) '!$I938*'Смета ЕР (общ) '!$L938,2)</f>
        <v>0</v>
      </c>
      <c r="O938" s="636">
        <f>ROUND('Смета ЕР (общ) '!$I938*'Смета ЕР (общ) '!$M938,2)</f>
        <v>0</v>
      </c>
      <c r="R938" s="1376"/>
    </row>
    <row r="939" spans="1:18" ht="24">
      <c r="A939" s="632" t="s">
        <v>98</v>
      </c>
      <c r="B939" s="632">
        <v>1</v>
      </c>
      <c r="C939" s="632"/>
      <c r="D939" s="632">
        <f t="shared" si="145"/>
        <v>62</v>
      </c>
      <c r="E939" s="632" t="str">
        <f>CONCATENATE('Смета ЕР (общ) '!$A939,".",'Смета ЕР (общ) '!$B939,".",'Смета ЕР (общ) '!$D939)</f>
        <v>Р7.1.62</v>
      </c>
      <c r="F939" s="632">
        <f t="shared" si="135"/>
        <v>1</v>
      </c>
      <c r="G939" s="645" t="s">
        <v>2425</v>
      </c>
      <c r="H939" s="634" t="s">
        <v>336</v>
      </c>
      <c r="I939" s="635"/>
      <c r="J939" s="636">
        <v>1000</v>
      </c>
      <c r="K939" s="636">
        <v>8241.1200000000008</v>
      </c>
      <c r="L939" s="636">
        <f t="shared" si="146"/>
        <v>1000</v>
      </c>
      <c r="M939" s="636">
        <f t="shared" si="147"/>
        <v>8241.1200000000008</v>
      </c>
      <c r="N939" s="636">
        <f>ROUND('Смета ЕР (общ) '!$I939*'Смета ЕР (общ) '!$L939,2)</f>
        <v>0</v>
      </c>
      <c r="O939" s="636">
        <f>ROUND('Смета ЕР (общ) '!$I939*'Смета ЕР (общ) '!$M939,2)</f>
        <v>0</v>
      </c>
      <c r="R939" s="1376"/>
    </row>
    <row r="940" spans="1:18" ht="24">
      <c r="A940" s="632" t="s">
        <v>98</v>
      </c>
      <c r="B940" s="632">
        <v>1</v>
      </c>
      <c r="C940" s="632"/>
      <c r="D940" s="632">
        <f t="shared" si="145"/>
        <v>63</v>
      </c>
      <c r="E940" s="632" t="str">
        <f>CONCATENATE('Смета ЕР (общ) '!$A940,".",'Смета ЕР (общ) '!$B940,".",'Смета ЕР (общ) '!$D940)</f>
        <v>Р7.1.63</v>
      </c>
      <c r="F940" s="632">
        <f t="shared" si="135"/>
        <v>1</v>
      </c>
      <c r="G940" s="645" t="s">
        <v>2426</v>
      </c>
      <c r="H940" s="634" t="s">
        <v>336</v>
      </c>
      <c r="I940" s="635"/>
      <c r="J940" s="636">
        <v>1000</v>
      </c>
      <c r="K940" s="636">
        <v>11375.71</v>
      </c>
      <c r="L940" s="636">
        <f t="shared" si="146"/>
        <v>1000</v>
      </c>
      <c r="M940" s="636">
        <f t="shared" si="147"/>
        <v>11375.71</v>
      </c>
      <c r="N940" s="636">
        <f>ROUND('Смета ЕР (общ) '!$I940*'Смета ЕР (общ) '!$L940,2)</f>
        <v>0</v>
      </c>
      <c r="O940" s="636">
        <f>ROUND('Смета ЕР (общ) '!$I940*'Смета ЕР (общ) '!$M940,2)</f>
        <v>0</v>
      </c>
      <c r="R940" s="1376"/>
    </row>
    <row r="941" spans="1:18" ht="24">
      <c r="A941" s="632" t="s">
        <v>98</v>
      </c>
      <c r="B941" s="632">
        <v>1</v>
      </c>
      <c r="C941" s="632"/>
      <c r="D941" s="632">
        <f t="shared" si="145"/>
        <v>64</v>
      </c>
      <c r="E941" s="632" t="str">
        <f>CONCATENATE('Смета ЕР (общ) '!$A941,".",'Смета ЕР (общ) '!$B941,".",'Смета ЕР (общ) '!$D941)</f>
        <v>Р7.1.64</v>
      </c>
      <c r="F941" s="632">
        <f t="shared" si="135"/>
        <v>1</v>
      </c>
      <c r="G941" s="645" t="s">
        <v>2427</v>
      </c>
      <c r="H941" s="634" t="s">
        <v>336</v>
      </c>
      <c r="I941" s="635"/>
      <c r="J941" s="636">
        <v>1000</v>
      </c>
      <c r="K941" s="636">
        <v>8433.07</v>
      </c>
      <c r="L941" s="636">
        <f t="shared" si="146"/>
        <v>1000</v>
      </c>
      <c r="M941" s="636">
        <f t="shared" si="147"/>
        <v>8433.07</v>
      </c>
      <c r="N941" s="636">
        <f>ROUND('Смета ЕР (общ) '!$I941*'Смета ЕР (общ) '!$L941,2)</f>
        <v>0</v>
      </c>
      <c r="O941" s="636">
        <f>ROUND('Смета ЕР (общ) '!$I941*'Смета ЕР (общ) '!$M941,2)</f>
        <v>0</v>
      </c>
      <c r="R941" s="1376"/>
    </row>
    <row r="942" spans="1:18" ht="24">
      <c r="A942" s="632" t="s">
        <v>98</v>
      </c>
      <c r="B942" s="632">
        <v>1</v>
      </c>
      <c r="C942" s="632"/>
      <c r="D942" s="632">
        <f t="shared" si="145"/>
        <v>65</v>
      </c>
      <c r="E942" s="632" t="str">
        <f>CONCATENATE('Смета ЕР (общ) '!$A942,".",'Смета ЕР (общ) '!$B942,".",'Смета ЕР (общ) '!$D942)</f>
        <v>Р7.1.65</v>
      </c>
      <c r="F942" s="632">
        <f t="shared" si="135"/>
        <v>1</v>
      </c>
      <c r="G942" s="645" t="s">
        <v>2428</v>
      </c>
      <c r="H942" s="634" t="s">
        <v>336</v>
      </c>
      <c r="I942" s="635"/>
      <c r="J942" s="636">
        <v>1000</v>
      </c>
      <c r="K942" s="636">
        <v>10617.11</v>
      </c>
      <c r="L942" s="636">
        <f t="shared" si="146"/>
        <v>1000</v>
      </c>
      <c r="M942" s="636">
        <f t="shared" si="147"/>
        <v>10617.11</v>
      </c>
      <c r="N942" s="636">
        <f>ROUND('Смета ЕР (общ) '!$I942*'Смета ЕР (общ) '!$L942,2)</f>
        <v>0</v>
      </c>
      <c r="O942" s="636">
        <f>ROUND('Смета ЕР (общ) '!$I942*'Смета ЕР (общ) '!$M942,2)</f>
        <v>0</v>
      </c>
      <c r="R942" s="1376"/>
    </row>
    <row r="943" spans="1:18" ht="24">
      <c r="A943" s="632" t="s">
        <v>98</v>
      </c>
      <c r="B943" s="632">
        <v>1</v>
      </c>
      <c r="C943" s="632"/>
      <c r="D943" s="632">
        <f t="shared" si="145"/>
        <v>66</v>
      </c>
      <c r="E943" s="632" t="str">
        <f>CONCATENATE('Смета ЕР (общ) '!$A943,".",'Смета ЕР (общ) '!$B943,".",'Смета ЕР (общ) '!$D943)</f>
        <v>Р7.1.66</v>
      </c>
      <c r="F943" s="632">
        <f t="shared" ref="F943:F1004" si="148">IF(I943&gt;0,F942+1,F942)</f>
        <v>1</v>
      </c>
      <c r="G943" s="645" t="s">
        <v>2429</v>
      </c>
      <c r="H943" s="634" t="s">
        <v>336</v>
      </c>
      <c r="I943" s="635"/>
      <c r="J943" s="636">
        <v>1000</v>
      </c>
      <c r="K943" s="636">
        <v>25101.3</v>
      </c>
      <c r="L943" s="636">
        <f t="shared" si="146"/>
        <v>1000</v>
      </c>
      <c r="M943" s="636">
        <f t="shared" si="147"/>
        <v>25101.3</v>
      </c>
      <c r="N943" s="636">
        <f>ROUND('Смета ЕР (общ) '!$I943*'Смета ЕР (общ) '!$L943,2)</f>
        <v>0</v>
      </c>
      <c r="O943" s="636">
        <f>ROUND('Смета ЕР (общ) '!$I943*'Смета ЕР (общ) '!$M943,2)</f>
        <v>0</v>
      </c>
      <c r="R943" s="1376"/>
    </row>
    <row r="944" spans="1:18" ht="24">
      <c r="A944" s="632" t="s">
        <v>98</v>
      </c>
      <c r="B944" s="632">
        <v>1</v>
      </c>
      <c r="C944" s="632"/>
      <c r="D944" s="632">
        <f t="shared" si="145"/>
        <v>67</v>
      </c>
      <c r="E944" s="632" t="str">
        <f>CONCATENATE('Смета ЕР (общ) '!$A944,".",'Смета ЕР (общ) '!$B944,".",'Смета ЕР (общ) '!$D944)</f>
        <v>Р7.1.67</v>
      </c>
      <c r="F944" s="632">
        <f t="shared" si="148"/>
        <v>1</v>
      </c>
      <c r="G944" s="645" t="s">
        <v>2430</v>
      </c>
      <c r="H944" s="634" t="s">
        <v>336</v>
      </c>
      <c r="I944" s="635"/>
      <c r="J944" s="636">
        <v>1000</v>
      </c>
      <c r="K944" s="636">
        <v>14512.72</v>
      </c>
      <c r="L944" s="636">
        <f t="shared" si="146"/>
        <v>1000</v>
      </c>
      <c r="M944" s="636">
        <f t="shared" si="147"/>
        <v>14512.72</v>
      </c>
      <c r="N944" s="636">
        <f>ROUND('Смета ЕР (общ) '!$I944*'Смета ЕР (общ) '!$L944,2)</f>
        <v>0</v>
      </c>
      <c r="O944" s="636">
        <f>ROUND('Смета ЕР (общ) '!$I944*'Смета ЕР (общ) '!$M944,2)</f>
        <v>0</v>
      </c>
      <c r="R944" s="1376"/>
    </row>
    <row r="945" spans="1:18" ht="24">
      <c r="A945" s="632" t="s">
        <v>98</v>
      </c>
      <c r="B945" s="632">
        <v>1</v>
      </c>
      <c r="C945" s="632"/>
      <c r="D945" s="632">
        <f t="shared" si="145"/>
        <v>68</v>
      </c>
      <c r="E945" s="632" t="str">
        <f>CONCATENATE('Смета ЕР (общ) '!$A945,".",'Смета ЕР (общ) '!$B945,".",'Смета ЕР (общ) '!$D945)</f>
        <v>Р7.1.68</v>
      </c>
      <c r="F945" s="632">
        <f t="shared" si="148"/>
        <v>1</v>
      </c>
      <c r="G945" s="645" t="s">
        <v>2431</v>
      </c>
      <c r="H945" s="634" t="s">
        <v>336</v>
      </c>
      <c r="I945" s="635"/>
      <c r="J945" s="636">
        <v>1000</v>
      </c>
      <c r="K945" s="636">
        <v>29877.5</v>
      </c>
      <c r="L945" s="636">
        <f t="shared" si="146"/>
        <v>1000</v>
      </c>
      <c r="M945" s="636">
        <f t="shared" si="147"/>
        <v>29877.5</v>
      </c>
      <c r="N945" s="636">
        <f>ROUND('Смета ЕР (общ) '!$I945*'Смета ЕР (общ) '!$L945,2)</f>
        <v>0</v>
      </c>
      <c r="O945" s="636">
        <f>ROUND('Смета ЕР (общ) '!$I945*'Смета ЕР (общ) '!$M945,2)</f>
        <v>0</v>
      </c>
      <c r="R945" s="1376"/>
    </row>
    <row r="946" spans="1:18" ht="24">
      <c r="A946" s="632" t="s">
        <v>98</v>
      </c>
      <c r="B946" s="632">
        <v>1</v>
      </c>
      <c r="C946" s="632"/>
      <c r="D946" s="632">
        <f t="shared" si="145"/>
        <v>69</v>
      </c>
      <c r="E946" s="632" t="str">
        <f>CONCATENATE('Смета ЕР (общ) '!$A946,".",'Смета ЕР (общ) '!$B946,".",'Смета ЕР (общ) '!$D946)</f>
        <v>Р7.1.69</v>
      </c>
      <c r="F946" s="632">
        <f t="shared" si="148"/>
        <v>1</v>
      </c>
      <c r="G946" s="645" t="s">
        <v>2432</v>
      </c>
      <c r="H946" s="634" t="s">
        <v>336</v>
      </c>
      <c r="I946" s="635"/>
      <c r="J946" s="636">
        <v>1000</v>
      </c>
      <c r="K946" s="636">
        <v>30713.3</v>
      </c>
      <c r="L946" s="636">
        <f t="shared" si="146"/>
        <v>1000</v>
      </c>
      <c r="M946" s="636">
        <f t="shared" si="147"/>
        <v>30713.3</v>
      </c>
      <c r="N946" s="636">
        <f>ROUND('Смета ЕР (общ) '!$I946*'Смета ЕР (общ) '!$L946,2)</f>
        <v>0</v>
      </c>
      <c r="O946" s="636">
        <f>ROUND('Смета ЕР (общ) '!$I946*'Смета ЕР (общ) '!$M946,2)</f>
        <v>0</v>
      </c>
      <c r="R946" s="1376"/>
    </row>
    <row r="947" spans="1:18" ht="24">
      <c r="A947" s="632" t="s">
        <v>98</v>
      </c>
      <c r="B947" s="632">
        <v>1</v>
      </c>
      <c r="C947" s="632"/>
      <c r="D947" s="632">
        <f t="shared" si="145"/>
        <v>70</v>
      </c>
      <c r="E947" s="632" t="str">
        <f>CONCATENATE('Смета ЕР (общ) '!$A947,".",'Смета ЕР (общ) '!$B947,".",'Смета ЕР (общ) '!$D947)</f>
        <v>Р7.1.70</v>
      </c>
      <c r="F947" s="632">
        <f t="shared" si="148"/>
        <v>1</v>
      </c>
      <c r="G947" s="645" t="s">
        <v>2433</v>
      </c>
      <c r="H947" s="634" t="s">
        <v>336</v>
      </c>
      <c r="I947" s="635"/>
      <c r="J947" s="636">
        <v>1000</v>
      </c>
      <c r="K947" s="636">
        <v>33598.68</v>
      </c>
      <c r="L947" s="636">
        <f t="shared" si="146"/>
        <v>1000</v>
      </c>
      <c r="M947" s="636">
        <f t="shared" si="147"/>
        <v>33598.68</v>
      </c>
      <c r="N947" s="636">
        <f>ROUND('Смета ЕР (общ) '!$I947*'Смета ЕР (общ) '!$L947,2)</f>
        <v>0</v>
      </c>
      <c r="O947" s="636">
        <f>ROUND('Смета ЕР (общ) '!$I947*'Смета ЕР (общ) '!$M947,2)</f>
        <v>0</v>
      </c>
      <c r="R947" s="1376"/>
    </row>
    <row r="948" spans="1:18" ht="24">
      <c r="A948" s="632" t="s">
        <v>98</v>
      </c>
      <c r="B948" s="632">
        <v>1</v>
      </c>
      <c r="C948" s="632"/>
      <c r="D948" s="632">
        <f t="shared" si="145"/>
        <v>71</v>
      </c>
      <c r="E948" s="632" t="str">
        <f>CONCATENATE('Смета ЕР (общ) '!$A948,".",'Смета ЕР (общ) '!$B948,".",'Смета ЕР (общ) '!$D948)</f>
        <v>Р7.1.71</v>
      </c>
      <c r="F948" s="632">
        <f t="shared" si="148"/>
        <v>1</v>
      </c>
      <c r="G948" s="645" t="s">
        <v>2434</v>
      </c>
      <c r="H948" s="634" t="s">
        <v>336</v>
      </c>
      <c r="I948" s="635"/>
      <c r="J948" s="636">
        <v>1000</v>
      </c>
      <c r="K948" s="636">
        <v>34434.480000000003</v>
      </c>
      <c r="L948" s="636">
        <f t="shared" si="146"/>
        <v>1000</v>
      </c>
      <c r="M948" s="636">
        <f t="shared" si="147"/>
        <v>34434.480000000003</v>
      </c>
      <c r="N948" s="636">
        <f>ROUND('Смета ЕР (общ) '!$I948*'Смета ЕР (общ) '!$L948,2)</f>
        <v>0</v>
      </c>
      <c r="O948" s="636">
        <f>ROUND('Смета ЕР (общ) '!$I948*'Смета ЕР (общ) '!$M948,2)</f>
        <v>0</v>
      </c>
      <c r="R948" s="1376"/>
    </row>
    <row r="949" spans="1:18" ht="24">
      <c r="A949" s="632" t="s">
        <v>98</v>
      </c>
      <c r="B949" s="632">
        <v>1</v>
      </c>
      <c r="C949" s="632"/>
      <c r="D949" s="632">
        <f t="shared" si="145"/>
        <v>72</v>
      </c>
      <c r="E949" s="632" t="str">
        <f>CONCATENATE('Смета ЕР (общ) '!$A949,".",'Смета ЕР (общ) '!$B949,".",'Смета ЕР (общ) '!$D949)</f>
        <v>Р7.1.72</v>
      </c>
      <c r="F949" s="632">
        <f t="shared" si="148"/>
        <v>1</v>
      </c>
      <c r="G949" s="633" t="s">
        <v>2393</v>
      </c>
      <c r="H949" s="634" t="s">
        <v>336</v>
      </c>
      <c r="I949" s="635"/>
      <c r="J949" s="636">
        <v>1000</v>
      </c>
      <c r="K949" s="636">
        <v>23200</v>
      </c>
      <c r="L949" s="636">
        <f t="shared" si="146"/>
        <v>1000</v>
      </c>
      <c r="M949" s="636">
        <f t="shared" si="147"/>
        <v>23200</v>
      </c>
      <c r="N949" s="636">
        <f>ROUND('Смета ЕР (общ) '!$I949*'Смета ЕР (общ) '!$L949,2)</f>
        <v>0</v>
      </c>
      <c r="O949" s="636">
        <f>ROUND('Смета ЕР (общ) '!$I949*'Смета ЕР (общ) '!$M949,2)</f>
        <v>0</v>
      </c>
      <c r="R949" s="1376"/>
    </row>
    <row r="950" spans="1:18" ht="24">
      <c r="A950" s="632" t="s">
        <v>98</v>
      </c>
      <c r="B950" s="632">
        <v>1</v>
      </c>
      <c r="C950" s="632"/>
      <c r="D950" s="632">
        <f t="shared" si="145"/>
        <v>73</v>
      </c>
      <c r="E950" s="632" t="str">
        <f>CONCATENATE('Смета ЕР (общ) '!$A950,".",'Смета ЕР (общ) '!$B950,".",'Смета ЕР (общ) '!$D950)</f>
        <v>Р7.1.73</v>
      </c>
      <c r="F950" s="632">
        <f t="shared" si="148"/>
        <v>1</v>
      </c>
      <c r="G950" s="633" t="s">
        <v>2394</v>
      </c>
      <c r="H950" s="634" t="s">
        <v>336</v>
      </c>
      <c r="I950" s="635"/>
      <c r="J950" s="636">
        <v>1000</v>
      </c>
      <c r="K950" s="636">
        <v>16800</v>
      </c>
      <c r="L950" s="636">
        <f t="shared" si="146"/>
        <v>1000</v>
      </c>
      <c r="M950" s="636">
        <f t="shared" si="147"/>
        <v>16800</v>
      </c>
      <c r="N950" s="636">
        <f>ROUND('Смета ЕР (общ) '!$I950*'Смета ЕР (общ) '!$L950,2)</f>
        <v>0</v>
      </c>
      <c r="O950" s="636">
        <f>ROUND('Смета ЕР (общ) '!$I950*'Смета ЕР (общ) '!$M950,2)</f>
        <v>0</v>
      </c>
      <c r="R950" s="1376"/>
    </row>
    <row r="951" spans="1:18" ht="24">
      <c r="A951" s="632" t="s">
        <v>98</v>
      </c>
      <c r="B951" s="632">
        <v>1</v>
      </c>
      <c r="C951" s="632"/>
      <c r="D951" s="632">
        <f t="shared" si="145"/>
        <v>74</v>
      </c>
      <c r="E951" s="632" t="str">
        <f>CONCATENATE('Смета ЕР (общ) '!$A951,".",'Смета ЕР (общ) '!$B951,".",'Смета ЕР (общ) '!$D951)</f>
        <v>Р7.1.74</v>
      </c>
      <c r="F951" s="632">
        <f t="shared" si="148"/>
        <v>1</v>
      </c>
      <c r="G951" s="633" t="s">
        <v>2395</v>
      </c>
      <c r="H951" s="634" t="s">
        <v>336</v>
      </c>
      <c r="I951" s="635"/>
      <c r="J951" s="636">
        <v>1000</v>
      </c>
      <c r="K951" s="636">
        <v>14440</v>
      </c>
      <c r="L951" s="636">
        <f t="shared" si="146"/>
        <v>1000</v>
      </c>
      <c r="M951" s="636">
        <f t="shared" si="147"/>
        <v>14440</v>
      </c>
      <c r="N951" s="636">
        <f>ROUND('Смета ЕР (общ) '!$I951*'Смета ЕР (общ) '!$L951,2)</f>
        <v>0</v>
      </c>
      <c r="O951" s="636">
        <f>ROUND('Смета ЕР (общ) '!$I951*'Смета ЕР (общ) '!$M951,2)</f>
        <v>0</v>
      </c>
      <c r="R951" s="1376"/>
    </row>
    <row r="952" spans="1:18" ht="24">
      <c r="A952" s="632" t="s">
        <v>98</v>
      </c>
      <c r="B952" s="632">
        <v>1</v>
      </c>
      <c r="C952" s="632"/>
      <c r="D952" s="632">
        <f t="shared" si="145"/>
        <v>75</v>
      </c>
      <c r="E952" s="632" t="str">
        <f>CONCATENATE('Смета ЕР (общ) '!$A952,".",'Смета ЕР (общ) '!$B952,".",'Смета ЕР (общ) '!$D952)</f>
        <v>Р7.1.75</v>
      </c>
      <c r="F952" s="632">
        <f t="shared" si="148"/>
        <v>1</v>
      </c>
      <c r="G952" s="633" t="s">
        <v>2396</v>
      </c>
      <c r="H952" s="634" t="s">
        <v>336</v>
      </c>
      <c r="I952" s="635"/>
      <c r="J952" s="636">
        <v>1000</v>
      </c>
      <c r="K952" s="636">
        <v>7500</v>
      </c>
      <c r="L952" s="636">
        <f t="shared" si="146"/>
        <v>1000</v>
      </c>
      <c r="M952" s="636">
        <f t="shared" si="147"/>
        <v>7500</v>
      </c>
      <c r="N952" s="636">
        <f>ROUND('Смета ЕР (общ) '!$I952*'Смета ЕР (общ) '!$L952,2)</f>
        <v>0</v>
      </c>
      <c r="O952" s="636">
        <f>ROUND('Смета ЕР (общ) '!$I952*'Смета ЕР (общ) '!$M952,2)</f>
        <v>0</v>
      </c>
      <c r="R952" s="1376"/>
    </row>
    <row r="953" spans="1:18" ht="24">
      <c r="A953" s="632" t="s">
        <v>98</v>
      </c>
      <c r="B953" s="632">
        <v>1</v>
      </c>
      <c r="C953" s="632"/>
      <c r="D953" s="632">
        <f t="shared" si="145"/>
        <v>76</v>
      </c>
      <c r="E953" s="632" t="str">
        <f>CONCATENATE('Смета ЕР (общ) '!$A953,".",'Смета ЕР (общ) '!$B953,".",'Смета ЕР (общ) '!$D953)</f>
        <v>Р7.1.76</v>
      </c>
      <c r="F953" s="632">
        <f t="shared" si="148"/>
        <v>1</v>
      </c>
      <c r="G953" s="633" t="s">
        <v>2397</v>
      </c>
      <c r="H953" s="634" t="s">
        <v>336</v>
      </c>
      <c r="I953" s="635"/>
      <c r="J953" s="636">
        <v>1000</v>
      </c>
      <c r="K953" s="636">
        <v>6500</v>
      </c>
      <c r="L953" s="636">
        <f t="shared" si="146"/>
        <v>1000</v>
      </c>
      <c r="M953" s="636">
        <f t="shared" si="147"/>
        <v>6500</v>
      </c>
      <c r="N953" s="636">
        <f>ROUND('Смета ЕР (общ) '!$I953*'Смета ЕР (общ) '!$L953,2)</f>
        <v>0</v>
      </c>
      <c r="O953" s="636">
        <f>ROUND('Смета ЕР (общ) '!$I953*'Смета ЕР (общ) '!$M953,2)</f>
        <v>0</v>
      </c>
      <c r="R953" s="1376"/>
    </row>
    <row r="954" spans="1:18" ht="24">
      <c r="A954" s="632" t="s">
        <v>98</v>
      </c>
      <c r="B954" s="632">
        <v>1</v>
      </c>
      <c r="C954" s="632"/>
      <c r="D954" s="632">
        <f t="shared" si="145"/>
        <v>77</v>
      </c>
      <c r="E954" s="632" t="str">
        <f>CONCATENATE('Смета ЕР (общ) '!$A954,".",'Смета ЕР (общ) '!$B954,".",'Смета ЕР (общ) '!$D954)</f>
        <v>Р7.1.77</v>
      </c>
      <c r="F954" s="632">
        <f t="shared" si="148"/>
        <v>1</v>
      </c>
      <c r="G954" s="633" t="s">
        <v>2398</v>
      </c>
      <c r="H954" s="634" t="s">
        <v>336</v>
      </c>
      <c r="I954" s="635"/>
      <c r="J954" s="636">
        <v>1000</v>
      </c>
      <c r="K954" s="636">
        <v>7550</v>
      </c>
      <c r="L954" s="636">
        <f t="shared" si="146"/>
        <v>1000</v>
      </c>
      <c r="M954" s="636">
        <f t="shared" si="147"/>
        <v>7550</v>
      </c>
      <c r="N954" s="636">
        <f>ROUND('Смета ЕР (общ) '!$I954*'Смета ЕР (общ) '!$L954,2)</f>
        <v>0</v>
      </c>
      <c r="O954" s="636">
        <f>ROUND('Смета ЕР (общ) '!$I954*'Смета ЕР (общ) '!$M954,2)</f>
        <v>0</v>
      </c>
      <c r="R954" s="1376"/>
    </row>
    <row r="955" spans="1:18" ht="24">
      <c r="A955" s="632" t="s">
        <v>98</v>
      </c>
      <c r="B955" s="632">
        <v>1</v>
      </c>
      <c r="C955" s="632"/>
      <c r="D955" s="632">
        <f t="shared" si="145"/>
        <v>78</v>
      </c>
      <c r="E955" s="632" t="str">
        <f>CONCATENATE('Смета ЕР (общ) '!$A955,".",'Смета ЕР (общ) '!$B955,".",'Смета ЕР (общ) '!$D955)</f>
        <v>Р7.1.78</v>
      </c>
      <c r="F955" s="632">
        <f t="shared" si="148"/>
        <v>1</v>
      </c>
      <c r="G955" s="633" t="s">
        <v>2399</v>
      </c>
      <c r="H955" s="634" t="s">
        <v>336</v>
      </c>
      <c r="I955" s="635"/>
      <c r="J955" s="636">
        <v>1000</v>
      </c>
      <c r="K955" s="636">
        <v>8400</v>
      </c>
      <c r="L955" s="636">
        <f t="shared" si="146"/>
        <v>1000</v>
      </c>
      <c r="M955" s="636">
        <f t="shared" si="147"/>
        <v>8400</v>
      </c>
      <c r="N955" s="636">
        <f>ROUND('Смета ЕР (общ) '!$I955*'Смета ЕР (общ) '!$L955,2)</f>
        <v>0</v>
      </c>
      <c r="O955" s="636">
        <f>ROUND('Смета ЕР (общ) '!$I955*'Смета ЕР (общ) '!$M955,2)</f>
        <v>0</v>
      </c>
      <c r="R955" s="1376"/>
    </row>
    <row r="956" spans="1:18" ht="24">
      <c r="A956" s="632" t="s">
        <v>98</v>
      </c>
      <c r="B956" s="632">
        <v>1</v>
      </c>
      <c r="C956" s="632"/>
      <c r="D956" s="632">
        <f t="shared" si="145"/>
        <v>79</v>
      </c>
      <c r="E956" s="632" t="str">
        <f>CONCATENATE('Смета ЕР (общ) '!$A956,".",'Смета ЕР (общ) '!$B956,".",'Смета ЕР (общ) '!$D956)</f>
        <v>Р7.1.79</v>
      </c>
      <c r="F956" s="632">
        <f t="shared" si="148"/>
        <v>1</v>
      </c>
      <c r="G956" s="645" t="s">
        <v>2410</v>
      </c>
      <c r="H956" s="634" t="s">
        <v>336</v>
      </c>
      <c r="I956" s="635"/>
      <c r="J956" s="636">
        <v>500</v>
      </c>
      <c r="K956" s="636">
        <v>1044.8599999999999</v>
      </c>
      <c r="L956" s="636">
        <f t="shared" si="146"/>
        <v>500</v>
      </c>
      <c r="M956" s="636">
        <f t="shared" si="147"/>
        <v>1044.8599999999999</v>
      </c>
      <c r="N956" s="636">
        <f>ROUND('Смета ЕР (общ) '!$I956*'Смета ЕР (общ) '!$L956,2)</f>
        <v>0</v>
      </c>
      <c r="O956" s="636">
        <f>ROUND('Смета ЕР (общ) '!$I956*'Смета ЕР (общ) '!$M956,2)</f>
        <v>0</v>
      </c>
      <c r="R956" s="1376"/>
    </row>
    <row r="957" spans="1:18" ht="24">
      <c r="A957" s="632" t="s">
        <v>98</v>
      </c>
      <c r="B957" s="632">
        <v>1</v>
      </c>
      <c r="C957" s="632"/>
      <c r="D957" s="632">
        <f t="shared" si="145"/>
        <v>80</v>
      </c>
      <c r="E957" s="632" t="str">
        <f>CONCATENATE('Смета ЕР (общ) '!$A957,".",'Смета ЕР (общ) '!$B957,".",'Смета ЕР (общ) '!$D957)</f>
        <v>Р7.1.80</v>
      </c>
      <c r="F957" s="632">
        <f t="shared" si="148"/>
        <v>1</v>
      </c>
      <c r="G957" s="633" t="s">
        <v>2400</v>
      </c>
      <c r="H957" s="634" t="s">
        <v>336</v>
      </c>
      <c r="I957" s="635"/>
      <c r="J957" s="636">
        <v>500</v>
      </c>
      <c r="K957" s="636">
        <v>1131.93</v>
      </c>
      <c r="L957" s="636">
        <f t="shared" si="146"/>
        <v>500</v>
      </c>
      <c r="M957" s="636">
        <f t="shared" si="147"/>
        <v>1131.93</v>
      </c>
      <c r="N957" s="636">
        <f>ROUND('Смета ЕР (общ) '!$I957*'Смета ЕР (общ) '!$L957,2)</f>
        <v>0</v>
      </c>
      <c r="O957" s="636">
        <f>ROUND('Смета ЕР (общ) '!$I957*'Смета ЕР (общ) '!$M957,2)</f>
        <v>0</v>
      </c>
      <c r="R957" s="1376"/>
    </row>
    <row r="958" spans="1:18" ht="24">
      <c r="A958" s="632" t="s">
        <v>98</v>
      </c>
      <c r="B958" s="632">
        <v>1</v>
      </c>
      <c r="C958" s="632"/>
      <c r="D958" s="632">
        <f t="shared" si="145"/>
        <v>81</v>
      </c>
      <c r="E958" s="632" t="str">
        <f>CONCATENATE('Смета ЕР (общ) '!$A958,".",'Смета ЕР (общ) '!$B958,".",'Смета ЕР (общ) '!$D958)</f>
        <v>Р7.1.81</v>
      </c>
      <c r="F958" s="632">
        <f t="shared" si="148"/>
        <v>1</v>
      </c>
      <c r="G958" s="633" t="s">
        <v>2401</v>
      </c>
      <c r="H958" s="634" t="s">
        <v>336</v>
      </c>
      <c r="I958" s="635"/>
      <c r="J958" s="636">
        <v>500</v>
      </c>
      <c r="K958" s="636">
        <v>1480.22</v>
      </c>
      <c r="L958" s="636">
        <f t="shared" si="146"/>
        <v>500</v>
      </c>
      <c r="M958" s="636">
        <f t="shared" si="147"/>
        <v>1480.22</v>
      </c>
      <c r="N958" s="636">
        <f>ROUND('Смета ЕР (общ) '!$I958*'Смета ЕР (общ) '!$L958,2)</f>
        <v>0</v>
      </c>
      <c r="O958" s="636">
        <f>ROUND('Смета ЕР (общ) '!$I958*'Смета ЕР (общ) '!$M958,2)</f>
        <v>0</v>
      </c>
      <c r="R958" s="1376"/>
    </row>
    <row r="959" spans="1:18" ht="24">
      <c r="A959" s="632" t="s">
        <v>98</v>
      </c>
      <c r="B959" s="632">
        <v>1</v>
      </c>
      <c r="C959" s="632"/>
      <c r="D959" s="632">
        <f t="shared" si="145"/>
        <v>82</v>
      </c>
      <c r="E959" s="632" t="str">
        <f>CONCATENATE('Смета ЕР (общ) '!$A959,".",'Смета ЕР (общ) '!$B959,".",'Смета ЕР (общ) '!$D959)</f>
        <v>Р7.1.82</v>
      </c>
      <c r="F959" s="632">
        <f t="shared" si="148"/>
        <v>1</v>
      </c>
      <c r="G959" s="633" t="s">
        <v>2402</v>
      </c>
      <c r="H959" s="634" t="s">
        <v>336</v>
      </c>
      <c r="I959" s="635"/>
      <c r="J959" s="636">
        <v>500</v>
      </c>
      <c r="K959" s="636">
        <v>2145</v>
      </c>
      <c r="L959" s="636">
        <f t="shared" si="146"/>
        <v>500</v>
      </c>
      <c r="M959" s="636">
        <f t="shared" si="147"/>
        <v>2145</v>
      </c>
      <c r="N959" s="636">
        <f>ROUND('Смета ЕР (общ) '!$I959*'Смета ЕР (общ) '!$L959,2)</f>
        <v>0</v>
      </c>
      <c r="O959" s="636">
        <f>ROUND('Смета ЕР (общ) '!$I959*'Смета ЕР (общ) '!$M959,2)</f>
        <v>0</v>
      </c>
      <c r="R959" s="1376"/>
    </row>
    <row r="960" spans="1:18" ht="24">
      <c r="A960" s="632" t="s">
        <v>98</v>
      </c>
      <c r="B960" s="632">
        <v>1</v>
      </c>
      <c r="C960" s="632"/>
      <c r="D960" s="632">
        <f t="shared" si="145"/>
        <v>83</v>
      </c>
      <c r="E960" s="632" t="str">
        <f>CONCATENATE('Смета ЕР (общ) '!$A960,".",'Смета ЕР (общ) '!$B960,".",'Смета ЕР (общ) '!$D960)</f>
        <v>Р7.1.83</v>
      </c>
      <c r="F960" s="632">
        <f t="shared" si="148"/>
        <v>1</v>
      </c>
      <c r="G960" s="633" t="s">
        <v>2403</v>
      </c>
      <c r="H960" s="634" t="s">
        <v>336</v>
      </c>
      <c r="I960" s="635"/>
      <c r="J960" s="636">
        <v>500</v>
      </c>
      <c r="K960" s="636">
        <v>2438</v>
      </c>
      <c r="L960" s="636">
        <f t="shared" ref="L960:L981" si="149">ROUND(J960-J960*$Q$3,2)</f>
        <v>500</v>
      </c>
      <c r="M960" s="636">
        <f t="shared" ref="M960:M981" si="150">ROUND(K960-K960*$Q$3,2)</f>
        <v>2438</v>
      </c>
      <c r="N960" s="636">
        <f>ROUND('Смета ЕР (общ) '!$I960*'Смета ЕР (общ) '!$L960,2)</f>
        <v>0</v>
      </c>
      <c r="O960" s="636">
        <f>ROUND('Смета ЕР (общ) '!$I960*'Смета ЕР (общ) '!$M960,2)</f>
        <v>0</v>
      </c>
      <c r="R960" s="1376"/>
    </row>
    <row r="961" spans="1:18" ht="24">
      <c r="A961" s="632" t="s">
        <v>98</v>
      </c>
      <c r="B961" s="632">
        <v>1</v>
      </c>
      <c r="C961" s="632"/>
      <c r="D961" s="632">
        <f t="shared" si="145"/>
        <v>84</v>
      </c>
      <c r="E961" s="632" t="str">
        <f>CONCATENATE('Смета ЕР (общ) '!$A961,".",'Смета ЕР (общ) '!$B961,".",'Смета ЕР (общ) '!$D961)</f>
        <v>Р7.1.84</v>
      </c>
      <c r="F961" s="632">
        <f t="shared" si="148"/>
        <v>1</v>
      </c>
      <c r="G961" s="633" t="s">
        <v>2445</v>
      </c>
      <c r="H961" s="634" t="s">
        <v>336</v>
      </c>
      <c r="I961" s="652"/>
      <c r="J961" s="653">
        <v>200</v>
      </c>
      <c r="K961" s="653">
        <v>932</v>
      </c>
      <c r="L961" s="636">
        <f t="shared" si="149"/>
        <v>200</v>
      </c>
      <c r="M961" s="636">
        <f t="shared" si="150"/>
        <v>932</v>
      </c>
      <c r="N961" s="636">
        <f>ROUND('Смета ЕР (общ) '!$I961*'Смета ЕР (общ) '!$L961,2)</f>
        <v>0</v>
      </c>
      <c r="O961" s="636">
        <f>ROUND('Смета ЕР (общ) '!$I961*'Смета ЕР (общ) '!$M961,2)</f>
        <v>0</v>
      </c>
      <c r="R961" s="1376"/>
    </row>
    <row r="962" spans="1:18" ht="24">
      <c r="A962" s="632" t="s">
        <v>98</v>
      </c>
      <c r="B962" s="632">
        <v>1</v>
      </c>
      <c r="C962" s="632"/>
      <c r="D962" s="632">
        <f t="shared" si="145"/>
        <v>85</v>
      </c>
      <c r="E962" s="632" t="str">
        <f>CONCATENATE('Смета ЕР (общ) '!$A962,".",'Смета ЕР (общ) '!$B962,".",'Смета ЕР (общ) '!$D962)</f>
        <v>Р7.1.85</v>
      </c>
      <c r="F962" s="632">
        <f t="shared" si="148"/>
        <v>1</v>
      </c>
      <c r="G962" s="633" t="s">
        <v>2446</v>
      </c>
      <c r="H962" s="634" t="s">
        <v>336</v>
      </c>
      <c r="I962" s="652"/>
      <c r="J962" s="653">
        <v>200</v>
      </c>
      <c r="K962" s="653">
        <v>1172</v>
      </c>
      <c r="L962" s="636">
        <f t="shared" si="149"/>
        <v>200</v>
      </c>
      <c r="M962" s="636">
        <f t="shared" si="150"/>
        <v>1172</v>
      </c>
      <c r="N962" s="636">
        <f>ROUND('Смета ЕР (общ) '!$I962*'Смета ЕР (общ) '!$L962,2)</f>
        <v>0</v>
      </c>
      <c r="O962" s="636">
        <f>ROUND('Смета ЕР (общ) '!$I962*'Смета ЕР (общ) '!$M962,2)</f>
        <v>0</v>
      </c>
      <c r="R962" s="1376"/>
    </row>
    <row r="963" spans="1:18" ht="24">
      <c r="A963" s="632" t="s">
        <v>98</v>
      </c>
      <c r="B963" s="632">
        <v>1</v>
      </c>
      <c r="C963" s="632"/>
      <c r="D963" s="632">
        <f t="shared" si="145"/>
        <v>86</v>
      </c>
      <c r="E963" s="632" t="str">
        <f>CONCATENATE('Смета ЕР (общ) '!$A963,".",'Смета ЕР (общ) '!$B963,".",'Смета ЕР (общ) '!$D963)</f>
        <v>Р7.1.86</v>
      </c>
      <c r="F963" s="632">
        <f t="shared" si="148"/>
        <v>1</v>
      </c>
      <c r="G963" s="633" t="s">
        <v>2447</v>
      </c>
      <c r="H963" s="634" t="s">
        <v>336</v>
      </c>
      <c r="I963" s="652"/>
      <c r="J963" s="653">
        <v>200</v>
      </c>
      <c r="K963" s="653">
        <v>1001</v>
      </c>
      <c r="L963" s="636">
        <f t="shared" si="149"/>
        <v>200</v>
      </c>
      <c r="M963" s="636">
        <f t="shared" si="150"/>
        <v>1001</v>
      </c>
      <c r="N963" s="636">
        <f>ROUND('Смета ЕР (общ) '!$I963*'Смета ЕР (общ) '!$L963,2)</f>
        <v>0</v>
      </c>
      <c r="O963" s="636">
        <f>ROUND('Смета ЕР (общ) '!$I963*'Смета ЕР (общ) '!$M963,2)</f>
        <v>0</v>
      </c>
      <c r="R963" s="1376"/>
    </row>
    <row r="964" spans="1:18" ht="24">
      <c r="A964" s="632" t="s">
        <v>98</v>
      </c>
      <c r="B964" s="632">
        <v>1</v>
      </c>
      <c r="C964" s="632"/>
      <c r="D964" s="632">
        <f t="shared" si="145"/>
        <v>87</v>
      </c>
      <c r="E964" s="632" t="str">
        <f>CONCATENATE('Смета ЕР (общ) '!$A964,".",'Смета ЕР (общ) '!$B964,".",'Смета ЕР (общ) '!$D964)</f>
        <v>Р7.1.87</v>
      </c>
      <c r="F964" s="632">
        <f t="shared" si="148"/>
        <v>1</v>
      </c>
      <c r="G964" s="633" t="s">
        <v>2448</v>
      </c>
      <c r="H964" s="634" t="s">
        <v>336</v>
      </c>
      <c r="I964" s="652"/>
      <c r="J964" s="653">
        <v>200</v>
      </c>
      <c r="K964" s="653">
        <v>1058</v>
      </c>
      <c r="L964" s="636">
        <f t="shared" si="149"/>
        <v>200</v>
      </c>
      <c r="M964" s="636">
        <f t="shared" si="150"/>
        <v>1058</v>
      </c>
      <c r="N964" s="636">
        <f>ROUND('Смета ЕР (общ) '!$I964*'Смета ЕР (общ) '!$L964,2)</f>
        <v>0</v>
      </c>
      <c r="O964" s="636">
        <f>ROUND('Смета ЕР (общ) '!$I964*'Смета ЕР (общ) '!$M964,2)</f>
        <v>0</v>
      </c>
      <c r="R964" s="1376"/>
    </row>
    <row r="965" spans="1:18" ht="24">
      <c r="A965" s="632" t="s">
        <v>98</v>
      </c>
      <c r="B965" s="632">
        <v>1</v>
      </c>
      <c r="C965" s="632"/>
      <c r="D965" s="632">
        <f t="shared" si="145"/>
        <v>88</v>
      </c>
      <c r="E965" s="632" t="str">
        <f>CONCATENATE('Смета ЕР (общ) '!$A965,".",'Смета ЕР (общ) '!$B965,".",'Смета ЕР (общ) '!$D965)</f>
        <v>Р7.1.88</v>
      </c>
      <c r="F965" s="632">
        <f t="shared" si="148"/>
        <v>1</v>
      </c>
      <c r="G965" s="633" t="s">
        <v>2449</v>
      </c>
      <c r="H965" s="634" t="s">
        <v>336</v>
      </c>
      <c r="I965" s="652"/>
      <c r="J965" s="653">
        <v>200</v>
      </c>
      <c r="K965" s="653">
        <v>1340</v>
      </c>
      <c r="L965" s="636">
        <f t="shared" si="149"/>
        <v>200</v>
      </c>
      <c r="M965" s="636">
        <f t="shared" si="150"/>
        <v>1340</v>
      </c>
      <c r="N965" s="636">
        <f>ROUND('Смета ЕР (общ) '!$I965*'Смета ЕР (общ) '!$L965,2)</f>
        <v>0</v>
      </c>
      <c r="O965" s="636">
        <f>ROUND('Смета ЕР (общ) '!$I965*'Смета ЕР (общ) '!$M965,2)</f>
        <v>0</v>
      </c>
      <c r="R965" s="1376"/>
    </row>
    <row r="966" spans="1:18" ht="24">
      <c r="A966" s="632" t="s">
        <v>98</v>
      </c>
      <c r="B966" s="632">
        <v>1</v>
      </c>
      <c r="C966" s="632"/>
      <c r="D966" s="632">
        <f t="shared" si="145"/>
        <v>89</v>
      </c>
      <c r="E966" s="632" t="str">
        <f>CONCATENATE('Смета ЕР (общ) '!$A966,".",'Смета ЕР (общ) '!$B966,".",'Смета ЕР (общ) '!$D966)</f>
        <v>Р7.1.89</v>
      </c>
      <c r="F966" s="632">
        <f t="shared" si="148"/>
        <v>1</v>
      </c>
      <c r="G966" s="633" t="s">
        <v>2450</v>
      </c>
      <c r="H966" s="634" t="s">
        <v>336</v>
      </c>
      <c r="I966" s="652"/>
      <c r="J966" s="653">
        <v>200</v>
      </c>
      <c r="K966" s="653">
        <v>2071</v>
      </c>
      <c r="L966" s="636">
        <f t="shared" si="149"/>
        <v>200</v>
      </c>
      <c r="M966" s="636">
        <f t="shared" si="150"/>
        <v>2071</v>
      </c>
      <c r="N966" s="636">
        <f>ROUND('Смета ЕР (общ) '!$I966*'Смета ЕР (общ) '!$L966,2)</f>
        <v>0</v>
      </c>
      <c r="O966" s="636">
        <f>ROUND('Смета ЕР (общ) '!$I966*'Смета ЕР (общ) '!$M966,2)</f>
        <v>0</v>
      </c>
      <c r="R966" s="1376"/>
    </row>
    <row r="967" spans="1:18" ht="24">
      <c r="A967" s="632" t="s">
        <v>98</v>
      </c>
      <c r="B967" s="632">
        <v>1</v>
      </c>
      <c r="C967" s="632"/>
      <c r="D967" s="632">
        <f t="shared" si="145"/>
        <v>90</v>
      </c>
      <c r="E967" s="632" t="str">
        <f>CONCATENATE('Смета ЕР (общ) '!$A967,".",'Смета ЕР (общ) '!$B967,".",'Смета ЕР (общ) '!$D967)</f>
        <v>Р7.1.90</v>
      </c>
      <c r="F967" s="632">
        <f t="shared" si="148"/>
        <v>1</v>
      </c>
      <c r="G967" s="633" t="s">
        <v>2451</v>
      </c>
      <c r="H967" s="634" t="s">
        <v>336</v>
      </c>
      <c r="I967" s="652"/>
      <c r="J967" s="653">
        <v>200</v>
      </c>
      <c r="K967" s="653">
        <v>2903</v>
      </c>
      <c r="L967" s="636">
        <f t="shared" si="149"/>
        <v>200</v>
      </c>
      <c r="M967" s="636">
        <f t="shared" si="150"/>
        <v>2903</v>
      </c>
      <c r="N967" s="636">
        <f>ROUND('Смета ЕР (общ) '!$I967*'Смета ЕР (общ) '!$L967,2)</f>
        <v>0</v>
      </c>
      <c r="O967" s="636">
        <f>ROUND('Смета ЕР (общ) '!$I967*'Смета ЕР (общ) '!$M967,2)</f>
        <v>0</v>
      </c>
      <c r="R967" s="1376"/>
    </row>
    <row r="968" spans="1:18" ht="24">
      <c r="A968" s="632" t="s">
        <v>98</v>
      </c>
      <c r="B968" s="632">
        <v>1</v>
      </c>
      <c r="C968" s="632"/>
      <c r="D968" s="632">
        <f t="shared" si="145"/>
        <v>91</v>
      </c>
      <c r="E968" s="632" t="str">
        <f>CONCATENATE('Смета ЕР (общ) '!$A968,".",'Смета ЕР (общ) '!$B968,".",'Смета ЕР (общ) '!$D968)</f>
        <v>Р7.1.91</v>
      </c>
      <c r="F968" s="632">
        <f t="shared" si="148"/>
        <v>1</v>
      </c>
      <c r="G968" s="633" t="s">
        <v>2452</v>
      </c>
      <c r="H968" s="634" t="s">
        <v>336</v>
      </c>
      <c r="I968" s="652"/>
      <c r="J968" s="653">
        <v>200</v>
      </c>
      <c r="K968" s="653">
        <v>5075</v>
      </c>
      <c r="L968" s="636">
        <f t="shared" si="149"/>
        <v>200</v>
      </c>
      <c r="M968" s="636">
        <f t="shared" si="150"/>
        <v>5075</v>
      </c>
      <c r="N968" s="636">
        <f>ROUND('Смета ЕР (общ) '!$I968*'Смета ЕР (общ) '!$L968,2)</f>
        <v>0</v>
      </c>
      <c r="O968" s="636">
        <f>ROUND('Смета ЕР (общ) '!$I968*'Смета ЕР (общ) '!$M968,2)</f>
        <v>0</v>
      </c>
      <c r="R968" s="1376"/>
    </row>
    <row r="969" spans="1:18" ht="24">
      <c r="A969" s="632" t="s">
        <v>98</v>
      </c>
      <c r="B969" s="632">
        <v>1</v>
      </c>
      <c r="C969" s="632"/>
      <c r="D969" s="632">
        <f t="shared" si="145"/>
        <v>92</v>
      </c>
      <c r="E969" s="632" t="str">
        <f>CONCATENATE('Смета ЕР (общ) '!$A969,".",'Смета ЕР (общ) '!$B969,".",'Смета ЕР (общ) '!$D969)</f>
        <v>Р7.1.92</v>
      </c>
      <c r="F969" s="632">
        <f t="shared" si="148"/>
        <v>1</v>
      </c>
      <c r="G969" s="633" t="s">
        <v>2453</v>
      </c>
      <c r="H969" s="634" t="s">
        <v>336</v>
      </c>
      <c r="I969" s="652"/>
      <c r="J969" s="653">
        <v>200</v>
      </c>
      <c r="K969" s="653">
        <v>5942</v>
      </c>
      <c r="L969" s="636">
        <f t="shared" si="149"/>
        <v>200</v>
      </c>
      <c r="M969" s="636">
        <f t="shared" si="150"/>
        <v>5942</v>
      </c>
      <c r="N969" s="636">
        <f>ROUND('Смета ЕР (общ) '!$I969*'Смета ЕР (общ) '!$L969,2)</f>
        <v>0</v>
      </c>
      <c r="O969" s="636">
        <f>ROUND('Смета ЕР (общ) '!$I969*'Смета ЕР (общ) '!$M969,2)</f>
        <v>0</v>
      </c>
      <c r="R969" s="1376"/>
    </row>
    <row r="970" spans="1:18" ht="24">
      <c r="A970" s="632" t="s">
        <v>98</v>
      </c>
      <c r="B970" s="632">
        <v>1</v>
      </c>
      <c r="C970" s="632"/>
      <c r="D970" s="632">
        <f t="shared" si="145"/>
        <v>93</v>
      </c>
      <c r="E970" s="632" t="str">
        <f>CONCATENATE('Смета ЕР (общ) '!$A970,".",'Смета ЕР (общ) '!$B970,".",'Смета ЕР (общ) '!$D970)</f>
        <v>Р7.1.93</v>
      </c>
      <c r="F970" s="632">
        <f t="shared" si="148"/>
        <v>1</v>
      </c>
      <c r="G970" s="633" t="s">
        <v>2454</v>
      </c>
      <c r="H970" s="634" t="s">
        <v>336</v>
      </c>
      <c r="I970" s="652"/>
      <c r="J970" s="653">
        <v>200</v>
      </c>
      <c r="K970" s="653">
        <v>7162</v>
      </c>
      <c r="L970" s="636">
        <f t="shared" si="149"/>
        <v>200</v>
      </c>
      <c r="M970" s="636">
        <f t="shared" si="150"/>
        <v>7162</v>
      </c>
      <c r="N970" s="636">
        <f>ROUND('Смета ЕР (общ) '!$I970*'Смета ЕР (общ) '!$L970,2)</f>
        <v>0</v>
      </c>
      <c r="O970" s="636">
        <f>ROUND('Смета ЕР (общ) '!$I970*'Смета ЕР (общ) '!$M970,2)</f>
        <v>0</v>
      </c>
      <c r="R970" s="1376"/>
    </row>
    <row r="971" spans="1:18" ht="24">
      <c r="A971" s="632" t="s">
        <v>98</v>
      </c>
      <c r="B971" s="632">
        <v>1</v>
      </c>
      <c r="C971" s="632"/>
      <c r="D971" s="632">
        <f t="shared" si="145"/>
        <v>94</v>
      </c>
      <c r="E971" s="632" t="str">
        <f>CONCATENATE('Смета ЕР (общ) '!$A971,".",'Смета ЕР (общ) '!$B971,".",'Смета ЕР (общ) '!$D971)</f>
        <v>Р7.1.94</v>
      </c>
      <c r="F971" s="632">
        <f t="shared" si="148"/>
        <v>1</v>
      </c>
      <c r="G971" s="633" t="s">
        <v>2455</v>
      </c>
      <c r="H971" s="634" t="s">
        <v>336</v>
      </c>
      <c r="I971" s="652"/>
      <c r="J971" s="653">
        <v>200</v>
      </c>
      <c r="K971" s="653">
        <v>7619</v>
      </c>
      <c r="L971" s="636">
        <f t="shared" si="149"/>
        <v>200</v>
      </c>
      <c r="M971" s="636">
        <f t="shared" si="150"/>
        <v>7619</v>
      </c>
      <c r="N971" s="636">
        <f>ROUND('Смета ЕР (общ) '!$I971*'Смета ЕР (общ) '!$L971,2)</f>
        <v>0</v>
      </c>
      <c r="O971" s="636">
        <f>ROUND('Смета ЕР (общ) '!$I971*'Смета ЕР (общ) '!$M971,2)</f>
        <v>0</v>
      </c>
      <c r="R971" s="1376"/>
    </row>
    <row r="972" spans="1:18" ht="24">
      <c r="A972" s="632" t="s">
        <v>98</v>
      </c>
      <c r="B972" s="632">
        <v>1</v>
      </c>
      <c r="C972" s="632"/>
      <c r="D972" s="632">
        <f t="shared" si="145"/>
        <v>95</v>
      </c>
      <c r="E972" s="632" t="str">
        <f>CONCATENATE('Смета ЕР (общ) '!$A972,".",'Смета ЕР (общ) '!$B972,".",'Смета ЕР (общ) '!$D972)</f>
        <v>Р7.1.95</v>
      </c>
      <c r="F972" s="632">
        <f t="shared" si="148"/>
        <v>1</v>
      </c>
      <c r="G972" s="633" t="s">
        <v>2456</v>
      </c>
      <c r="H972" s="634" t="s">
        <v>336</v>
      </c>
      <c r="I972" s="652"/>
      <c r="J972" s="653">
        <v>200</v>
      </c>
      <c r="K972" s="653">
        <v>10628</v>
      </c>
      <c r="L972" s="636">
        <f t="shared" si="149"/>
        <v>200</v>
      </c>
      <c r="M972" s="636">
        <f t="shared" si="150"/>
        <v>10628</v>
      </c>
      <c r="N972" s="636">
        <f>ROUND('Смета ЕР (общ) '!$I972*'Смета ЕР (общ) '!$L972,2)</f>
        <v>0</v>
      </c>
      <c r="O972" s="636">
        <f>ROUND('Смета ЕР (общ) '!$I972*'Смета ЕР (общ) '!$M972,2)</f>
        <v>0</v>
      </c>
      <c r="R972" s="1376"/>
    </row>
    <row r="973" spans="1:18" ht="24">
      <c r="A973" s="632" t="s">
        <v>98</v>
      </c>
      <c r="B973" s="632">
        <v>1</v>
      </c>
      <c r="C973" s="632"/>
      <c r="D973" s="632">
        <f t="shared" si="145"/>
        <v>96</v>
      </c>
      <c r="E973" s="632" t="str">
        <f>CONCATENATE('Смета ЕР (общ) '!$A973,".",'Смета ЕР (общ) '!$B973,".",'Смета ЕР (общ) '!$D973)</f>
        <v>Р7.1.96</v>
      </c>
      <c r="F973" s="632">
        <f t="shared" si="148"/>
        <v>1</v>
      </c>
      <c r="G973" s="633" t="s">
        <v>2457</v>
      </c>
      <c r="H973" s="634" t="s">
        <v>336</v>
      </c>
      <c r="I973" s="652"/>
      <c r="J973" s="653">
        <v>200</v>
      </c>
      <c r="K973" s="653">
        <v>5397</v>
      </c>
      <c r="L973" s="636">
        <f t="shared" si="149"/>
        <v>200</v>
      </c>
      <c r="M973" s="636">
        <f t="shared" si="150"/>
        <v>5397</v>
      </c>
      <c r="N973" s="636">
        <f>ROUND('Смета ЕР (общ) '!$I973*'Смета ЕР (общ) '!$L973,2)</f>
        <v>0</v>
      </c>
      <c r="O973" s="636">
        <f>ROUND('Смета ЕР (общ) '!$I973*'Смета ЕР (общ) '!$M973,2)</f>
        <v>0</v>
      </c>
      <c r="R973" s="1376"/>
    </row>
    <row r="974" spans="1:18" ht="24">
      <c r="A974" s="632" t="s">
        <v>98</v>
      </c>
      <c r="B974" s="632">
        <v>1</v>
      </c>
      <c r="C974" s="632"/>
      <c r="D974" s="632">
        <f t="shared" si="145"/>
        <v>97</v>
      </c>
      <c r="E974" s="632" t="str">
        <f>CONCATENATE('Смета ЕР (общ) '!$A974,".",'Смета ЕР (общ) '!$B974,".",'Смета ЕР (общ) '!$D974)</f>
        <v>Р7.1.97</v>
      </c>
      <c r="F974" s="632">
        <f t="shared" si="148"/>
        <v>1</v>
      </c>
      <c r="G974" s="633" t="s">
        <v>2458</v>
      </c>
      <c r="H974" s="634" t="s">
        <v>336</v>
      </c>
      <c r="I974" s="652"/>
      <c r="J974" s="653">
        <v>200</v>
      </c>
      <c r="K974" s="653">
        <v>6541</v>
      </c>
      <c r="L974" s="636">
        <f t="shared" si="149"/>
        <v>200</v>
      </c>
      <c r="M974" s="636">
        <f t="shared" si="150"/>
        <v>6541</v>
      </c>
      <c r="N974" s="636">
        <f>ROUND('Смета ЕР (общ) '!$I974*'Смета ЕР (общ) '!$L974,2)</f>
        <v>0</v>
      </c>
      <c r="O974" s="636">
        <f>ROUND('Смета ЕР (общ) '!$I974*'Смета ЕР (общ) '!$M974,2)</f>
        <v>0</v>
      </c>
      <c r="R974" s="1376"/>
    </row>
    <row r="975" spans="1:18" ht="24">
      <c r="A975" s="632" t="s">
        <v>98</v>
      </c>
      <c r="B975" s="632">
        <v>1</v>
      </c>
      <c r="C975" s="632"/>
      <c r="D975" s="632">
        <f t="shared" si="145"/>
        <v>98</v>
      </c>
      <c r="E975" s="632" t="str">
        <f>CONCATENATE('Смета ЕР (общ) '!$A975,".",'Смета ЕР (общ) '!$B975,".",'Смета ЕР (общ) '!$D975)</f>
        <v>Р7.1.98</v>
      </c>
      <c r="F975" s="632">
        <f t="shared" si="148"/>
        <v>1</v>
      </c>
      <c r="G975" s="633" t="s">
        <v>2459</v>
      </c>
      <c r="H975" s="634" t="s">
        <v>336</v>
      </c>
      <c r="I975" s="652"/>
      <c r="J975" s="653">
        <v>200</v>
      </c>
      <c r="K975" s="653">
        <v>950.08</v>
      </c>
      <c r="L975" s="636">
        <f t="shared" si="149"/>
        <v>200</v>
      </c>
      <c r="M975" s="636">
        <f t="shared" si="150"/>
        <v>950.08</v>
      </c>
      <c r="N975" s="636">
        <f>ROUND('Смета ЕР (общ) '!$I975*'Смета ЕР (общ) '!$L975,2)</f>
        <v>0</v>
      </c>
      <c r="O975" s="636">
        <f>ROUND('Смета ЕР (общ) '!$I975*'Смета ЕР (общ) '!$M975,2)</f>
        <v>0</v>
      </c>
      <c r="R975" s="1376"/>
    </row>
    <row r="976" spans="1:18" ht="24">
      <c r="A976" s="632" t="s">
        <v>98</v>
      </c>
      <c r="B976" s="632">
        <v>1</v>
      </c>
      <c r="C976" s="632"/>
      <c r="D976" s="632">
        <f t="shared" si="145"/>
        <v>99</v>
      </c>
      <c r="E976" s="632" t="str">
        <f>CONCATENATE('Смета ЕР (общ) '!$A976,".",'Смета ЕР (общ) '!$B976,".",'Смета ЕР (общ) '!$D976)</f>
        <v>Р7.1.99</v>
      </c>
      <c r="F976" s="632">
        <f t="shared" si="148"/>
        <v>1</v>
      </c>
      <c r="G976" s="633" t="s">
        <v>2460</v>
      </c>
      <c r="H976" s="634" t="s">
        <v>336</v>
      </c>
      <c r="I976" s="652"/>
      <c r="J976" s="653">
        <v>200</v>
      </c>
      <c r="K976" s="653">
        <v>1150.0999999999999</v>
      </c>
      <c r="L976" s="636">
        <f t="shared" si="149"/>
        <v>200</v>
      </c>
      <c r="M976" s="636">
        <f t="shared" si="150"/>
        <v>1150.0999999999999</v>
      </c>
      <c r="N976" s="636">
        <f>ROUND('Смета ЕР (общ) '!$I976*'Смета ЕР (общ) '!$L976,2)</f>
        <v>0</v>
      </c>
      <c r="O976" s="636">
        <f>ROUND('Смета ЕР (общ) '!$I976*'Смета ЕР (общ) '!$M976,2)</f>
        <v>0</v>
      </c>
      <c r="R976" s="1376"/>
    </row>
    <row r="977" spans="1:18" ht="24">
      <c r="A977" s="632" t="s">
        <v>98</v>
      </c>
      <c r="B977" s="632">
        <v>1</v>
      </c>
      <c r="C977" s="632"/>
      <c r="D977" s="632">
        <f t="shared" si="145"/>
        <v>100</v>
      </c>
      <c r="E977" s="632" t="str">
        <f>CONCATENATE('Смета ЕР (общ) '!$A977,".",'Смета ЕР (общ) '!$B977,".",'Смета ЕР (общ) '!$D977)</f>
        <v>Р7.1.100</v>
      </c>
      <c r="F977" s="632">
        <f t="shared" si="148"/>
        <v>1</v>
      </c>
      <c r="G977" s="633" t="s">
        <v>2461</v>
      </c>
      <c r="H977" s="634" t="s">
        <v>336</v>
      </c>
      <c r="I977" s="652"/>
      <c r="J977" s="653">
        <v>200</v>
      </c>
      <c r="K977" s="653">
        <v>1925.16</v>
      </c>
      <c r="L977" s="636">
        <f t="shared" si="149"/>
        <v>200</v>
      </c>
      <c r="M977" s="636">
        <f t="shared" si="150"/>
        <v>1925.16</v>
      </c>
      <c r="N977" s="636">
        <f>ROUND('Смета ЕР (общ) '!$I977*'Смета ЕР (общ) '!$L977,2)</f>
        <v>0</v>
      </c>
      <c r="O977" s="636">
        <f>ROUND('Смета ЕР (общ) '!$I977*'Смета ЕР (общ) '!$M977,2)</f>
        <v>0</v>
      </c>
      <c r="R977" s="1376"/>
    </row>
    <row r="978" spans="1:18" ht="24">
      <c r="A978" s="632" t="s">
        <v>98</v>
      </c>
      <c r="B978" s="632">
        <v>1</v>
      </c>
      <c r="C978" s="632"/>
      <c r="D978" s="632">
        <f t="shared" ref="D978:D980" si="151">D977+1</f>
        <v>101</v>
      </c>
      <c r="E978" s="632" t="str">
        <f>CONCATENATE('Смета ЕР (общ) '!$A978,".",'Смета ЕР (общ) '!$B978,".",'Смета ЕР (общ) '!$D978)</f>
        <v>Р7.1.101</v>
      </c>
      <c r="F978" s="632">
        <f t="shared" si="148"/>
        <v>1</v>
      </c>
      <c r="G978" s="633" t="s">
        <v>2462</v>
      </c>
      <c r="H978" s="634" t="s">
        <v>336</v>
      </c>
      <c r="I978" s="652"/>
      <c r="J978" s="653">
        <v>200</v>
      </c>
      <c r="K978" s="653">
        <v>4285</v>
      </c>
      <c r="L978" s="636">
        <f t="shared" si="149"/>
        <v>200</v>
      </c>
      <c r="M978" s="636">
        <f t="shared" si="150"/>
        <v>4285</v>
      </c>
      <c r="N978" s="636">
        <f>ROUND('Смета ЕР (общ) '!$I978*'Смета ЕР (общ) '!$L978,2)</f>
        <v>0</v>
      </c>
      <c r="O978" s="636">
        <f>ROUND('Смета ЕР (общ) '!$I978*'Смета ЕР (общ) '!$M978,2)</f>
        <v>0</v>
      </c>
      <c r="R978" s="1376"/>
    </row>
    <row r="979" spans="1:18" ht="24">
      <c r="A979" s="632" t="s">
        <v>98</v>
      </c>
      <c r="B979" s="632">
        <v>1</v>
      </c>
      <c r="C979" s="632"/>
      <c r="D979" s="632">
        <f t="shared" si="151"/>
        <v>102</v>
      </c>
      <c r="E979" s="632" t="str">
        <f>CONCATENATE('Смета ЕР (общ) '!$A979,".",'Смета ЕР (общ) '!$B979,".",'Смета ЕР (общ) '!$D979)</f>
        <v>Р7.1.102</v>
      </c>
      <c r="F979" s="632">
        <f t="shared" si="148"/>
        <v>1</v>
      </c>
      <c r="G979" s="633" t="s">
        <v>2463</v>
      </c>
      <c r="H979" s="634" t="s">
        <v>336</v>
      </c>
      <c r="I979" s="652"/>
      <c r="J979" s="653">
        <v>200</v>
      </c>
      <c r="K979" s="653">
        <v>804</v>
      </c>
      <c r="L979" s="636">
        <f t="shared" si="149"/>
        <v>200</v>
      </c>
      <c r="M979" s="636">
        <f t="shared" si="150"/>
        <v>804</v>
      </c>
      <c r="N979" s="636">
        <f>ROUND('Смета ЕР (общ) '!$I979*'Смета ЕР (общ) '!$L979,2)</f>
        <v>0</v>
      </c>
      <c r="O979" s="636">
        <f>ROUND('Смета ЕР (общ) '!$I979*'Смета ЕР (общ) '!$M979,2)</f>
        <v>0</v>
      </c>
      <c r="R979" s="1376"/>
    </row>
    <row r="980" spans="1:18" ht="36">
      <c r="A980" s="654" t="s">
        <v>98</v>
      </c>
      <c r="B980" s="654">
        <v>1</v>
      </c>
      <c r="C980" s="654"/>
      <c r="D980" s="654">
        <f t="shared" si="151"/>
        <v>103</v>
      </c>
      <c r="E980" s="654" t="str">
        <f>CONCATENATE('Смета ЕР (общ) '!$A980,".",'Смета ЕР (общ) '!$B980,".",'Смета ЕР (общ) '!$D980)</f>
        <v>Р7.1.103</v>
      </c>
      <c r="F980" s="654">
        <f t="shared" si="148"/>
        <v>1</v>
      </c>
      <c r="G980" s="655" t="s">
        <v>1882</v>
      </c>
      <c r="H980" s="634" t="s">
        <v>27</v>
      </c>
      <c r="I980" s="635"/>
      <c r="J980" s="636">
        <v>1492.92</v>
      </c>
      <c r="K980" s="636">
        <v>1749.76</v>
      </c>
      <c r="L980" s="636">
        <f t="shared" si="149"/>
        <v>1492.92</v>
      </c>
      <c r="M980" s="636">
        <f t="shared" si="150"/>
        <v>1749.76</v>
      </c>
      <c r="N980" s="636">
        <f>ROUND('Смета ЕР (общ) '!$I980*'Смета ЕР (общ) '!$L980,2)</f>
        <v>0</v>
      </c>
      <c r="O980" s="636">
        <f>ROUND('Смета ЕР (общ) '!$I980*'Смета ЕР (общ) '!$M980,2)</f>
        <v>0</v>
      </c>
      <c r="P980" s="630" t="s">
        <v>1867</v>
      </c>
      <c r="R980" s="1376"/>
    </row>
    <row r="981" spans="1:18" ht="48">
      <c r="A981" s="632" t="s">
        <v>98</v>
      </c>
      <c r="B981" s="632">
        <v>1</v>
      </c>
      <c r="C981" s="632"/>
      <c r="D981" s="632">
        <v>17</v>
      </c>
      <c r="E981" s="632" t="str">
        <f>CONCATENATE('Смета ЕР (общ) '!$A981,".",'Смета ЕР (общ) '!$B981,".",'Смета ЕР (общ) '!$D981)</f>
        <v>Р7.1.17</v>
      </c>
      <c r="F981" s="632">
        <f t="shared" si="148"/>
        <v>1</v>
      </c>
      <c r="G981" s="633" t="s">
        <v>6090</v>
      </c>
      <c r="H981" s="656" t="s">
        <v>8</v>
      </c>
      <c r="I981" s="635"/>
      <c r="J981" s="636">
        <v>1764.36</v>
      </c>
      <c r="K981" s="636">
        <v>2884.59</v>
      </c>
      <c r="L981" s="636">
        <f t="shared" si="149"/>
        <v>1764.36</v>
      </c>
      <c r="M981" s="636">
        <f t="shared" si="150"/>
        <v>2884.59</v>
      </c>
      <c r="N981" s="636">
        <f>ROUND('Смета ЕР (общ) '!$I981*'Смета ЕР (общ) '!$L981,2)</f>
        <v>0</v>
      </c>
      <c r="O981" s="636">
        <f>ROUND('Смета ЕР (общ) '!$I981*'Смета ЕР (общ) '!$M981,2)</f>
        <v>0</v>
      </c>
      <c r="R981" s="1376"/>
    </row>
    <row r="982" spans="1:18" ht="24">
      <c r="A982" s="624" t="s">
        <v>98</v>
      </c>
      <c r="B982" s="624">
        <v>2</v>
      </c>
      <c r="C982" s="624"/>
      <c r="D982" s="624">
        <v>0</v>
      </c>
      <c r="E982" s="624" t="str">
        <f>CONCATENATE('Смета ЕР (общ) '!$A982,".",'Смета ЕР (общ) '!$B982,".",'Смета ЕР (общ) '!$D982)</f>
        <v>Р7.2.0</v>
      </c>
      <c r="F982" s="624">
        <f t="shared" si="148"/>
        <v>1</v>
      </c>
      <c r="G982" s="625" t="s">
        <v>2641</v>
      </c>
      <c r="H982" s="626"/>
      <c r="I982" s="627">
        <f>N982</f>
        <v>0</v>
      </c>
      <c r="J982" s="639"/>
      <c r="K982" s="639"/>
      <c r="L982" s="629"/>
      <c r="M982" s="629"/>
      <c r="N982" s="629">
        <f>SUM(N983:N988)</f>
        <v>0</v>
      </c>
      <c r="O982" s="629">
        <f>SUM(O983:O988)</f>
        <v>0</v>
      </c>
      <c r="R982" s="1375"/>
    </row>
    <row r="983" spans="1:18" ht="24">
      <c r="A983" s="632" t="s">
        <v>98</v>
      </c>
      <c r="B983" s="632">
        <v>2</v>
      </c>
      <c r="C983" s="632"/>
      <c r="D983" s="632">
        <v>15</v>
      </c>
      <c r="E983" s="632" t="str">
        <f>CONCATENATE('Смета ЕР (общ) '!$A983,".",'Смета ЕР (общ) '!$B983,".",'Смета ЕР (общ) '!$D983)</f>
        <v>Р7.2.15</v>
      </c>
      <c r="F983" s="632">
        <f t="shared" si="148"/>
        <v>1</v>
      </c>
      <c r="G983" s="633" t="s">
        <v>964</v>
      </c>
      <c r="H983" s="634" t="s">
        <v>336</v>
      </c>
      <c r="I983" s="635"/>
      <c r="J983" s="636">
        <v>42299.4</v>
      </c>
      <c r="K983" s="636">
        <v>169074.08</v>
      </c>
      <c r="L983" s="636">
        <f t="shared" ref="L983:M988" si="152">ROUND(J983-J983*$Q$3,2)</f>
        <v>42299.4</v>
      </c>
      <c r="M983" s="636">
        <f t="shared" si="152"/>
        <v>169074.08</v>
      </c>
      <c r="N983" s="636">
        <f>ROUND('Смета ЕР (общ) '!$I983*'Смета ЕР (общ) '!$L983,2)</f>
        <v>0</v>
      </c>
      <c r="O983" s="636">
        <f>ROUND('Смета ЕР (общ) '!$I983*'Смета ЕР (общ) '!$M983,2)</f>
        <v>0</v>
      </c>
      <c r="R983" s="1376"/>
    </row>
    <row r="984" spans="1:18" ht="24">
      <c r="A984" s="632" t="s">
        <v>98</v>
      </c>
      <c r="B984" s="632">
        <v>2</v>
      </c>
      <c r="C984" s="632"/>
      <c r="D984" s="632">
        <v>1</v>
      </c>
      <c r="E984" s="632" t="str">
        <f>CONCATENATE('Смета ЕР (общ) '!$A984,".",'Смета ЕР (общ) '!$B984,".",'Смета ЕР (общ) '!$D984)</f>
        <v>Р7.2.1</v>
      </c>
      <c r="F984" s="632">
        <f t="shared" si="148"/>
        <v>1</v>
      </c>
      <c r="G984" s="633" t="s">
        <v>2443</v>
      </c>
      <c r="H984" s="651" t="s">
        <v>15</v>
      </c>
      <c r="I984" s="652"/>
      <c r="J984" s="653">
        <v>250</v>
      </c>
      <c r="K984" s="653">
        <v>270</v>
      </c>
      <c r="L984" s="636">
        <f t="shared" si="152"/>
        <v>250</v>
      </c>
      <c r="M984" s="636">
        <f t="shared" si="152"/>
        <v>270</v>
      </c>
      <c r="N984" s="636">
        <f>ROUND('Смета ЕР (общ) '!$I984*'Смета ЕР (общ) '!$L984,2)</f>
        <v>0</v>
      </c>
      <c r="O984" s="636">
        <f>ROUND('Смета ЕР (общ) '!$I984*'Смета ЕР (общ) '!$M984,2)</f>
        <v>0</v>
      </c>
      <c r="R984" s="1376"/>
    </row>
    <row r="985" spans="1:18" ht="24">
      <c r="A985" s="632" t="s">
        <v>98</v>
      </c>
      <c r="B985" s="632">
        <v>2</v>
      </c>
      <c r="C985" s="632"/>
      <c r="D985" s="632">
        <v>2</v>
      </c>
      <c r="E985" s="632" t="str">
        <f>CONCATENATE('Смета ЕР (общ) '!$A985,".",'Смета ЕР (общ) '!$B985,".",'Смета ЕР (общ) '!$D985)</f>
        <v>Р7.2.2</v>
      </c>
      <c r="F985" s="632">
        <f t="shared" si="148"/>
        <v>1</v>
      </c>
      <c r="G985" s="633" t="s">
        <v>2391</v>
      </c>
      <c r="H985" s="651" t="s">
        <v>15</v>
      </c>
      <c r="I985" s="652"/>
      <c r="J985" s="653">
        <v>350</v>
      </c>
      <c r="K985" s="653">
        <v>240</v>
      </c>
      <c r="L985" s="636">
        <f t="shared" si="152"/>
        <v>350</v>
      </c>
      <c r="M985" s="636">
        <f t="shared" si="152"/>
        <v>240</v>
      </c>
      <c r="N985" s="636">
        <f>ROUND('Смета ЕР (общ) '!$I985*'Смета ЕР (общ) '!$L985,2)</f>
        <v>0</v>
      </c>
      <c r="O985" s="636">
        <f>ROUND('Смета ЕР (общ) '!$I985*'Смета ЕР (общ) '!$M985,2)</f>
        <v>0</v>
      </c>
      <c r="R985" s="1376"/>
    </row>
    <row r="986" spans="1:18" ht="24">
      <c r="A986" s="632" t="s">
        <v>98</v>
      </c>
      <c r="B986" s="632">
        <v>2</v>
      </c>
      <c r="C986" s="632"/>
      <c r="D986" s="632">
        <v>3</v>
      </c>
      <c r="E986" s="632" t="str">
        <f>CONCATENATE('Смета ЕР (общ) '!$A986,".",'Смета ЕР (общ) '!$B986,".",'Смета ЕР (общ) '!$D986)</f>
        <v>Р7.2.3</v>
      </c>
      <c r="F986" s="632">
        <f t="shared" si="148"/>
        <v>1</v>
      </c>
      <c r="G986" s="633" t="s">
        <v>2444</v>
      </c>
      <c r="H986" s="651" t="s">
        <v>15</v>
      </c>
      <c r="I986" s="652"/>
      <c r="J986" s="653">
        <v>350</v>
      </c>
      <c r="K986" s="653">
        <v>340</v>
      </c>
      <c r="L986" s="636">
        <f t="shared" si="152"/>
        <v>350</v>
      </c>
      <c r="M986" s="636">
        <f t="shared" si="152"/>
        <v>340</v>
      </c>
      <c r="N986" s="636">
        <f>ROUND('Смета ЕР (общ) '!$I986*'Смета ЕР (общ) '!$L986,2)</f>
        <v>0</v>
      </c>
      <c r="O986" s="636">
        <f>ROUND('Смета ЕР (общ) '!$I986*'Смета ЕР (общ) '!$M986,2)</f>
        <v>0</v>
      </c>
      <c r="R986" s="1376"/>
    </row>
    <row r="987" spans="1:18" ht="24">
      <c r="A987" s="632" t="s">
        <v>98</v>
      </c>
      <c r="B987" s="632">
        <v>2</v>
      </c>
      <c r="C987" s="632"/>
      <c r="D987" s="632">
        <v>4</v>
      </c>
      <c r="E987" s="632" t="str">
        <f>CONCATENATE('Смета ЕР (общ) '!$A987,".",'Смета ЕР (общ) '!$B987,".",'Смета ЕР (общ) '!$D987)</f>
        <v>Р7.2.4</v>
      </c>
      <c r="F987" s="632">
        <f t="shared" si="148"/>
        <v>1</v>
      </c>
      <c r="G987" s="633" t="s">
        <v>2392</v>
      </c>
      <c r="H987" s="634" t="s">
        <v>336</v>
      </c>
      <c r="I987" s="635"/>
      <c r="J987" s="636">
        <v>2548.85</v>
      </c>
      <c r="K987" s="636">
        <v>25491.67</v>
      </c>
      <c r="L987" s="636">
        <f t="shared" si="152"/>
        <v>2548.85</v>
      </c>
      <c r="M987" s="636">
        <f t="shared" si="152"/>
        <v>25491.67</v>
      </c>
      <c r="N987" s="636">
        <f>ROUND('Смета ЕР (общ) '!$I987*'Смета ЕР (общ) '!$L987,2)</f>
        <v>0</v>
      </c>
      <c r="O987" s="636">
        <f>ROUND('Смета ЕР (общ) '!$I987*'Смета ЕР (общ) '!$M987,2)</f>
        <v>0</v>
      </c>
      <c r="R987" s="1376"/>
    </row>
    <row r="988" spans="1:18" ht="60">
      <c r="A988" s="632" t="s">
        <v>98</v>
      </c>
      <c r="B988" s="632">
        <v>2</v>
      </c>
      <c r="C988" s="632"/>
      <c r="D988" s="632">
        <v>12</v>
      </c>
      <c r="E988" s="632" t="str">
        <f>CONCATENATE('Смета ЕР (общ) '!$A988,".",'Смета ЕР (общ) '!$B988,".",'Смета ЕР (общ) '!$D988)</f>
        <v>Р7.2.12</v>
      </c>
      <c r="F988" s="632">
        <f t="shared" si="148"/>
        <v>1</v>
      </c>
      <c r="G988" s="678" t="s">
        <v>6091</v>
      </c>
      <c r="H988" s="656" t="s">
        <v>8</v>
      </c>
      <c r="I988" s="635"/>
      <c r="J988" s="636">
        <v>1221.48</v>
      </c>
      <c r="K988" s="636">
        <v>1624.47</v>
      </c>
      <c r="L988" s="636">
        <f t="shared" si="152"/>
        <v>1221.48</v>
      </c>
      <c r="M988" s="636">
        <f t="shared" si="152"/>
        <v>1624.47</v>
      </c>
      <c r="N988" s="636">
        <f>ROUND('Смета ЕР (общ) '!$I988*'Смета ЕР (общ) '!$L988,2)</f>
        <v>0</v>
      </c>
      <c r="O988" s="636">
        <f>ROUND('Смета ЕР (общ) '!$I988*'Смета ЕР (общ) '!$M988,2)</f>
        <v>0</v>
      </c>
      <c r="R988" s="1376"/>
    </row>
    <row r="989" spans="1:18" ht="24">
      <c r="A989" s="624" t="s">
        <v>102</v>
      </c>
      <c r="B989" s="624">
        <v>0</v>
      </c>
      <c r="C989" s="624"/>
      <c r="D989" s="624">
        <v>0</v>
      </c>
      <c r="E989" s="624" t="str">
        <f>CONCATENATE('Смета ЕР (общ) '!$A989,".",'Смета ЕР (общ) '!$B989,".",'Смета ЕР (общ) '!$D989)</f>
        <v>Р8.0.0</v>
      </c>
      <c r="F989" s="624">
        <f t="shared" si="148"/>
        <v>1</v>
      </c>
      <c r="G989" s="625" t="s">
        <v>678</v>
      </c>
      <c r="H989" s="626"/>
      <c r="I989" s="627">
        <f>N989</f>
        <v>0</v>
      </c>
      <c r="J989" s="639"/>
      <c r="K989" s="639"/>
      <c r="L989" s="629"/>
      <c r="M989" s="629"/>
      <c r="N989" s="629">
        <f>ROUND(N990+N998,2)</f>
        <v>0</v>
      </c>
      <c r="O989" s="629">
        <f>ROUND(O990+O998,2)</f>
        <v>0</v>
      </c>
      <c r="P989" s="647"/>
      <c r="R989" s="1375"/>
    </row>
    <row r="990" spans="1:18" ht="24">
      <c r="A990" s="624" t="s">
        <v>102</v>
      </c>
      <c r="B990" s="624">
        <v>1</v>
      </c>
      <c r="C990" s="624"/>
      <c r="D990" s="624">
        <v>0</v>
      </c>
      <c r="E990" s="624" t="str">
        <f>CONCATENATE('Смета ЕР (общ) '!$A990,".",'Смета ЕР (общ) '!$B990,".",'Смета ЕР (общ) '!$D990)</f>
        <v>Р8.1.0</v>
      </c>
      <c r="F990" s="624">
        <f t="shared" si="148"/>
        <v>1</v>
      </c>
      <c r="G990" s="625" t="s">
        <v>2648</v>
      </c>
      <c r="H990" s="626"/>
      <c r="I990" s="627">
        <f>N990</f>
        <v>0</v>
      </c>
      <c r="J990" s="639"/>
      <c r="K990" s="639"/>
      <c r="L990" s="629"/>
      <c r="M990" s="629"/>
      <c r="N990" s="629">
        <f>SUM(N991:N997)</f>
        <v>0</v>
      </c>
      <c r="O990" s="629">
        <f>SUM(O991:O997)</f>
        <v>0</v>
      </c>
      <c r="R990" s="1375"/>
    </row>
    <row r="991" spans="1:18" ht="24">
      <c r="A991" s="632" t="s">
        <v>102</v>
      </c>
      <c r="B991" s="632">
        <v>1</v>
      </c>
      <c r="C991" s="898"/>
      <c r="D991" s="898">
        <v>25</v>
      </c>
      <c r="E991" s="632" t="str">
        <f>CONCATENATE('Смета ЕР (общ) '!$A991,".",'Смета ЕР (общ) '!$B991,".",'Смета ЕР (общ) '!$D991)</f>
        <v>Р8.1.25</v>
      </c>
      <c r="F991" s="632">
        <f t="shared" si="148"/>
        <v>1</v>
      </c>
      <c r="G991" s="706" t="s">
        <v>5638</v>
      </c>
      <c r="H991" s="634" t="s">
        <v>336</v>
      </c>
      <c r="I991" s="900"/>
      <c r="J991" s="636">
        <v>26465.4</v>
      </c>
      <c r="K991" s="665">
        <f>$Q$1*' Кондиционеры бытовые'!N5</f>
        <v>20408.850000000002</v>
      </c>
      <c r="L991" s="636">
        <f t="shared" ref="L991:L992" si="153">ROUND(J991-J991*$Q$3,2)</f>
        <v>26465.4</v>
      </c>
      <c r="M991" s="665">
        <f t="shared" ref="M991:M992" si="154">ROUND(K991-K991*$Q$3,2)</f>
        <v>20408.849999999999</v>
      </c>
      <c r="N991" s="636">
        <f>ROUND('Смета ЕР (общ) '!$I991*'Смета ЕР (общ) '!$L991,2)</f>
        <v>0</v>
      </c>
      <c r="O991" s="636">
        <f>ROUND('Смета ЕР (общ) '!$I991*'Смета ЕР (общ) '!$M991,2)</f>
        <v>0</v>
      </c>
      <c r="P991" s="78" t="s">
        <v>2466</v>
      </c>
      <c r="R991" s="1376"/>
    </row>
    <row r="992" spans="1:18" ht="24">
      <c r="A992" s="632" t="s">
        <v>102</v>
      </c>
      <c r="B992" s="632">
        <v>1</v>
      </c>
      <c r="C992" s="898"/>
      <c r="D992" s="898">
        <v>26</v>
      </c>
      <c r="E992" s="632" t="str">
        <f>CONCATENATE('Смета ЕР (общ) '!$A992,".",'Смета ЕР (общ) '!$B992,".",'Смета ЕР (общ) '!$D992)</f>
        <v>Р8.1.26</v>
      </c>
      <c r="F992" s="632">
        <f t="shared" si="148"/>
        <v>1</v>
      </c>
      <c r="G992" s="706" t="s">
        <v>5639</v>
      </c>
      <c r="H992" s="634" t="s">
        <v>336</v>
      </c>
      <c r="I992" s="900"/>
      <c r="J992" s="636">
        <v>26465.4</v>
      </c>
      <c r="K992" s="665">
        <f>$Q$1*' Кондиционеры бытовые'!N6</f>
        <v>22736.174999999999</v>
      </c>
      <c r="L992" s="636">
        <f t="shared" si="153"/>
        <v>26465.4</v>
      </c>
      <c r="M992" s="665">
        <f t="shared" si="154"/>
        <v>22736.18</v>
      </c>
      <c r="N992" s="636">
        <f>ROUND('Смета ЕР (общ) '!$I992*'Смета ЕР (общ) '!$L992,2)</f>
        <v>0</v>
      </c>
      <c r="O992" s="636">
        <f>ROUND('Смета ЕР (общ) '!$I992*'Смета ЕР (общ) '!$M992,2)</f>
        <v>0</v>
      </c>
      <c r="P992" s="78" t="s">
        <v>2466</v>
      </c>
      <c r="R992" s="1376"/>
    </row>
    <row r="993" spans="1:18" ht="24">
      <c r="A993" s="632" t="s">
        <v>102</v>
      </c>
      <c r="B993" s="632">
        <v>1</v>
      </c>
      <c r="C993" s="898"/>
      <c r="D993" s="898">
        <v>27</v>
      </c>
      <c r="E993" s="632" t="str">
        <f>CONCATENATE('Смета ЕР (общ) '!$A993,".",'Смета ЕР (общ) '!$B993,".",'Смета ЕР (общ) '!$D993)</f>
        <v>Р8.1.27</v>
      </c>
      <c r="F993" s="632">
        <f t="shared" si="148"/>
        <v>1</v>
      </c>
      <c r="G993" s="706" t="s">
        <v>5640</v>
      </c>
      <c r="H993" s="634" t="s">
        <v>336</v>
      </c>
      <c r="I993" s="900"/>
      <c r="J993" s="636">
        <v>26465.4</v>
      </c>
      <c r="K993" s="665">
        <f>$Q$1*' Кондиционеры бытовые'!N7</f>
        <v>28017.412500000002</v>
      </c>
      <c r="L993" s="636">
        <f t="shared" ref="L993:L996" si="155">ROUND(J993-J993*$Q$3,2)</f>
        <v>26465.4</v>
      </c>
      <c r="M993" s="665">
        <f t="shared" ref="M993:M996" si="156">ROUND(K993-K993*$Q$3,2)</f>
        <v>28017.41</v>
      </c>
      <c r="N993" s="636">
        <f>ROUND('Смета ЕР (общ) '!$I993*'Смета ЕР (общ) '!$L993,2)</f>
        <v>0</v>
      </c>
      <c r="O993" s="636">
        <f>ROUND('Смета ЕР (общ) '!$I993*'Смета ЕР (общ) '!$M993,2)</f>
        <v>0</v>
      </c>
      <c r="P993" s="78" t="s">
        <v>2466</v>
      </c>
      <c r="R993" s="1376"/>
    </row>
    <row r="994" spans="1:18" ht="24">
      <c r="A994" s="632" t="s">
        <v>102</v>
      </c>
      <c r="B994" s="632">
        <v>1</v>
      </c>
      <c r="C994" s="898"/>
      <c r="D994" s="898">
        <v>28</v>
      </c>
      <c r="E994" s="632" t="str">
        <f>CONCATENATE('Смета ЕР (общ) '!$A994,".",'Смета ЕР (общ) '!$B994,".",'Смета ЕР (общ) '!$D994)</f>
        <v>Р8.1.28</v>
      </c>
      <c r="F994" s="632">
        <f t="shared" si="148"/>
        <v>1</v>
      </c>
      <c r="G994" s="706" t="s">
        <v>5641</v>
      </c>
      <c r="H994" s="634" t="s">
        <v>336</v>
      </c>
      <c r="I994" s="900"/>
      <c r="J994" s="636">
        <v>26465.4</v>
      </c>
      <c r="K994" s="665">
        <f>$Q$1*' Кондиционеры бытовые'!N8</f>
        <v>44577.224999999999</v>
      </c>
      <c r="L994" s="636">
        <f t="shared" si="155"/>
        <v>26465.4</v>
      </c>
      <c r="M994" s="665">
        <f t="shared" si="156"/>
        <v>44577.23</v>
      </c>
      <c r="N994" s="636">
        <f>ROUND('Смета ЕР (общ) '!$I994*'Смета ЕР (общ) '!$L994,2)</f>
        <v>0</v>
      </c>
      <c r="O994" s="636">
        <f>ROUND('Смета ЕР (общ) '!$I994*'Смета ЕР (общ) '!$M994,2)</f>
        <v>0</v>
      </c>
      <c r="P994" s="78" t="s">
        <v>2466</v>
      </c>
      <c r="R994" s="1376"/>
    </row>
    <row r="995" spans="1:18" ht="24">
      <c r="A995" s="632" t="s">
        <v>102</v>
      </c>
      <c r="B995" s="632">
        <v>1</v>
      </c>
      <c r="C995" s="898"/>
      <c r="D995" s="898">
        <v>29</v>
      </c>
      <c r="E995" s="632" t="str">
        <f>CONCATENATE('Смета ЕР (общ) '!$A995,".",'Смета ЕР (общ) '!$B995,".",'Смета ЕР (общ) '!$D995)</f>
        <v>Р8.1.29</v>
      </c>
      <c r="F995" s="632">
        <f t="shared" si="148"/>
        <v>1</v>
      </c>
      <c r="G995" s="706" t="s">
        <v>5642</v>
      </c>
      <c r="H995" s="634" t="s">
        <v>336</v>
      </c>
      <c r="I995" s="900"/>
      <c r="J995" s="636">
        <v>26465.4</v>
      </c>
      <c r="K995" s="665">
        <f>$Q$1*' Кондиционеры бытовые'!N9</f>
        <v>59794.35</v>
      </c>
      <c r="L995" s="636">
        <f t="shared" si="155"/>
        <v>26465.4</v>
      </c>
      <c r="M995" s="665">
        <f t="shared" si="156"/>
        <v>59794.35</v>
      </c>
      <c r="N995" s="636">
        <f>ROUND('Смета ЕР (общ) '!$I995*'Смета ЕР (общ) '!$L995,2)</f>
        <v>0</v>
      </c>
      <c r="O995" s="636">
        <f>ROUND('Смета ЕР (общ) '!$I995*'Смета ЕР (общ) '!$M995,2)</f>
        <v>0</v>
      </c>
      <c r="P995" s="78" t="s">
        <v>2466</v>
      </c>
      <c r="R995" s="1376"/>
    </row>
    <row r="996" spans="1:18" ht="24">
      <c r="A996" s="632" t="s">
        <v>102</v>
      </c>
      <c r="B996" s="632">
        <v>1</v>
      </c>
      <c r="C996" s="632"/>
      <c r="D996" s="632">
        <v>7</v>
      </c>
      <c r="E996" s="632" t="str">
        <f>CONCATENATE('Смета ЕР (общ) '!$A996,".",'Смета ЕР (общ) '!$B996,".",'Смета ЕР (общ) '!$D996)</f>
        <v>Р8.1.7</v>
      </c>
      <c r="F996" s="632">
        <f t="shared" si="148"/>
        <v>1</v>
      </c>
      <c r="G996" s="650" t="s">
        <v>5643</v>
      </c>
      <c r="H996" s="634" t="s">
        <v>336</v>
      </c>
      <c r="I996" s="900"/>
      <c r="J996" s="636">
        <v>3754.92</v>
      </c>
      <c r="K996" s="1017">
        <v>32802</v>
      </c>
      <c r="L996" s="636">
        <f t="shared" si="155"/>
        <v>3754.92</v>
      </c>
      <c r="M996" s="665">
        <f t="shared" si="156"/>
        <v>32802</v>
      </c>
      <c r="N996" s="636">
        <f>ROUND('Смета ЕР (общ) '!$I996*'Смета ЕР (общ) '!$L996,2)</f>
        <v>0</v>
      </c>
      <c r="O996" s="636">
        <f>ROUND('Смета ЕР (общ) '!$I996*'Смета ЕР (общ) '!$M996,2)</f>
        <v>0</v>
      </c>
      <c r="P996" s="658"/>
      <c r="R996" s="1376"/>
    </row>
    <row r="997" spans="1:18" ht="24">
      <c r="A997" s="632" t="s">
        <v>102</v>
      </c>
      <c r="B997" s="632">
        <v>1</v>
      </c>
      <c r="C997" s="632"/>
      <c r="D997" s="632">
        <v>23</v>
      </c>
      <c r="E997" s="632" t="str">
        <f>CONCATENATE('Смета ЕР (общ) '!$A997,".",'Смета ЕР (общ) '!$B997,".",'Смета ЕР (общ) '!$D997)</f>
        <v>Р8.1.23</v>
      </c>
      <c r="F997" s="632">
        <f>IF(I997&gt;0,F996+1,F996)</f>
        <v>1</v>
      </c>
      <c r="G997" s="633" t="s">
        <v>715</v>
      </c>
      <c r="H997" s="634" t="s">
        <v>336</v>
      </c>
      <c r="I997" s="635"/>
      <c r="J997" s="636">
        <v>3754.92</v>
      </c>
      <c r="K997" s="636">
        <v>14340.85</v>
      </c>
      <c r="L997" s="636">
        <f>ROUND(J997-J997*$Q$3,2)</f>
        <v>3754.92</v>
      </c>
      <c r="M997" s="636">
        <f>ROUND(K997-K997*$Q$3,2)</f>
        <v>14340.85</v>
      </c>
      <c r="N997" s="636">
        <f>ROUND('Смета ЕР (общ) '!$I997*'Смета ЕР (общ) '!$L997,2)</f>
        <v>0</v>
      </c>
      <c r="O997" s="636">
        <f>ROUND('Смета ЕР (общ) '!$I997*'Смета ЕР (общ) '!$M997,2)</f>
        <v>0</v>
      </c>
      <c r="R997" s="1376"/>
    </row>
    <row r="998" spans="1:18" ht="24">
      <c r="A998" s="624" t="s">
        <v>102</v>
      </c>
      <c r="B998" s="624">
        <v>2</v>
      </c>
      <c r="C998" s="624"/>
      <c r="D998" s="624">
        <v>0</v>
      </c>
      <c r="E998" s="624" t="str">
        <f>CONCATENATE('Смета ЕР (общ) '!$A998,".",'Смета ЕР (общ) '!$B998,".",'Смета ЕР (общ) '!$D998)</f>
        <v>Р8.2.0</v>
      </c>
      <c r="F998" s="624">
        <f t="shared" si="148"/>
        <v>1</v>
      </c>
      <c r="G998" s="625" t="s">
        <v>2642</v>
      </c>
      <c r="H998" s="718"/>
      <c r="I998" s="719">
        <f>N998</f>
        <v>0</v>
      </c>
      <c r="J998" s="639"/>
      <c r="K998" s="639"/>
      <c r="L998" s="696"/>
      <c r="M998" s="696"/>
      <c r="N998" s="696">
        <f>SUM(N999:N1077)</f>
        <v>0</v>
      </c>
      <c r="O998" s="696">
        <f>SUM(O999:O1077)</f>
        <v>0</v>
      </c>
      <c r="R998" s="1381"/>
    </row>
    <row r="999" spans="1:18" ht="24">
      <c r="A999" s="632" t="s">
        <v>102</v>
      </c>
      <c r="B999" s="632">
        <v>2</v>
      </c>
      <c r="C999" s="632"/>
      <c r="D999" s="632">
        <v>2</v>
      </c>
      <c r="E999" s="632" t="str">
        <f>CONCATENATE('Смета ЕР (общ) '!$A999,".",'Смета ЕР (общ) '!$B999,".",'Смета ЕР (общ) '!$D999)</f>
        <v>Р8.2.2</v>
      </c>
      <c r="F999" s="632">
        <f t="shared" si="148"/>
        <v>1</v>
      </c>
      <c r="G999" s="645" t="s">
        <v>1928</v>
      </c>
      <c r="H999" s="634" t="s">
        <v>336</v>
      </c>
      <c r="I999" s="635"/>
      <c r="J999" s="636">
        <v>23696.85</v>
      </c>
      <c r="K999" s="665">
        <f>$Q$1*' Кондиционеры бытовые'!K5</f>
        <v>18708.112500000003</v>
      </c>
      <c r="L999" s="636">
        <f t="shared" ref="L999:L1032" si="157">ROUND(J999-J999*$Q$3,2)</f>
        <v>23696.85</v>
      </c>
      <c r="M999" s="657">
        <f>K999</f>
        <v>18708.112500000003</v>
      </c>
      <c r="N999" s="636">
        <f>ROUND('Смета ЕР (общ) '!$I999*'Смета ЕР (общ) '!$L999,2)</f>
        <v>0</v>
      </c>
      <c r="O999" s="636">
        <f>ROUND('Смета ЕР (общ) '!$I999*'Смета ЕР (общ) '!$M999,2)</f>
        <v>0</v>
      </c>
      <c r="P999" s="78" t="s">
        <v>2466</v>
      </c>
      <c r="Q999" s="944"/>
      <c r="R999" s="1376"/>
    </row>
    <row r="1000" spans="1:18" ht="24">
      <c r="A1000" s="632" t="s">
        <v>102</v>
      </c>
      <c r="B1000" s="632">
        <v>2</v>
      </c>
      <c r="C1000" s="632"/>
      <c r="D1000" s="632">
        <v>3</v>
      </c>
      <c r="E1000" s="632" t="str">
        <f>CONCATENATE('Смета ЕР (общ) '!$A1000,".",'Смета ЕР (общ) '!$B1000,".",'Смета ЕР (общ) '!$D1000)</f>
        <v>Р8.2.3</v>
      </c>
      <c r="F1000" s="632">
        <f t="shared" si="148"/>
        <v>1</v>
      </c>
      <c r="G1000" s="645" t="s">
        <v>1929</v>
      </c>
      <c r="H1000" s="634" t="s">
        <v>336</v>
      </c>
      <c r="I1000" s="635"/>
      <c r="J1000" s="636">
        <v>23696.85</v>
      </c>
      <c r="K1000" s="665">
        <f>$Q$1*' Кондиционеры бытовые'!K6</f>
        <v>20677.387500000001</v>
      </c>
      <c r="L1000" s="636">
        <f t="shared" si="157"/>
        <v>23696.85</v>
      </c>
      <c r="M1000" s="657">
        <f t="shared" ref="M1000:M1056" si="158">K1000</f>
        <v>20677.387500000001</v>
      </c>
      <c r="N1000" s="636">
        <f>ROUND('Смета ЕР (общ) '!$I1000*'Смета ЕР (общ) '!$L1000,2)</f>
        <v>0</v>
      </c>
      <c r="O1000" s="636">
        <f>ROUND('Смета ЕР (общ) '!$I1000*'Смета ЕР (общ) '!$M1000,2)</f>
        <v>0</v>
      </c>
      <c r="P1000" s="78" t="s">
        <v>2466</v>
      </c>
      <c r="Q1000" s="944"/>
      <c r="R1000" s="1376"/>
    </row>
    <row r="1001" spans="1:18" ht="24">
      <c r="A1001" s="632" t="s">
        <v>102</v>
      </c>
      <c r="B1001" s="632">
        <v>2</v>
      </c>
      <c r="C1001" s="632"/>
      <c r="D1001" s="632">
        <v>21</v>
      </c>
      <c r="E1001" s="632" t="str">
        <f>CONCATENATE('Смета ЕР (общ) '!$A1001,".",'Смета ЕР (общ) '!$B1001,".",'Смета ЕР (общ) '!$D1001)</f>
        <v>Р8.2.21</v>
      </c>
      <c r="F1001" s="632">
        <f t="shared" si="148"/>
        <v>1</v>
      </c>
      <c r="G1001" s="645" t="s">
        <v>1930</v>
      </c>
      <c r="H1001" s="634" t="s">
        <v>336</v>
      </c>
      <c r="I1001" s="635"/>
      <c r="J1001" s="636">
        <v>23696.85</v>
      </c>
      <c r="K1001" s="665">
        <f>$Q$1*' Кондиционеры бытовые'!K7</f>
        <v>26137.65</v>
      </c>
      <c r="L1001" s="636">
        <f t="shared" si="157"/>
        <v>23696.85</v>
      </c>
      <c r="M1001" s="657">
        <f t="shared" si="158"/>
        <v>26137.65</v>
      </c>
      <c r="N1001" s="636">
        <f>ROUND('Смета ЕР (общ) '!$I1001*'Смета ЕР (общ) '!$L1001,2)</f>
        <v>0</v>
      </c>
      <c r="O1001" s="636">
        <f>ROUND('Смета ЕР (общ) '!$I1001*'Смета ЕР (общ) '!$M1001,2)</f>
        <v>0</v>
      </c>
      <c r="P1001" s="78" t="s">
        <v>2466</v>
      </c>
      <c r="Q1001" s="944"/>
      <c r="R1001" s="1376"/>
    </row>
    <row r="1002" spans="1:18" ht="24">
      <c r="A1002" s="632" t="s">
        <v>102</v>
      </c>
      <c r="B1002" s="632">
        <v>2</v>
      </c>
      <c r="C1002" s="632"/>
      <c r="D1002" s="632">
        <v>4</v>
      </c>
      <c r="E1002" s="632" t="str">
        <f>CONCATENATE('Смета ЕР (общ) '!$A1002,".",'Смета ЕР (общ) '!$B1002,".",'Смета ЕР (общ) '!$D1002)</f>
        <v>Р8.2.4</v>
      </c>
      <c r="F1002" s="632">
        <f t="shared" si="148"/>
        <v>1</v>
      </c>
      <c r="G1002" s="645" t="s">
        <v>1931</v>
      </c>
      <c r="H1002" s="634" t="s">
        <v>336</v>
      </c>
      <c r="I1002" s="635"/>
      <c r="J1002" s="636">
        <v>23696.85</v>
      </c>
      <c r="K1002" s="665">
        <f>$Q$1*' Кондиционеры бытовые'!K8</f>
        <v>42786.975000000006</v>
      </c>
      <c r="L1002" s="636">
        <f t="shared" si="157"/>
        <v>23696.85</v>
      </c>
      <c r="M1002" s="657">
        <f t="shared" si="158"/>
        <v>42786.975000000006</v>
      </c>
      <c r="N1002" s="636">
        <f>ROUND('Смета ЕР (общ) '!$I1002*'Смета ЕР (общ) '!$L1002,2)</f>
        <v>0</v>
      </c>
      <c r="O1002" s="636">
        <f>ROUND('Смета ЕР (общ) '!$I1002*'Смета ЕР (общ) '!$M1002,2)</f>
        <v>0</v>
      </c>
      <c r="P1002" s="78" t="s">
        <v>2466</v>
      </c>
      <c r="Q1002" s="944"/>
      <c r="R1002" s="1376"/>
    </row>
    <row r="1003" spans="1:18" ht="24">
      <c r="A1003" s="632" t="s">
        <v>102</v>
      </c>
      <c r="B1003" s="632">
        <v>2</v>
      </c>
      <c r="C1003" s="632"/>
      <c r="D1003" s="632">
        <v>5</v>
      </c>
      <c r="E1003" s="632" t="str">
        <f>CONCATENATE('Смета ЕР (общ) '!$A1003,".",'Смета ЕР (общ) '!$B1003,".",'Смета ЕР (общ) '!$D1003)</f>
        <v>Р8.2.5</v>
      </c>
      <c r="F1003" s="632">
        <f t="shared" si="148"/>
        <v>1</v>
      </c>
      <c r="G1003" s="645" t="s">
        <v>1932</v>
      </c>
      <c r="H1003" s="634" t="s">
        <v>336</v>
      </c>
      <c r="I1003" s="635"/>
      <c r="J1003" s="636">
        <v>23696.85</v>
      </c>
      <c r="K1003" s="665">
        <f>$Q$1*' Кондиционеры бытовые'!K9</f>
        <v>56840.4375</v>
      </c>
      <c r="L1003" s="636">
        <f t="shared" si="157"/>
        <v>23696.85</v>
      </c>
      <c r="M1003" s="657">
        <f t="shared" si="158"/>
        <v>56840.4375</v>
      </c>
      <c r="N1003" s="636">
        <f>ROUND('Смета ЕР (общ) '!$I1003*'Смета ЕР (общ) '!$L1003,2)</f>
        <v>0</v>
      </c>
      <c r="O1003" s="636">
        <f>ROUND('Смета ЕР (общ) '!$I1003*'Смета ЕР (общ) '!$M1003,2)</f>
        <v>0</v>
      </c>
      <c r="P1003" s="78" t="s">
        <v>2466</v>
      </c>
      <c r="Q1003" s="944"/>
      <c r="R1003" s="1376"/>
    </row>
    <row r="1004" spans="1:18" ht="24">
      <c r="A1004" s="632" t="s">
        <v>102</v>
      </c>
      <c r="B1004" s="632">
        <v>2</v>
      </c>
      <c r="C1004" s="898"/>
      <c r="D1004" s="898">
        <v>60</v>
      </c>
      <c r="E1004" s="632" t="str">
        <f>CONCATENATE('Смета ЕР (общ) '!$A1004,".",'Смета ЕР (общ) '!$B1004,".",'Смета ЕР (общ) '!$D1004)</f>
        <v>Р8.2.60</v>
      </c>
      <c r="F1004" s="632">
        <f t="shared" si="148"/>
        <v>1</v>
      </c>
      <c r="G1004" s="706" t="s">
        <v>5638</v>
      </c>
      <c r="H1004" s="634" t="s">
        <v>336</v>
      </c>
      <c r="I1004" s="900"/>
      <c r="J1004" s="636">
        <v>23696.85</v>
      </c>
      <c r="K1004" s="665">
        <f>$Q$1*' Кондиционеры бытовые'!N5</f>
        <v>20408.850000000002</v>
      </c>
      <c r="L1004" s="636">
        <f t="shared" ref="L1004:L1008" si="159">ROUND(J1004-J1004*$Q$3,2)</f>
        <v>23696.85</v>
      </c>
      <c r="M1004" s="657">
        <f t="shared" ref="M1004:M1008" si="160">K1004</f>
        <v>20408.850000000002</v>
      </c>
      <c r="N1004" s="636">
        <f>ROUND('Смета ЕР (общ) '!$I1004*'Смета ЕР (общ) '!$L1004,2)</f>
        <v>0</v>
      </c>
      <c r="O1004" s="636">
        <f>ROUND('Смета ЕР (общ) '!$I1004*'Смета ЕР (общ) '!$M1004,2)</f>
        <v>0</v>
      </c>
      <c r="P1004" s="78" t="s">
        <v>2466</v>
      </c>
      <c r="Q1004" s="944"/>
      <c r="R1004" s="1376"/>
    </row>
    <row r="1005" spans="1:18" ht="24">
      <c r="A1005" s="632" t="s">
        <v>102</v>
      </c>
      <c r="B1005" s="632">
        <v>2</v>
      </c>
      <c r="C1005" s="898"/>
      <c r="D1005" s="898">
        <v>61</v>
      </c>
      <c r="E1005" s="632" t="str">
        <f>CONCATENATE('Смета ЕР (общ) '!$A1005,".",'Смета ЕР (общ) '!$B1005,".",'Смета ЕР (общ) '!$D1005)</f>
        <v>Р8.2.61</v>
      </c>
      <c r="F1005" s="632">
        <f t="shared" ref="F1005:F1021" si="161">IF(I1005&gt;0,F1004+1,F1004)</f>
        <v>1</v>
      </c>
      <c r="G1005" s="706" t="s">
        <v>5639</v>
      </c>
      <c r="H1005" s="634" t="s">
        <v>336</v>
      </c>
      <c r="I1005" s="900"/>
      <c r="J1005" s="636">
        <v>23696.85</v>
      </c>
      <c r="K1005" s="665">
        <f>$Q$1*' Кондиционеры бытовые'!N6</f>
        <v>22736.174999999999</v>
      </c>
      <c r="L1005" s="636">
        <f t="shared" si="159"/>
        <v>23696.85</v>
      </c>
      <c r="M1005" s="657">
        <f t="shared" si="160"/>
        <v>22736.174999999999</v>
      </c>
      <c r="N1005" s="636">
        <f>ROUND('Смета ЕР (общ) '!$I1005*'Смета ЕР (общ) '!$L1005,2)</f>
        <v>0</v>
      </c>
      <c r="O1005" s="636">
        <f>ROUND('Смета ЕР (общ) '!$I1005*'Смета ЕР (общ) '!$M1005,2)</f>
        <v>0</v>
      </c>
      <c r="P1005" s="78" t="s">
        <v>2466</v>
      </c>
      <c r="Q1005" s="944"/>
      <c r="R1005" s="1376"/>
    </row>
    <row r="1006" spans="1:18" ht="24">
      <c r="A1006" s="632" t="s">
        <v>102</v>
      </c>
      <c r="B1006" s="632">
        <v>2</v>
      </c>
      <c r="C1006" s="898"/>
      <c r="D1006" s="898">
        <v>62</v>
      </c>
      <c r="E1006" s="632" t="str">
        <f>CONCATENATE('Смета ЕР (общ) '!$A1006,".",'Смета ЕР (общ) '!$B1006,".",'Смета ЕР (общ) '!$D1006)</f>
        <v>Р8.2.62</v>
      </c>
      <c r="F1006" s="632">
        <f t="shared" si="161"/>
        <v>1</v>
      </c>
      <c r="G1006" s="706" t="s">
        <v>5640</v>
      </c>
      <c r="H1006" s="634" t="s">
        <v>336</v>
      </c>
      <c r="I1006" s="900"/>
      <c r="J1006" s="636">
        <v>23696.85</v>
      </c>
      <c r="K1006" s="665">
        <f>$Q$1*' Кондиционеры бытовые'!N7</f>
        <v>28017.412500000002</v>
      </c>
      <c r="L1006" s="636">
        <f t="shared" si="159"/>
        <v>23696.85</v>
      </c>
      <c r="M1006" s="657">
        <f t="shared" si="160"/>
        <v>28017.412500000002</v>
      </c>
      <c r="N1006" s="636">
        <f>ROUND('Смета ЕР (общ) '!$I1006*'Смета ЕР (общ) '!$L1006,2)</f>
        <v>0</v>
      </c>
      <c r="O1006" s="636">
        <f>ROUND('Смета ЕР (общ) '!$I1006*'Смета ЕР (общ) '!$M1006,2)</f>
        <v>0</v>
      </c>
      <c r="P1006" s="78" t="s">
        <v>2466</v>
      </c>
      <c r="Q1006" s="944"/>
      <c r="R1006" s="1376"/>
    </row>
    <row r="1007" spans="1:18" ht="24">
      <c r="A1007" s="632" t="s">
        <v>102</v>
      </c>
      <c r="B1007" s="632">
        <v>2</v>
      </c>
      <c r="C1007" s="898"/>
      <c r="D1007" s="898">
        <v>63</v>
      </c>
      <c r="E1007" s="632" t="str">
        <f>CONCATENATE('Смета ЕР (общ) '!$A1007,".",'Смета ЕР (общ) '!$B1007,".",'Смета ЕР (общ) '!$D1007)</f>
        <v>Р8.2.63</v>
      </c>
      <c r="F1007" s="632">
        <f t="shared" si="161"/>
        <v>1</v>
      </c>
      <c r="G1007" s="706" t="s">
        <v>5641</v>
      </c>
      <c r="H1007" s="634" t="s">
        <v>336</v>
      </c>
      <c r="I1007" s="900"/>
      <c r="J1007" s="636">
        <v>23696.85</v>
      </c>
      <c r="K1007" s="665">
        <f>$Q$1*' Кондиционеры бытовые'!N8</f>
        <v>44577.224999999999</v>
      </c>
      <c r="L1007" s="636">
        <f t="shared" si="159"/>
        <v>23696.85</v>
      </c>
      <c r="M1007" s="657">
        <f t="shared" si="160"/>
        <v>44577.224999999999</v>
      </c>
      <c r="N1007" s="636">
        <f>ROUND('Смета ЕР (общ) '!$I1007*'Смета ЕР (общ) '!$L1007,2)</f>
        <v>0</v>
      </c>
      <c r="O1007" s="636">
        <f>ROUND('Смета ЕР (общ) '!$I1007*'Смета ЕР (общ) '!$M1007,2)</f>
        <v>0</v>
      </c>
      <c r="P1007" s="78" t="s">
        <v>2466</v>
      </c>
      <c r="Q1007" s="944"/>
      <c r="R1007" s="1376"/>
    </row>
    <row r="1008" spans="1:18" ht="24">
      <c r="A1008" s="632" t="s">
        <v>102</v>
      </c>
      <c r="B1008" s="632">
        <v>2</v>
      </c>
      <c r="C1008" s="898"/>
      <c r="D1008" s="898">
        <v>64</v>
      </c>
      <c r="E1008" s="632" t="str">
        <f>CONCATENATE('Смета ЕР (общ) '!$A1008,".",'Смета ЕР (общ) '!$B1008,".",'Смета ЕР (общ) '!$D1008)</f>
        <v>Р8.2.64</v>
      </c>
      <c r="F1008" s="632">
        <f t="shared" si="161"/>
        <v>1</v>
      </c>
      <c r="G1008" s="706" t="s">
        <v>5642</v>
      </c>
      <c r="H1008" s="634" t="s">
        <v>336</v>
      </c>
      <c r="I1008" s="900"/>
      <c r="J1008" s="636">
        <v>23696.85</v>
      </c>
      <c r="K1008" s="665">
        <f>$Q$1*' Кондиционеры бытовые'!N9</f>
        <v>59794.35</v>
      </c>
      <c r="L1008" s="636">
        <f t="shared" si="159"/>
        <v>23696.85</v>
      </c>
      <c r="M1008" s="657">
        <f t="shared" si="160"/>
        <v>59794.35</v>
      </c>
      <c r="N1008" s="636">
        <f>ROUND('Смета ЕР (общ) '!$I1008*'Смета ЕР (общ) '!$L1008,2)</f>
        <v>0</v>
      </c>
      <c r="O1008" s="636">
        <f>ROUND('Смета ЕР (общ) '!$I1008*'Смета ЕР (общ) '!$M1008,2)</f>
        <v>0</v>
      </c>
      <c r="P1008" s="78" t="s">
        <v>2466</v>
      </c>
      <c r="Q1008" s="944"/>
      <c r="R1008" s="1376"/>
    </row>
    <row r="1009" spans="1:18" ht="24">
      <c r="A1009" s="632" t="s">
        <v>102</v>
      </c>
      <c r="B1009" s="632">
        <v>2</v>
      </c>
      <c r="C1009" s="898"/>
      <c r="D1009" s="898">
        <v>65</v>
      </c>
      <c r="E1009" s="632" t="str">
        <f>CONCATENATE('Смета ЕР (общ) '!$A1009,".",'Смета ЕР (общ) '!$B1009,".",'Смета ЕР (общ) '!$D1009)</f>
        <v>Р8.2.65</v>
      </c>
      <c r="F1009" s="632">
        <f t="shared" si="161"/>
        <v>1</v>
      </c>
      <c r="G1009" s="706" t="s">
        <v>5644</v>
      </c>
      <c r="H1009" s="634" t="s">
        <v>336</v>
      </c>
      <c r="I1009" s="635"/>
      <c r="J1009" s="636">
        <v>19500.18</v>
      </c>
      <c r="K1009" s="665">
        <f>$Q$1*' Кондиционеры бытовые'!N23</f>
        <v>67760.962500000009</v>
      </c>
      <c r="L1009" s="636">
        <f t="shared" ref="L1009:L1012" si="162">ROUND(J1009-J1009*$Q$3,2)</f>
        <v>19500.18</v>
      </c>
      <c r="M1009" s="657">
        <f t="shared" ref="M1009:M1012" si="163">K1009</f>
        <v>67760.962500000009</v>
      </c>
      <c r="N1009" s="636">
        <f>ROUND('Смета ЕР (общ) '!$I1009*'Смета ЕР (общ) '!$L1009,2)</f>
        <v>0</v>
      </c>
      <c r="O1009" s="636">
        <f>ROUND('Смета ЕР (общ) '!$I1009*'Смета ЕР (общ) '!$M1009,2)</f>
        <v>0</v>
      </c>
      <c r="P1009" s="78" t="s">
        <v>2466</v>
      </c>
      <c r="Q1009" s="944"/>
      <c r="R1009" s="1376"/>
    </row>
    <row r="1010" spans="1:18" ht="24">
      <c r="A1010" s="632" t="s">
        <v>102</v>
      </c>
      <c r="B1010" s="632">
        <v>2</v>
      </c>
      <c r="C1010" s="898"/>
      <c r="D1010" s="898">
        <v>66</v>
      </c>
      <c r="E1010" s="632" t="str">
        <f>CONCATENATE('Смета ЕР (общ) '!$A1010,".",'Смета ЕР (общ) '!$B1010,".",'Смета ЕР (общ) '!$D1010)</f>
        <v>Р8.2.66</v>
      </c>
      <c r="F1010" s="632">
        <f t="shared" si="161"/>
        <v>1</v>
      </c>
      <c r="G1010" s="706" t="s">
        <v>5645</v>
      </c>
      <c r="H1010" s="634" t="s">
        <v>336</v>
      </c>
      <c r="I1010" s="635"/>
      <c r="J1010" s="636">
        <v>20038.87</v>
      </c>
      <c r="K1010" s="665">
        <f>$Q$1*' Кондиционеры бытовые'!N24</f>
        <v>97658.137499999997</v>
      </c>
      <c r="L1010" s="636">
        <f t="shared" si="162"/>
        <v>20038.87</v>
      </c>
      <c r="M1010" s="657">
        <f t="shared" si="163"/>
        <v>97658.137499999997</v>
      </c>
      <c r="N1010" s="636">
        <f>ROUND('Смета ЕР (общ) '!$I1010*'Смета ЕР (общ) '!$L1010,2)</f>
        <v>0</v>
      </c>
      <c r="O1010" s="636">
        <f>ROUND('Смета ЕР (общ) '!$I1010*'Смета ЕР (общ) '!$M1010,2)</f>
        <v>0</v>
      </c>
      <c r="P1010" s="78" t="s">
        <v>2466</v>
      </c>
      <c r="Q1010" s="944"/>
      <c r="R1010" s="1376"/>
    </row>
    <row r="1011" spans="1:18" ht="24">
      <c r="A1011" s="632" t="s">
        <v>102</v>
      </c>
      <c r="B1011" s="632">
        <v>2</v>
      </c>
      <c r="C1011" s="898"/>
      <c r="D1011" s="898">
        <v>67</v>
      </c>
      <c r="E1011" s="632" t="str">
        <f>CONCATENATE('Смета ЕР (общ) '!$A1011,".",'Смета ЕР (общ) '!$B1011,".",'Смета ЕР (общ) '!$D1011)</f>
        <v>Р8.2.67</v>
      </c>
      <c r="F1011" s="632">
        <f t="shared" si="161"/>
        <v>1</v>
      </c>
      <c r="G1011" s="706" t="s">
        <v>5646</v>
      </c>
      <c r="H1011" s="634" t="s">
        <v>336</v>
      </c>
      <c r="I1011" s="635"/>
      <c r="J1011" s="636">
        <v>20362.07</v>
      </c>
      <c r="K1011" s="665">
        <f>$Q$1*' Кондиционеры бытовые'!N25</f>
        <v>119230.65000000001</v>
      </c>
      <c r="L1011" s="636">
        <f t="shared" si="162"/>
        <v>20362.07</v>
      </c>
      <c r="M1011" s="657">
        <f t="shared" si="163"/>
        <v>119230.65000000001</v>
      </c>
      <c r="N1011" s="636">
        <f>ROUND('Смета ЕР (общ) '!$I1011*'Смета ЕР (общ) '!$L1011,2)</f>
        <v>0</v>
      </c>
      <c r="O1011" s="636">
        <f>ROUND('Смета ЕР (общ) '!$I1011*'Смета ЕР (общ) '!$M1011,2)</f>
        <v>0</v>
      </c>
      <c r="P1011" s="78" t="s">
        <v>2466</v>
      </c>
      <c r="Q1011" s="944"/>
      <c r="R1011" s="1376"/>
    </row>
    <row r="1012" spans="1:18" ht="24">
      <c r="A1012" s="632" t="s">
        <v>102</v>
      </c>
      <c r="B1012" s="632">
        <v>2</v>
      </c>
      <c r="C1012" s="898"/>
      <c r="D1012" s="898">
        <v>68</v>
      </c>
      <c r="E1012" s="632" t="str">
        <f>CONCATENATE('Смета ЕР (общ) '!$A1012,".",'Смета ЕР (общ) '!$B1012,".",'Смета ЕР (общ) '!$D1012)</f>
        <v>Р8.2.68</v>
      </c>
      <c r="F1012" s="632">
        <f t="shared" si="161"/>
        <v>1</v>
      </c>
      <c r="G1012" s="706" t="s">
        <v>5647</v>
      </c>
      <c r="H1012" s="634" t="s">
        <v>336</v>
      </c>
      <c r="I1012" s="635"/>
      <c r="J1012" s="636">
        <v>21547.17</v>
      </c>
      <c r="K1012" s="665">
        <f>$Q$1*' Кондиционеры бытовые'!N26</f>
        <v>138117.78750000001</v>
      </c>
      <c r="L1012" s="636">
        <f t="shared" si="162"/>
        <v>21547.17</v>
      </c>
      <c r="M1012" s="657">
        <f t="shared" si="163"/>
        <v>138117.78750000001</v>
      </c>
      <c r="N1012" s="636">
        <f>ROUND('Смета ЕР (общ) '!$I1012*'Смета ЕР (общ) '!$L1012,2)</f>
        <v>0</v>
      </c>
      <c r="O1012" s="636">
        <f>ROUND('Смета ЕР (общ) '!$I1012*'Смета ЕР (общ) '!$M1012,2)</f>
        <v>0</v>
      </c>
      <c r="P1012" s="78" t="s">
        <v>2466</v>
      </c>
      <c r="Q1012" s="944"/>
      <c r="R1012" s="1376"/>
    </row>
    <row r="1013" spans="1:18" ht="24">
      <c r="A1013" s="632" t="s">
        <v>102</v>
      </c>
      <c r="B1013" s="632">
        <v>2</v>
      </c>
      <c r="C1013" s="632"/>
      <c r="D1013" s="632">
        <v>69</v>
      </c>
      <c r="E1013" s="632" t="str">
        <f>CONCATENATE('Смета ЕР (общ) '!$A1013,".",'Смета ЕР (общ) '!$B1013,".",'Смета ЕР (общ) '!$D1013)</f>
        <v>Р8.2.69</v>
      </c>
      <c r="F1013" s="632">
        <f t="shared" si="161"/>
        <v>1</v>
      </c>
      <c r="G1013" s="706" t="s">
        <v>5648</v>
      </c>
      <c r="H1013" s="634" t="s">
        <v>336</v>
      </c>
      <c r="I1013" s="635"/>
      <c r="J1013" s="636">
        <v>18668.68</v>
      </c>
      <c r="K1013" s="665">
        <f>$Q$1*' Кондиционеры бытовые'!N10</f>
        <v>48068.212500000001</v>
      </c>
      <c r="L1013" s="636">
        <f t="shared" ref="L1013:L1016" si="164">ROUND(J1013-J1013*$Q$3,2)</f>
        <v>18668.68</v>
      </c>
      <c r="M1013" s="657">
        <f t="shared" ref="M1013:M1016" si="165">K1013</f>
        <v>48068.212500000001</v>
      </c>
      <c r="N1013" s="636">
        <f>ROUND('Смета ЕР (общ) '!$I1013*'Смета ЕР (общ) '!$L1013,2)</f>
        <v>0</v>
      </c>
      <c r="O1013" s="636">
        <f>ROUND('Смета ЕР (общ) '!$I1013*'Смета ЕР (общ) '!$M1013,2)</f>
        <v>0</v>
      </c>
      <c r="P1013" s="78" t="s">
        <v>2466</v>
      </c>
      <c r="Q1013" s="944"/>
      <c r="R1013" s="1376"/>
    </row>
    <row r="1014" spans="1:18" ht="24">
      <c r="A1014" s="632" t="s">
        <v>102</v>
      </c>
      <c r="B1014" s="632">
        <v>2</v>
      </c>
      <c r="C1014" s="632"/>
      <c r="D1014" s="632">
        <v>70</v>
      </c>
      <c r="E1014" s="632" t="str">
        <f>CONCATENATE('Смета ЕР (общ) '!$A1014,".",'Смета ЕР (общ) '!$B1014,".",'Смета ЕР (общ) '!$D1014)</f>
        <v>Р8.2.70</v>
      </c>
      <c r="F1014" s="632">
        <f t="shared" si="161"/>
        <v>1</v>
      </c>
      <c r="G1014" s="706" t="s">
        <v>5649</v>
      </c>
      <c r="H1014" s="634" t="s">
        <v>336</v>
      </c>
      <c r="I1014" s="635"/>
      <c r="J1014" s="636">
        <v>18668.68</v>
      </c>
      <c r="K1014" s="665">
        <f>$Q$1*' Кондиционеры бытовые'!N11</f>
        <v>52543.837500000001</v>
      </c>
      <c r="L1014" s="636">
        <f t="shared" si="164"/>
        <v>18668.68</v>
      </c>
      <c r="M1014" s="657">
        <f t="shared" si="165"/>
        <v>52543.837500000001</v>
      </c>
      <c r="N1014" s="636">
        <f>ROUND('Смета ЕР (общ) '!$I1014*'Смета ЕР (общ) '!$L1014,2)</f>
        <v>0</v>
      </c>
      <c r="O1014" s="636">
        <f>ROUND('Смета ЕР (общ) '!$I1014*'Смета ЕР (общ) '!$M1014,2)</f>
        <v>0</v>
      </c>
      <c r="P1014" s="78" t="s">
        <v>2466</v>
      </c>
      <c r="Q1014" s="944"/>
      <c r="R1014" s="1376"/>
    </row>
    <row r="1015" spans="1:18" ht="24">
      <c r="A1015" s="632" t="s">
        <v>102</v>
      </c>
      <c r="B1015" s="632">
        <v>2</v>
      </c>
      <c r="C1015" s="632"/>
      <c r="D1015" s="632">
        <v>71</v>
      </c>
      <c r="E1015" s="632" t="str">
        <f>CONCATENATE('Смета ЕР (общ) '!$A1015,".",'Смета ЕР (общ) '!$B1015,".",'Смета ЕР (общ) '!$D1015)</f>
        <v>Р8.2.71</v>
      </c>
      <c r="F1015" s="632">
        <f t="shared" si="161"/>
        <v>1</v>
      </c>
      <c r="G1015" s="706" t="s">
        <v>5650</v>
      </c>
      <c r="H1015" s="634" t="s">
        <v>336</v>
      </c>
      <c r="I1015" s="635"/>
      <c r="J1015" s="636">
        <v>19500.18</v>
      </c>
      <c r="K1015" s="665">
        <f>$Q$1*' Кондиционеры бытовые'!N12</f>
        <v>68835.112500000003</v>
      </c>
      <c r="L1015" s="636">
        <f t="shared" si="164"/>
        <v>19500.18</v>
      </c>
      <c r="M1015" s="657">
        <f t="shared" si="165"/>
        <v>68835.112500000003</v>
      </c>
      <c r="N1015" s="636">
        <f>ROUND('Смета ЕР (общ) '!$I1015*'Смета ЕР (общ) '!$L1015,2)</f>
        <v>0</v>
      </c>
      <c r="O1015" s="636">
        <f>ROUND('Смета ЕР (общ) '!$I1015*'Смета ЕР (общ) '!$M1015,2)</f>
        <v>0</v>
      </c>
      <c r="P1015" s="78" t="s">
        <v>2466</v>
      </c>
      <c r="Q1015" s="944"/>
      <c r="R1015" s="1376"/>
    </row>
    <row r="1016" spans="1:18" ht="24">
      <c r="A1016" s="632" t="s">
        <v>102</v>
      </c>
      <c r="B1016" s="632">
        <v>2</v>
      </c>
      <c r="C1016" s="632"/>
      <c r="D1016" s="632">
        <v>72</v>
      </c>
      <c r="E1016" s="632" t="str">
        <f>CONCATENATE('Смета ЕР (общ) '!$A1016,".",'Смета ЕР (общ) '!$B1016,".",'Смета ЕР (общ) '!$D1016)</f>
        <v>Р8.2.72</v>
      </c>
      <c r="F1016" s="632">
        <f t="shared" si="161"/>
        <v>1</v>
      </c>
      <c r="G1016" s="706" t="s">
        <v>5651</v>
      </c>
      <c r="H1016" s="634" t="s">
        <v>336</v>
      </c>
      <c r="I1016" s="635"/>
      <c r="J1016" s="636">
        <v>20038.87</v>
      </c>
      <c r="K1016" s="665">
        <f>$Q$1*' Кондиционеры бытовые'!N14</f>
        <v>95241.3</v>
      </c>
      <c r="L1016" s="636">
        <f t="shared" si="164"/>
        <v>20038.87</v>
      </c>
      <c r="M1016" s="657">
        <f t="shared" si="165"/>
        <v>95241.3</v>
      </c>
      <c r="N1016" s="636">
        <f>ROUND('Смета ЕР (общ) '!$I1016*'Смета ЕР (общ) '!$L1016,2)</f>
        <v>0</v>
      </c>
      <c r="O1016" s="636">
        <f>ROUND('Смета ЕР (общ) '!$I1016*'Смета ЕР (общ) '!$M1016,2)</f>
        <v>0</v>
      </c>
      <c r="P1016" s="78" t="s">
        <v>2466</v>
      </c>
      <c r="Q1016" s="944"/>
      <c r="R1016" s="1376"/>
    </row>
    <row r="1017" spans="1:18" ht="24">
      <c r="A1017" s="632" t="s">
        <v>102</v>
      </c>
      <c r="B1017" s="632">
        <v>2</v>
      </c>
      <c r="C1017" s="632"/>
      <c r="D1017" s="632">
        <v>73</v>
      </c>
      <c r="E1017" s="632" t="str">
        <f>CONCATENATE('Смета ЕР (общ) '!$A1017,".",'Смета ЕР (общ) '!$B1017,".",'Смета ЕР (общ) '!$D1017)</f>
        <v>Р8.2.73</v>
      </c>
      <c r="F1017" s="632">
        <f t="shared" si="161"/>
        <v>1</v>
      </c>
      <c r="G1017" s="706" t="s">
        <v>5652</v>
      </c>
      <c r="H1017" s="634" t="s">
        <v>336</v>
      </c>
      <c r="I1017" s="635"/>
      <c r="J1017" s="636">
        <v>20038.87</v>
      </c>
      <c r="K1017" s="665">
        <f>$Q$1*' Кондиционеры бытовые'!N15</f>
        <v>108757.6875</v>
      </c>
      <c r="L1017" s="636">
        <f t="shared" ref="L1017" si="166">ROUND(J1017-J1017*$Q$3,2)</f>
        <v>20038.87</v>
      </c>
      <c r="M1017" s="657">
        <f t="shared" ref="M1017" si="167">K1017</f>
        <v>108757.6875</v>
      </c>
      <c r="N1017" s="636">
        <f>ROUND('Смета ЕР (общ) '!$I1017*'Смета ЕР (общ) '!$L1017,2)</f>
        <v>0</v>
      </c>
      <c r="O1017" s="636">
        <f>ROUND('Смета ЕР (общ) '!$I1017*'Смета ЕР (общ) '!$M1017,2)</f>
        <v>0</v>
      </c>
      <c r="P1017" s="78" t="s">
        <v>2466</v>
      </c>
      <c r="Q1017" s="944"/>
      <c r="R1017" s="1376"/>
    </row>
    <row r="1018" spans="1:18" ht="24">
      <c r="A1018" s="632" t="s">
        <v>102</v>
      </c>
      <c r="B1018" s="632">
        <v>2</v>
      </c>
      <c r="C1018" s="632"/>
      <c r="D1018" s="632">
        <v>74</v>
      </c>
      <c r="E1018" s="632" t="str">
        <f>CONCATENATE('Смета ЕР (общ) '!$A1018,".",'Смета ЕР (общ) '!$B1018,".",'Смета ЕР (общ) '!$D1018)</f>
        <v>Р8.2.74</v>
      </c>
      <c r="F1018" s="632">
        <f t="shared" si="161"/>
        <v>1</v>
      </c>
      <c r="G1018" s="706" t="s">
        <v>5653</v>
      </c>
      <c r="H1018" s="634" t="s">
        <v>336</v>
      </c>
      <c r="I1018" s="635"/>
      <c r="J1018" s="636">
        <v>20038.87</v>
      </c>
      <c r="K1018" s="665">
        <f>$Q$1*' Кондиционеры бытовые'!N16</f>
        <v>139102.42500000002</v>
      </c>
      <c r="L1018" s="636">
        <f t="shared" ref="L1018" si="168">ROUND(J1018-J1018*$Q$3,2)</f>
        <v>20038.87</v>
      </c>
      <c r="M1018" s="657">
        <f t="shared" ref="M1018" si="169">K1018</f>
        <v>139102.42500000002</v>
      </c>
      <c r="N1018" s="636">
        <f>ROUND('Смета ЕР (общ) '!$I1018*'Смета ЕР (общ) '!$L1018,2)</f>
        <v>0</v>
      </c>
      <c r="O1018" s="636">
        <f>ROUND('Смета ЕР (общ) '!$I1018*'Смета ЕР (общ) '!$M1018,2)</f>
        <v>0</v>
      </c>
      <c r="P1018" s="78" t="s">
        <v>2466</v>
      </c>
      <c r="Q1018" s="944"/>
      <c r="R1018" s="1376"/>
    </row>
    <row r="1019" spans="1:18" ht="24">
      <c r="A1019" s="632" t="s">
        <v>102</v>
      </c>
      <c r="B1019" s="632">
        <v>2</v>
      </c>
      <c r="C1019" s="632"/>
      <c r="D1019" s="632">
        <v>29</v>
      </c>
      <c r="E1019" s="632" t="str">
        <f>CONCATENATE('Смета ЕР (общ) '!$A1019,".",'Смета ЕР (общ) '!$B1019,".",'Смета ЕР (общ) '!$D1019)</f>
        <v>Р8.2.29</v>
      </c>
      <c r="F1019" s="632">
        <f t="shared" si="161"/>
        <v>1</v>
      </c>
      <c r="G1019" s="645" t="s">
        <v>1733</v>
      </c>
      <c r="H1019" s="634" t="s">
        <v>336</v>
      </c>
      <c r="I1019" s="635"/>
      <c r="J1019" s="636">
        <v>11164.47</v>
      </c>
      <c r="K1019" s="665">
        <f>$Q$1*'Кондиционеры Haier VRF'!J28</f>
        <v>22825.6875</v>
      </c>
      <c r="L1019" s="636">
        <f t="shared" si="157"/>
        <v>11164.47</v>
      </c>
      <c r="M1019" s="657">
        <f t="shared" si="158"/>
        <v>22825.6875</v>
      </c>
      <c r="N1019" s="636">
        <f>ROUND('Смета ЕР (общ) '!$I1019*'Смета ЕР (общ) '!$L1019,2)</f>
        <v>0</v>
      </c>
      <c r="O1019" s="636">
        <f>ROUND('Смета ЕР (общ) '!$I1019*'Смета ЕР (общ) '!$M1019,2)</f>
        <v>0</v>
      </c>
      <c r="P1019" s="78" t="s">
        <v>6088</v>
      </c>
      <c r="Q1019" s="944"/>
      <c r="R1019" s="1376" t="s">
        <v>844</v>
      </c>
    </row>
    <row r="1020" spans="1:18" ht="24">
      <c r="A1020" s="632" t="s">
        <v>102</v>
      </c>
      <c r="B1020" s="632">
        <v>2</v>
      </c>
      <c r="C1020" s="632"/>
      <c r="D1020" s="632">
        <v>1</v>
      </c>
      <c r="E1020" s="632" t="str">
        <f>CONCATENATE('Смета ЕР (общ) '!$A1020,".",'Смета ЕР (общ) '!$B1020,".",'Смета ЕР (общ) '!$D1020)</f>
        <v>Р8.2.1</v>
      </c>
      <c r="F1020" s="632">
        <f t="shared" si="161"/>
        <v>1</v>
      </c>
      <c r="G1020" s="645" t="s">
        <v>1934</v>
      </c>
      <c r="H1020" s="634" t="s">
        <v>336</v>
      </c>
      <c r="I1020" s="635"/>
      <c r="J1020" s="636">
        <v>11164.47</v>
      </c>
      <c r="K1020" s="665">
        <f>$Q$1*'Кондиционеры Haier VRF'!J29</f>
        <v>23004.712500000001</v>
      </c>
      <c r="L1020" s="636">
        <f t="shared" si="157"/>
        <v>11164.47</v>
      </c>
      <c r="M1020" s="657">
        <f t="shared" si="158"/>
        <v>23004.712500000001</v>
      </c>
      <c r="N1020" s="636">
        <f>ROUND('Смета ЕР (общ) '!$I1020*'Смета ЕР (общ) '!$L1020,2)</f>
        <v>0</v>
      </c>
      <c r="O1020" s="636">
        <f>ROUND('Смета ЕР (общ) '!$I1020*'Смета ЕР (общ) '!$M1020,2)</f>
        <v>0</v>
      </c>
      <c r="P1020" s="78" t="s">
        <v>6088</v>
      </c>
      <c r="Q1020" s="944"/>
      <c r="R1020" s="1376" t="s">
        <v>844</v>
      </c>
    </row>
    <row r="1021" spans="1:18" ht="24">
      <c r="A1021" s="632" t="s">
        <v>102</v>
      </c>
      <c r="B1021" s="632">
        <v>2</v>
      </c>
      <c r="C1021" s="632"/>
      <c r="D1021" s="632">
        <v>23</v>
      </c>
      <c r="E1021" s="632" t="str">
        <f>CONCATENATE('Смета ЕР (общ) '!$A1021,".",'Смета ЕР (общ) '!$B1021,".",'Смета ЕР (общ) '!$D1021)</f>
        <v>Р8.2.23</v>
      </c>
      <c r="F1021" s="632">
        <f t="shared" si="161"/>
        <v>1</v>
      </c>
      <c r="G1021" s="645" t="s">
        <v>1941</v>
      </c>
      <c r="H1021" s="634" t="s">
        <v>336</v>
      </c>
      <c r="I1021" s="635"/>
      <c r="J1021" s="636">
        <v>11164.47</v>
      </c>
      <c r="K1021" s="665">
        <f>$Q$1*'Кондиционеры Haier VRF'!J30</f>
        <v>23183.737499999999</v>
      </c>
      <c r="L1021" s="636">
        <f t="shared" si="157"/>
        <v>11164.47</v>
      </c>
      <c r="M1021" s="657">
        <f t="shared" si="158"/>
        <v>23183.737499999999</v>
      </c>
      <c r="N1021" s="636">
        <f>ROUND('Смета ЕР (общ) '!$I1021*'Смета ЕР (общ) '!$L1021,2)</f>
        <v>0</v>
      </c>
      <c r="O1021" s="636">
        <f>ROUND('Смета ЕР (общ) '!$I1021*'Смета ЕР (общ) '!$M1021,2)</f>
        <v>0</v>
      </c>
      <c r="P1021" s="78" t="s">
        <v>6088</v>
      </c>
      <c r="Q1021" s="944"/>
      <c r="R1021" s="1376" t="s">
        <v>844</v>
      </c>
    </row>
    <row r="1022" spans="1:18" ht="24">
      <c r="A1022" s="632" t="s">
        <v>102</v>
      </c>
      <c r="B1022" s="632">
        <v>2</v>
      </c>
      <c r="C1022" s="632"/>
      <c r="D1022" s="632">
        <v>24</v>
      </c>
      <c r="E1022" s="632" t="str">
        <f>CONCATENATE('Смета ЕР (общ) '!$A1022,".",'Смета ЕР (общ) '!$B1022,".",'Смета ЕР (общ) '!$D1022)</f>
        <v>Р8.2.24</v>
      </c>
      <c r="F1022" s="632">
        <f t="shared" ref="F1022:F1089" si="170">IF(I1022&gt;0,F1021+1,F1021)</f>
        <v>1</v>
      </c>
      <c r="G1022" s="645" t="s">
        <v>1942</v>
      </c>
      <c r="H1022" s="634" t="s">
        <v>336</v>
      </c>
      <c r="I1022" s="635"/>
      <c r="J1022" s="636">
        <v>13211.43</v>
      </c>
      <c r="K1022" s="665">
        <f>$Q$1*'Кондиционеры Haier VRF'!J31</f>
        <v>23720.8125</v>
      </c>
      <c r="L1022" s="636">
        <f t="shared" si="157"/>
        <v>13211.43</v>
      </c>
      <c r="M1022" s="657">
        <f t="shared" si="158"/>
        <v>23720.8125</v>
      </c>
      <c r="N1022" s="636">
        <f>ROUND('Смета ЕР (общ) '!$I1022*'Смета ЕР (общ) '!$L1022,2)</f>
        <v>0</v>
      </c>
      <c r="O1022" s="636">
        <f>ROUND('Смета ЕР (общ) '!$I1022*'Смета ЕР (общ) '!$M1022,2)</f>
        <v>0</v>
      </c>
      <c r="P1022" s="78" t="s">
        <v>6088</v>
      </c>
      <c r="Q1022" s="944"/>
      <c r="R1022" s="1376" t="s">
        <v>844</v>
      </c>
    </row>
    <row r="1023" spans="1:18" ht="24">
      <c r="A1023" s="632" t="s">
        <v>102</v>
      </c>
      <c r="B1023" s="632">
        <v>2</v>
      </c>
      <c r="C1023" s="632"/>
      <c r="D1023" s="632">
        <v>25</v>
      </c>
      <c r="E1023" s="632" t="str">
        <f>CONCATENATE('Смета ЕР (общ) '!$A1023,".",'Смета ЕР (общ) '!$B1023,".",'Смета ЕР (общ) '!$D1023)</f>
        <v>Р8.2.25</v>
      </c>
      <c r="F1023" s="632">
        <f t="shared" si="170"/>
        <v>1</v>
      </c>
      <c r="G1023" s="645" t="s">
        <v>1943</v>
      </c>
      <c r="H1023" s="634" t="s">
        <v>336</v>
      </c>
      <c r="I1023" s="635"/>
      <c r="J1023" s="636">
        <v>13211.43</v>
      </c>
      <c r="K1023" s="665">
        <f>$Q$1*'Кондиционеры Haier VRF'!J32</f>
        <v>26048.137500000001</v>
      </c>
      <c r="L1023" s="636">
        <f t="shared" si="157"/>
        <v>13211.43</v>
      </c>
      <c r="M1023" s="657">
        <f t="shared" si="158"/>
        <v>26048.137500000001</v>
      </c>
      <c r="N1023" s="636">
        <f>ROUND('Смета ЕР (общ) '!$I1023*'Смета ЕР (общ) '!$L1023,2)</f>
        <v>0</v>
      </c>
      <c r="O1023" s="636">
        <f>ROUND('Смета ЕР (общ) '!$I1023*'Смета ЕР (общ) '!$M1023,2)</f>
        <v>0</v>
      </c>
      <c r="P1023" s="78" t="s">
        <v>6088</v>
      </c>
      <c r="Q1023" s="944"/>
      <c r="R1023" s="1376" t="s">
        <v>844</v>
      </c>
    </row>
    <row r="1024" spans="1:18" ht="24">
      <c r="A1024" s="632" t="s">
        <v>102</v>
      </c>
      <c r="B1024" s="632">
        <v>2</v>
      </c>
      <c r="C1024" s="632"/>
      <c r="D1024" s="632">
        <v>26</v>
      </c>
      <c r="E1024" s="632" t="str">
        <f>CONCATENATE('Смета ЕР (общ) '!$A1024,".",'Смета ЕР (общ) '!$B1024,".",'Смета ЕР (общ) '!$D1024)</f>
        <v>Р8.2.26</v>
      </c>
      <c r="F1024" s="632">
        <f t="shared" si="170"/>
        <v>1</v>
      </c>
      <c r="G1024" s="645" t="s">
        <v>1944</v>
      </c>
      <c r="H1024" s="634" t="s">
        <v>336</v>
      </c>
      <c r="I1024" s="635"/>
      <c r="J1024" s="636">
        <v>13211.43</v>
      </c>
      <c r="K1024" s="665">
        <f>$Q$1*'Кондиционеры Haier VRF'!J33</f>
        <v>27838.387500000001</v>
      </c>
      <c r="L1024" s="636">
        <f t="shared" si="157"/>
        <v>13211.43</v>
      </c>
      <c r="M1024" s="657">
        <f t="shared" si="158"/>
        <v>27838.387500000001</v>
      </c>
      <c r="N1024" s="636">
        <f>ROUND('Смета ЕР (общ) '!$I1024*'Смета ЕР (общ) '!$L1024,2)</f>
        <v>0</v>
      </c>
      <c r="O1024" s="636">
        <f>ROUND('Смета ЕР (общ) '!$I1024*'Смета ЕР (общ) '!$M1024,2)</f>
        <v>0</v>
      </c>
      <c r="P1024" s="78" t="s">
        <v>6088</v>
      </c>
      <c r="Q1024" s="944"/>
      <c r="R1024" s="1376" t="s">
        <v>844</v>
      </c>
    </row>
    <row r="1025" spans="1:18" ht="24">
      <c r="A1025" s="632" t="s">
        <v>102</v>
      </c>
      <c r="B1025" s="632">
        <v>2</v>
      </c>
      <c r="C1025" s="632"/>
      <c r="D1025" s="632">
        <v>27</v>
      </c>
      <c r="E1025" s="632" t="str">
        <f>CONCATENATE('Смета ЕР (общ) '!$A1025,".",'Смета ЕР (общ) '!$B1025,".",'Смета ЕР (общ) '!$D1025)</f>
        <v>Р8.2.27</v>
      </c>
      <c r="F1025" s="632">
        <f t="shared" si="170"/>
        <v>1</v>
      </c>
      <c r="G1025" s="645" t="s">
        <v>1945</v>
      </c>
      <c r="H1025" s="634" t="s">
        <v>336</v>
      </c>
      <c r="I1025" s="635"/>
      <c r="J1025" s="636">
        <v>13211.43</v>
      </c>
      <c r="K1025" s="665">
        <f>$Q$1*'Кондиционеры Haier VRF'!J34</f>
        <v>29807.662500000002</v>
      </c>
      <c r="L1025" s="636">
        <f t="shared" si="157"/>
        <v>13211.43</v>
      </c>
      <c r="M1025" s="657">
        <f t="shared" si="158"/>
        <v>29807.662500000002</v>
      </c>
      <c r="N1025" s="636">
        <f>ROUND('Смета ЕР (общ) '!$I1025*'Смета ЕР (общ) '!$L1025,2)</f>
        <v>0</v>
      </c>
      <c r="O1025" s="636">
        <f>ROUND('Смета ЕР (общ) '!$I1025*'Смета ЕР (общ) '!$M1025,2)</f>
        <v>0</v>
      </c>
      <c r="P1025" s="78" t="s">
        <v>6088</v>
      </c>
      <c r="Q1025" s="944"/>
      <c r="R1025" s="1376" t="s">
        <v>844</v>
      </c>
    </row>
    <row r="1026" spans="1:18" ht="24">
      <c r="A1026" s="632" t="s">
        <v>102</v>
      </c>
      <c r="B1026" s="632">
        <v>2</v>
      </c>
      <c r="C1026" s="632"/>
      <c r="D1026" s="632">
        <v>28</v>
      </c>
      <c r="E1026" s="632" t="str">
        <f>CONCATENATE('Смета ЕР (общ) '!$A1026,".",'Смета ЕР (общ) '!$B1026,".",'Смета ЕР (общ) '!$D1026)</f>
        <v>Р8.2.28</v>
      </c>
      <c r="F1026" s="632">
        <f t="shared" si="170"/>
        <v>1</v>
      </c>
      <c r="G1026" s="645" t="s">
        <v>1933</v>
      </c>
      <c r="H1026" s="634" t="s">
        <v>336</v>
      </c>
      <c r="I1026" s="635"/>
      <c r="J1026" s="636">
        <v>11164.47</v>
      </c>
      <c r="K1026" s="665">
        <f>$Q$1*'Кондиционеры Haier VRF'!J37</f>
        <v>26316.674999999999</v>
      </c>
      <c r="L1026" s="636">
        <f t="shared" si="157"/>
        <v>11164.47</v>
      </c>
      <c r="M1026" s="657">
        <f t="shared" si="158"/>
        <v>26316.674999999999</v>
      </c>
      <c r="N1026" s="636">
        <f>ROUND('Смета ЕР (общ) '!$I1026*'Смета ЕР (общ) '!$L1026,2)</f>
        <v>0</v>
      </c>
      <c r="O1026" s="636">
        <f>ROUND('Смета ЕР (общ) '!$I1026*'Смета ЕР (общ) '!$M1026,2)</f>
        <v>0</v>
      </c>
      <c r="P1026" s="78" t="s">
        <v>6088</v>
      </c>
      <c r="Q1026" s="944"/>
      <c r="R1026" s="1376" t="s">
        <v>844</v>
      </c>
    </row>
    <row r="1027" spans="1:18" ht="24">
      <c r="A1027" s="632" t="s">
        <v>102</v>
      </c>
      <c r="B1027" s="632">
        <v>2</v>
      </c>
      <c r="C1027" s="632"/>
      <c r="D1027" s="632">
        <v>36</v>
      </c>
      <c r="E1027" s="632" t="str">
        <f>CONCATENATE('Смета ЕР (общ) '!$A1027,".",'Смета ЕР (общ) '!$B1027,".",'Смета ЕР (общ) '!$D1027)</f>
        <v>Р8.2.36</v>
      </c>
      <c r="F1027" s="632">
        <f t="shared" si="170"/>
        <v>1</v>
      </c>
      <c r="G1027" s="645" t="s">
        <v>1935</v>
      </c>
      <c r="H1027" s="634" t="s">
        <v>336</v>
      </c>
      <c r="I1027" s="635"/>
      <c r="J1027" s="636">
        <v>11164.47</v>
      </c>
      <c r="K1027" s="665">
        <f>$Q$1*'Кондиционеры Haier VRF'!J38</f>
        <v>26495.7</v>
      </c>
      <c r="L1027" s="636">
        <f t="shared" si="157"/>
        <v>11164.47</v>
      </c>
      <c r="M1027" s="657">
        <f t="shared" si="158"/>
        <v>26495.7</v>
      </c>
      <c r="N1027" s="636">
        <f>ROUND('Смета ЕР (общ) '!$I1027*'Смета ЕР (общ) '!$L1027,2)</f>
        <v>0</v>
      </c>
      <c r="O1027" s="636">
        <f>ROUND('Смета ЕР (общ) '!$I1027*'Смета ЕР (общ) '!$M1027,2)</f>
        <v>0</v>
      </c>
      <c r="P1027" s="78" t="s">
        <v>6088</v>
      </c>
      <c r="Q1027" s="944"/>
      <c r="R1027" s="1376" t="s">
        <v>844</v>
      </c>
    </row>
    <row r="1028" spans="1:18" ht="24">
      <c r="A1028" s="632" t="s">
        <v>102</v>
      </c>
      <c r="B1028" s="632">
        <v>2</v>
      </c>
      <c r="C1028" s="632"/>
      <c r="D1028" s="632">
        <v>37</v>
      </c>
      <c r="E1028" s="632" t="str">
        <f>CONCATENATE('Смета ЕР (общ) '!$A1028,".",'Смета ЕР (общ) '!$B1028,".",'Смета ЕР (общ) '!$D1028)</f>
        <v>Р8.2.37</v>
      </c>
      <c r="F1028" s="632">
        <f t="shared" si="170"/>
        <v>1</v>
      </c>
      <c r="G1028" s="645" t="s">
        <v>1936</v>
      </c>
      <c r="H1028" s="634" t="s">
        <v>336</v>
      </c>
      <c r="I1028" s="635"/>
      <c r="J1028" s="636">
        <v>11164.47</v>
      </c>
      <c r="K1028" s="665">
        <f>$Q$1*'Кондиционеры Haier VRF'!J39</f>
        <v>26674.725000000002</v>
      </c>
      <c r="L1028" s="636">
        <f t="shared" si="157"/>
        <v>11164.47</v>
      </c>
      <c r="M1028" s="657">
        <f t="shared" si="158"/>
        <v>26674.725000000002</v>
      </c>
      <c r="N1028" s="636">
        <f>ROUND('Смета ЕР (общ) '!$I1028*'Смета ЕР (общ) '!$L1028,2)</f>
        <v>0</v>
      </c>
      <c r="O1028" s="636">
        <f>ROUND('Смета ЕР (общ) '!$I1028*'Смета ЕР (общ) '!$M1028,2)</f>
        <v>0</v>
      </c>
      <c r="P1028" s="78" t="s">
        <v>6088</v>
      </c>
      <c r="Q1028" s="944"/>
      <c r="R1028" s="1376" t="s">
        <v>844</v>
      </c>
    </row>
    <row r="1029" spans="1:18" ht="24">
      <c r="A1029" s="632" t="s">
        <v>102</v>
      </c>
      <c r="B1029" s="632">
        <v>2</v>
      </c>
      <c r="C1029" s="632"/>
      <c r="D1029" s="632">
        <v>38</v>
      </c>
      <c r="E1029" s="632" t="str">
        <f>CONCATENATE('Смета ЕР (общ) '!$A1029,".",'Смета ЕР (общ) '!$B1029,".",'Смета ЕР (общ) '!$D1029)</f>
        <v>Р8.2.38</v>
      </c>
      <c r="F1029" s="632">
        <f t="shared" si="170"/>
        <v>1</v>
      </c>
      <c r="G1029" s="645" t="s">
        <v>1937</v>
      </c>
      <c r="H1029" s="634" t="s">
        <v>336</v>
      </c>
      <c r="I1029" s="635"/>
      <c r="J1029" s="636">
        <v>13211.43</v>
      </c>
      <c r="K1029" s="665">
        <f>$Q$1*'Кондиционеры Haier VRF'!J40</f>
        <v>27032.775000000001</v>
      </c>
      <c r="L1029" s="636">
        <f t="shared" si="157"/>
        <v>13211.43</v>
      </c>
      <c r="M1029" s="657">
        <f t="shared" si="158"/>
        <v>27032.775000000001</v>
      </c>
      <c r="N1029" s="636">
        <f>ROUND('Смета ЕР (общ) '!$I1029*'Смета ЕР (общ) '!$L1029,2)</f>
        <v>0</v>
      </c>
      <c r="O1029" s="636">
        <f>ROUND('Смета ЕР (общ) '!$I1029*'Смета ЕР (общ) '!$M1029,2)</f>
        <v>0</v>
      </c>
      <c r="P1029" s="78" t="s">
        <v>6088</v>
      </c>
      <c r="Q1029" s="944"/>
      <c r="R1029" s="1376" t="s">
        <v>844</v>
      </c>
    </row>
    <row r="1030" spans="1:18" ht="24">
      <c r="A1030" s="632" t="s">
        <v>102</v>
      </c>
      <c r="B1030" s="632">
        <v>2</v>
      </c>
      <c r="C1030" s="632"/>
      <c r="D1030" s="632">
        <v>39</v>
      </c>
      <c r="E1030" s="632" t="str">
        <f>CONCATENATE('Смета ЕР (общ) '!$A1030,".",'Смета ЕР (общ) '!$B1030,".",'Смета ЕР (общ) '!$D1030)</f>
        <v>Р8.2.39</v>
      </c>
      <c r="F1030" s="632">
        <f t="shared" si="170"/>
        <v>1</v>
      </c>
      <c r="G1030" s="645" t="s">
        <v>1938</v>
      </c>
      <c r="H1030" s="634" t="s">
        <v>336</v>
      </c>
      <c r="I1030" s="635"/>
      <c r="J1030" s="636">
        <v>13211.43</v>
      </c>
      <c r="K1030" s="665">
        <f>$Q$1*'Кондиционеры Haier VRF'!J41</f>
        <v>30434.25</v>
      </c>
      <c r="L1030" s="636">
        <f t="shared" si="157"/>
        <v>13211.43</v>
      </c>
      <c r="M1030" s="657">
        <f t="shared" si="158"/>
        <v>30434.25</v>
      </c>
      <c r="N1030" s="636">
        <f>ROUND('Смета ЕР (общ) '!$I1030*'Смета ЕР (общ) '!$L1030,2)</f>
        <v>0</v>
      </c>
      <c r="O1030" s="636">
        <f>ROUND('Смета ЕР (общ) '!$I1030*'Смета ЕР (общ) '!$M1030,2)</f>
        <v>0</v>
      </c>
      <c r="P1030" s="78" t="s">
        <v>6088</v>
      </c>
      <c r="Q1030" s="944"/>
      <c r="R1030" s="1376" t="s">
        <v>844</v>
      </c>
    </row>
    <row r="1031" spans="1:18" ht="24">
      <c r="A1031" s="632" t="s">
        <v>102</v>
      </c>
      <c r="B1031" s="632">
        <v>2</v>
      </c>
      <c r="C1031" s="632"/>
      <c r="D1031" s="632">
        <v>40</v>
      </c>
      <c r="E1031" s="632" t="str">
        <f>CONCATENATE('Смета ЕР (общ) '!$A1031,".",'Смета ЕР (общ) '!$B1031,".",'Смета ЕР (общ) '!$D1031)</f>
        <v>Р8.2.40</v>
      </c>
      <c r="F1031" s="632">
        <f t="shared" si="170"/>
        <v>1</v>
      </c>
      <c r="G1031" s="645" t="s">
        <v>1939</v>
      </c>
      <c r="H1031" s="634" t="s">
        <v>336</v>
      </c>
      <c r="I1031" s="635"/>
      <c r="J1031" s="636">
        <v>13211.43</v>
      </c>
      <c r="K1031" s="665">
        <f>$Q$1*'Кондиционеры Haier VRF'!J42</f>
        <v>31866.45</v>
      </c>
      <c r="L1031" s="636">
        <f t="shared" si="157"/>
        <v>13211.43</v>
      </c>
      <c r="M1031" s="657">
        <f t="shared" si="158"/>
        <v>31866.45</v>
      </c>
      <c r="N1031" s="636">
        <f>ROUND('Смета ЕР (общ) '!$I1031*'Смета ЕР (общ) '!$L1031,2)</f>
        <v>0</v>
      </c>
      <c r="O1031" s="636">
        <f>ROUND('Смета ЕР (общ) '!$I1031*'Смета ЕР (общ) '!$M1031,2)</f>
        <v>0</v>
      </c>
      <c r="P1031" s="78" t="s">
        <v>6088</v>
      </c>
      <c r="Q1031" s="944"/>
      <c r="R1031" s="1376" t="s">
        <v>844</v>
      </c>
    </row>
    <row r="1032" spans="1:18" ht="24">
      <c r="A1032" s="632" t="s">
        <v>102</v>
      </c>
      <c r="B1032" s="632">
        <v>2</v>
      </c>
      <c r="C1032" s="632"/>
      <c r="D1032" s="632">
        <v>41</v>
      </c>
      <c r="E1032" s="632" t="str">
        <f>CONCATENATE('Смета ЕР (общ) '!$A1032,".",'Смета ЕР (общ) '!$B1032,".",'Смета ЕР (общ) '!$D1032)</f>
        <v>Р8.2.41</v>
      </c>
      <c r="F1032" s="632">
        <f t="shared" si="170"/>
        <v>1</v>
      </c>
      <c r="G1032" s="645" t="s">
        <v>1940</v>
      </c>
      <c r="H1032" s="634" t="s">
        <v>336</v>
      </c>
      <c r="I1032" s="635"/>
      <c r="J1032" s="636">
        <v>13211.43</v>
      </c>
      <c r="K1032" s="665">
        <f>$Q$1*'Кондиционеры Haier VRF'!J43</f>
        <v>33835.725000000006</v>
      </c>
      <c r="L1032" s="636">
        <f t="shared" si="157"/>
        <v>13211.43</v>
      </c>
      <c r="M1032" s="657">
        <f t="shared" si="158"/>
        <v>33835.725000000006</v>
      </c>
      <c r="N1032" s="636">
        <f>ROUND('Смета ЕР (общ) '!$I1032*'Смета ЕР (общ) '!$L1032,2)</f>
        <v>0</v>
      </c>
      <c r="O1032" s="636">
        <f>ROUND('Смета ЕР (общ) '!$I1032*'Смета ЕР (общ) '!$M1032,2)</f>
        <v>0</v>
      </c>
      <c r="P1032" s="78" t="s">
        <v>6088</v>
      </c>
      <c r="Q1032" s="944"/>
      <c r="R1032" s="1376" t="s">
        <v>844</v>
      </c>
    </row>
    <row r="1033" spans="1:18" ht="24">
      <c r="A1033" s="632" t="s">
        <v>102</v>
      </c>
      <c r="B1033" s="632">
        <v>2</v>
      </c>
      <c r="C1033" s="898"/>
      <c r="D1033" s="898">
        <v>75</v>
      </c>
      <c r="E1033" s="632" t="str">
        <f>CONCATENATE('Смета ЕР (общ) '!$A1033,".",'Смета ЕР (общ) '!$B1033,".",'Смета ЕР (общ) '!$D1033)</f>
        <v>Р8.2.75</v>
      </c>
      <c r="F1033" s="632">
        <f t="shared" si="170"/>
        <v>1</v>
      </c>
      <c r="G1033" s="706" t="s">
        <v>6071</v>
      </c>
      <c r="H1033" s="634" t="s">
        <v>336</v>
      </c>
      <c r="I1033" s="900"/>
      <c r="J1033" s="636">
        <v>11164.47</v>
      </c>
      <c r="K1033" s="665">
        <f>$Q$1*'Кондиционеры MDV VRF'!J190</f>
        <v>36219.741249999999</v>
      </c>
      <c r="L1033" s="636">
        <f t="shared" ref="L1033:L1040" si="171">ROUND(J1033-J1033*$Q$3,2)</f>
        <v>11164.47</v>
      </c>
      <c r="M1033" s="657">
        <f t="shared" ref="M1033:M1040" si="172">K1033</f>
        <v>36219.741249999999</v>
      </c>
      <c r="N1033" s="636">
        <f>ROUND('Смета ЕР (общ) '!$I1033*'Смета ЕР (общ) '!$L1033,2)</f>
        <v>0</v>
      </c>
      <c r="O1033" s="636">
        <f>ROUND('Смета ЕР (общ) '!$I1033*'Смета ЕР (общ) '!$M1033,2)</f>
        <v>0</v>
      </c>
      <c r="P1033" s="78" t="s">
        <v>6089</v>
      </c>
      <c r="Q1033" s="944"/>
      <c r="R1033" s="1376" t="s">
        <v>844</v>
      </c>
    </row>
    <row r="1034" spans="1:18" ht="24">
      <c r="A1034" s="632" t="s">
        <v>102</v>
      </c>
      <c r="B1034" s="632">
        <v>2</v>
      </c>
      <c r="C1034" s="898"/>
      <c r="D1034" s="898">
        <v>76</v>
      </c>
      <c r="E1034" s="632" t="str">
        <f>CONCATENATE('Смета ЕР (общ) '!$A1034,".",'Смета ЕР (общ) '!$B1034,".",'Смета ЕР (общ) '!$D1034)</f>
        <v>Р8.2.76</v>
      </c>
      <c r="F1034" s="632">
        <f t="shared" si="170"/>
        <v>1</v>
      </c>
      <c r="G1034" s="706" t="s">
        <v>6072</v>
      </c>
      <c r="H1034" s="634" t="s">
        <v>336</v>
      </c>
      <c r="I1034" s="900"/>
      <c r="J1034" s="636">
        <v>11164.47</v>
      </c>
      <c r="K1034" s="665">
        <f>$Q$1*'Кондиционеры MDV VRF'!J191</f>
        <v>36838.571000000004</v>
      </c>
      <c r="L1034" s="636">
        <f t="shared" si="171"/>
        <v>11164.47</v>
      </c>
      <c r="M1034" s="657">
        <f t="shared" si="172"/>
        <v>36838.571000000004</v>
      </c>
      <c r="N1034" s="636">
        <f>ROUND('Смета ЕР (общ) '!$I1034*'Смета ЕР (общ) '!$L1034,2)</f>
        <v>0</v>
      </c>
      <c r="O1034" s="636">
        <f>ROUND('Смета ЕР (общ) '!$I1034*'Смета ЕР (общ) '!$M1034,2)</f>
        <v>0</v>
      </c>
      <c r="P1034" s="78" t="s">
        <v>6089</v>
      </c>
      <c r="Q1034" s="944"/>
      <c r="R1034" s="1376" t="s">
        <v>844</v>
      </c>
    </row>
    <row r="1035" spans="1:18" ht="24">
      <c r="A1035" s="632" t="s">
        <v>102</v>
      </c>
      <c r="B1035" s="632">
        <v>2</v>
      </c>
      <c r="C1035" s="898"/>
      <c r="D1035" s="898">
        <v>77</v>
      </c>
      <c r="E1035" s="632" t="str">
        <f>CONCATENATE('Смета ЕР (общ) '!$A1035,".",'Смета ЕР (общ) '!$B1035,".",'Смета ЕР (общ) '!$D1035)</f>
        <v>Р8.2.77</v>
      </c>
      <c r="F1035" s="632">
        <f t="shared" si="170"/>
        <v>1</v>
      </c>
      <c r="G1035" s="706" t="s">
        <v>6073</v>
      </c>
      <c r="H1035" s="634" t="s">
        <v>336</v>
      </c>
      <c r="I1035" s="900"/>
      <c r="J1035" s="636">
        <v>11164.47</v>
      </c>
      <c r="K1035" s="665">
        <f>$Q$1*'Кондиционеры MDV VRF'!J192</f>
        <v>38840.667250000006</v>
      </c>
      <c r="L1035" s="636">
        <f t="shared" si="171"/>
        <v>11164.47</v>
      </c>
      <c r="M1035" s="657">
        <f t="shared" si="172"/>
        <v>38840.667250000006</v>
      </c>
      <c r="N1035" s="636">
        <f>ROUND('Смета ЕР (общ) '!$I1035*'Смета ЕР (общ) '!$L1035,2)</f>
        <v>0</v>
      </c>
      <c r="O1035" s="636">
        <f>ROUND('Смета ЕР (общ) '!$I1035*'Смета ЕР (общ) '!$M1035,2)</f>
        <v>0</v>
      </c>
      <c r="P1035" s="78" t="s">
        <v>6089</v>
      </c>
      <c r="Q1035" s="944"/>
      <c r="R1035" s="1376" t="s">
        <v>844</v>
      </c>
    </row>
    <row r="1036" spans="1:18" ht="24">
      <c r="A1036" s="632" t="s">
        <v>102</v>
      </c>
      <c r="B1036" s="632">
        <v>2</v>
      </c>
      <c r="C1036" s="898"/>
      <c r="D1036" s="898">
        <v>78</v>
      </c>
      <c r="E1036" s="632" t="str">
        <f>CONCATENATE('Смета ЕР (общ) '!$A1036,".",'Смета ЕР (общ) '!$B1036,".",'Смета ЕР (общ) '!$D1036)</f>
        <v>Р8.2.78</v>
      </c>
      <c r="F1036" s="632">
        <f t="shared" si="170"/>
        <v>1</v>
      </c>
      <c r="G1036" s="706" t="s">
        <v>6074</v>
      </c>
      <c r="H1036" s="634" t="s">
        <v>336</v>
      </c>
      <c r="I1036" s="900"/>
      <c r="J1036" s="636">
        <v>13211.43</v>
      </c>
      <c r="K1036" s="665">
        <f>$Q$1*'Кондиционеры MDV VRF'!J193</f>
        <v>43063.270250000009</v>
      </c>
      <c r="L1036" s="636">
        <f t="shared" si="171"/>
        <v>13211.43</v>
      </c>
      <c r="M1036" s="657">
        <f t="shared" si="172"/>
        <v>43063.270250000009</v>
      </c>
      <c r="N1036" s="636">
        <f>ROUND('Смета ЕР (общ) '!$I1036*'Смета ЕР (общ) '!$L1036,2)</f>
        <v>0</v>
      </c>
      <c r="O1036" s="636">
        <f>ROUND('Смета ЕР (общ) '!$I1036*'Смета ЕР (общ) '!$M1036,2)</f>
        <v>0</v>
      </c>
      <c r="P1036" s="78" t="s">
        <v>6089</v>
      </c>
      <c r="Q1036" s="944"/>
      <c r="R1036" s="1376" t="s">
        <v>844</v>
      </c>
    </row>
    <row r="1037" spans="1:18" ht="24">
      <c r="A1037" s="632" t="s">
        <v>102</v>
      </c>
      <c r="B1037" s="632">
        <v>2</v>
      </c>
      <c r="C1037" s="898"/>
      <c r="D1037" s="898">
        <v>79</v>
      </c>
      <c r="E1037" s="632" t="str">
        <f>CONCATENATE('Смета ЕР (общ) '!$A1037,".",'Смета ЕР (общ) '!$B1037,".",'Смета ЕР (общ) '!$D1037)</f>
        <v>Р8.2.79</v>
      </c>
      <c r="F1037" s="632">
        <f t="shared" si="170"/>
        <v>1</v>
      </c>
      <c r="G1037" s="706" t="s">
        <v>6075</v>
      </c>
      <c r="H1037" s="634" t="s">
        <v>336</v>
      </c>
      <c r="I1037" s="900"/>
      <c r="J1037" s="636">
        <v>13211.43</v>
      </c>
      <c r="K1037" s="665">
        <f>$Q$1*'Кондиционеры MDV VRF'!J194</f>
        <v>48778.345000000008</v>
      </c>
      <c r="L1037" s="636">
        <f t="shared" si="171"/>
        <v>13211.43</v>
      </c>
      <c r="M1037" s="657">
        <f t="shared" si="172"/>
        <v>48778.345000000008</v>
      </c>
      <c r="N1037" s="636">
        <f>ROUND('Смета ЕР (общ) '!$I1037*'Смета ЕР (общ) '!$L1037,2)</f>
        <v>0</v>
      </c>
      <c r="O1037" s="636">
        <f>ROUND('Смета ЕР (общ) '!$I1037*'Смета ЕР (общ) '!$M1037,2)</f>
        <v>0</v>
      </c>
      <c r="P1037" s="78" t="s">
        <v>6089</v>
      </c>
      <c r="Q1037" s="944"/>
      <c r="R1037" s="1376" t="s">
        <v>844</v>
      </c>
    </row>
    <row r="1038" spans="1:18" ht="24">
      <c r="A1038" s="632" t="s">
        <v>102</v>
      </c>
      <c r="B1038" s="632">
        <v>2</v>
      </c>
      <c r="C1038" s="898"/>
      <c r="D1038" s="898">
        <v>80</v>
      </c>
      <c r="E1038" s="632" t="str">
        <f>CONCATENATE('Смета ЕР (общ) '!$A1038,".",'Смета ЕР (общ) '!$B1038,".",'Смета ЕР (общ) '!$D1038)</f>
        <v>Р8.2.80</v>
      </c>
      <c r="F1038" s="632">
        <f t="shared" si="170"/>
        <v>1</v>
      </c>
      <c r="G1038" s="706" t="s">
        <v>6076</v>
      </c>
      <c r="H1038" s="634" t="s">
        <v>336</v>
      </c>
      <c r="I1038" s="900"/>
      <c r="J1038" s="636">
        <v>13211.43</v>
      </c>
      <c r="K1038" s="665">
        <f>$Q$1*'Кондиционеры MDV VRF'!J195</f>
        <v>49979.602750000013</v>
      </c>
      <c r="L1038" s="636">
        <f t="shared" si="171"/>
        <v>13211.43</v>
      </c>
      <c r="M1038" s="657">
        <f t="shared" si="172"/>
        <v>49979.602750000013</v>
      </c>
      <c r="N1038" s="636">
        <f>ROUND('Смета ЕР (общ) '!$I1038*'Смета ЕР (общ) '!$L1038,2)</f>
        <v>0</v>
      </c>
      <c r="O1038" s="636">
        <f>ROUND('Смета ЕР (общ) '!$I1038*'Смета ЕР (общ) '!$M1038,2)</f>
        <v>0</v>
      </c>
      <c r="P1038" s="78" t="s">
        <v>6089</v>
      </c>
      <c r="Q1038" s="944"/>
      <c r="R1038" s="1376" t="s">
        <v>844</v>
      </c>
    </row>
    <row r="1039" spans="1:18" ht="24">
      <c r="A1039" s="632" t="s">
        <v>102</v>
      </c>
      <c r="B1039" s="632">
        <v>2</v>
      </c>
      <c r="C1039" s="898"/>
      <c r="D1039" s="898">
        <v>81</v>
      </c>
      <c r="E1039" s="632" t="str">
        <f>CONCATENATE('Смета ЕР (общ) '!$A1039,".",'Смета ЕР (общ) '!$B1039,".",'Смета ЕР (общ) '!$D1039)</f>
        <v>Р8.2.81</v>
      </c>
      <c r="F1039" s="632">
        <f t="shared" si="170"/>
        <v>1</v>
      </c>
      <c r="G1039" s="706" t="s">
        <v>6077</v>
      </c>
      <c r="H1039" s="634" t="s">
        <v>336</v>
      </c>
      <c r="I1039" s="900"/>
      <c r="J1039" s="636">
        <v>13211.43</v>
      </c>
      <c r="K1039" s="665">
        <f>$Q$1*'Кондиционеры MDV VRF'!J196</f>
        <v>53947.393500000006</v>
      </c>
      <c r="L1039" s="636">
        <f t="shared" si="171"/>
        <v>13211.43</v>
      </c>
      <c r="M1039" s="657">
        <f t="shared" si="172"/>
        <v>53947.393500000006</v>
      </c>
      <c r="N1039" s="636">
        <f>ROUND('Смета ЕР (общ) '!$I1039*'Смета ЕР (общ) '!$L1039,2)</f>
        <v>0</v>
      </c>
      <c r="O1039" s="636">
        <f>ROUND('Смета ЕР (общ) '!$I1039*'Смета ЕР (общ) '!$M1039,2)</f>
        <v>0</v>
      </c>
      <c r="P1039" s="78" t="s">
        <v>6089</v>
      </c>
      <c r="Q1039" s="944"/>
      <c r="R1039" s="1376" t="s">
        <v>844</v>
      </c>
    </row>
    <row r="1040" spans="1:18" ht="24">
      <c r="A1040" s="632" t="s">
        <v>102</v>
      </c>
      <c r="B1040" s="632">
        <v>2</v>
      </c>
      <c r="C1040" s="898"/>
      <c r="D1040" s="898">
        <v>82</v>
      </c>
      <c r="E1040" s="632" t="str">
        <f>CONCATENATE('Смета ЕР (общ) '!$A1040,".",'Смета ЕР (общ) '!$B1040,".",'Смета ЕР (общ) '!$D1040)</f>
        <v>Р8.2.82</v>
      </c>
      <c r="F1040" s="632">
        <f t="shared" si="170"/>
        <v>1</v>
      </c>
      <c r="G1040" s="706" t="s">
        <v>6078</v>
      </c>
      <c r="H1040" s="634" t="s">
        <v>336</v>
      </c>
      <c r="I1040" s="900"/>
      <c r="J1040" s="636">
        <v>13211.43</v>
      </c>
      <c r="K1040" s="665">
        <f>$Q$1*'Кондиционеры MDV VRF'!J197</f>
        <v>54930.240750000004</v>
      </c>
      <c r="L1040" s="636">
        <f t="shared" si="171"/>
        <v>13211.43</v>
      </c>
      <c r="M1040" s="657">
        <f t="shared" si="172"/>
        <v>54930.240750000004</v>
      </c>
      <c r="N1040" s="636">
        <f>ROUND('Смета ЕР (общ) '!$I1040*'Смета ЕР (общ) '!$L1040,2)</f>
        <v>0</v>
      </c>
      <c r="O1040" s="636">
        <f>ROUND('Смета ЕР (общ) '!$I1040*'Смета ЕР (общ) '!$M1040,2)</f>
        <v>0</v>
      </c>
      <c r="P1040" s="78" t="s">
        <v>6089</v>
      </c>
      <c r="Q1040" s="944"/>
      <c r="R1040" s="1376" t="s">
        <v>844</v>
      </c>
    </row>
    <row r="1041" spans="1:18" ht="36">
      <c r="A1041" s="632" t="s">
        <v>102</v>
      </c>
      <c r="B1041" s="632">
        <v>2</v>
      </c>
      <c r="C1041" s="898"/>
      <c r="D1041" s="898">
        <v>83</v>
      </c>
      <c r="E1041" s="632" t="str">
        <f>CONCATENATE('Смета ЕР (общ) '!$A1041,".",'Смета ЕР (общ) '!$B1041,".",'Смета ЕР (общ) '!$D1041)</f>
        <v>Р8.2.83</v>
      </c>
      <c r="F1041" s="632">
        <f t="shared" si="170"/>
        <v>1</v>
      </c>
      <c r="G1041" s="706" t="s">
        <v>6079</v>
      </c>
      <c r="H1041" s="634" t="s">
        <v>336</v>
      </c>
      <c r="I1041" s="900"/>
      <c r="J1041" s="636">
        <v>11164.47</v>
      </c>
      <c r="K1041" s="653">
        <f>$Q$1*('Кондиционеры MDV VRF'!J111+'Кондиционеры MDV VRF'!$J$124+'Кондиционеры MDV VRF'!$J$293)</f>
        <v>78081.753750000003</v>
      </c>
      <c r="L1041" s="636">
        <f t="shared" ref="L1041:L1048" si="173">ROUND(J1041-J1041*$Q$3,2)</f>
        <v>11164.47</v>
      </c>
      <c r="M1041" s="657">
        <f t="shared" ref="M1041:M1048" si="174">K1041</f>
        <v>78081.753750000003</v>
      </c>
      <c r="N1041" s="636">
        <f>ROUND('Смета ЕР (общ) '!$I1041*'Смета ЕР (общ) '!$L1041,2)</f>
        <v>0</v>
      </c>
      <c r="O1041" s="636">
        <f>ROUND('Смета ЕР (общ) '!$I1041*'Смета ЕР (общ) '!$M1041,2)</f>
        <v>0</v>
      </c>
      <c r="P1041" s="78" t="s">
        <v>6089</v>
      </c>
      <c r="Q1041" s="944"/>
      <c r="R1041" s="1376" t="s">
        <v>844</v>
      </c>
    </row>
    <row r="1042" spans="1:18" ht="36">
      <c r="A1042" s="632" t="s">
        <v>102</v>
      </c>
      <c r="B1042" s="632">
        <v>2</v>
      </c>
      <c r="C1042" s="898"/>
      <c r="D1042" s="898">
        <v>84</v>
      </c>
      <c r="E1042" s="632" t="str">
        <f>CONCATENATE('Смета ЕР (общ) '!$A1042,".",'Смета ЕР (общ) '!$B1042,".",'Смета ЕР (общ) '!$D1042)</f>
        <v>Р8.2.84</v>
      </c>
      <c r="F1042" s="632">
        <f t="shared" si="170"/>
        <v>1</v>
      </c>
      <c r="G1042" s="706" t="s">
        <v>6080</v>
      </c>
      <c r="H1042" s="634" t="s">
        <v>336</v>
      </c>
      <c r="I1042" s="900"/>
      <c r="J1042" s="636">
        <v>13211.43</v>
      </c>
      <c r="K1042" s="653">
        <f>$Q$1*('Кондиционеры MDV VRF'!J112+'Кондиционеры MDV VRF'!$J$124+'Кондиционеры MDV VRF'!$J$293)</f>
        <v>78955.395749999996</v>
      </c>
      <c r="L1042" s="636">
        <f t="shared" si="173"/>
        <v>13211.43</v>
      </c>
      <c r="M1042" s="657">
        <f t="shared" si="174"/>
        <v>78955.395749999996</v>
      </c>
      <c r="N1042" s="636">
        <f>ROUND('Смета ЕР (общ) '!$I1042*'Смета ЕР (общ) '!$L1042,2)</f>
        <v>0</v>
      </c>
      <c r="O1042" s="636">
        <f>ROUND('Смета ЕР (общ) '!$I1042*'Смета ЕР (общ) '!$M1042,2)</f>
        <v>0</v>
      </c>
      <c r="P1042" s="78" t="s">
        <v>6089</v>
      </c>
      <c r="Q1042" s="944"/>
      <c r="R1042" s="1376" t="s">
        <v>844</v>
      </c>
    </row>
    <row r="1043" spans="1:18" ht="36">
      <c r="A1043" s="632" t="s">
        <v>102</v>
      </c>
      <c r="B1043" s="632">
        <v>2</v>
      </c>
      <c r="C1043" s="898"/>
      <c r="D1043" s="898">
        <v>85</v>
      </c>
      <c r="E1043" s="632" t="str">
        <f>CONCATENATE('Смета ЕР (общ) '!$A1043,".",'Смета ЕР (общ) '!$B1043,".",'Смета ЕР (общ) '!$D1043)</f>
        <v>Р8.2.85</v>
      </c>
      <c r="F1043" s="632">
        <f t="shared" si="170"/>
        <v>1</v>
      </c>
      <c r="G1043" s="706" t="s">
        <v>6081</v>
      </c>
      <c r="H1043" s="634" t="s">
        <v>336</v>
      </c>
      <c r="I1043" s="900"/>
      <c r="J1043" s="636">
        <v>13211.43</v>
      </c>
      <c r="K1043" s="653">
        <f>$Q$1*('Кондиционеры MDV VRF'!J113+'Кондиционеры MDV VRF'!$J$124+'Кондиционеры MDV VRF'!$J$293)</f>
        <v>81940.339250000005</v>
      </c>
      <c r="L1043" s="636">
        <f t="shared" si="173"/>
        <v>13211.43</v>
      </c>
      <c r="M1043" s="657">
        <f t="shared" si="174"/>
        <v>81940.339250000005</v>
      </c>
      <c r="N1043" s="636">
        <f>ROUND('Смета ЕР (общ) '!$I1043*'Смета ЕР (общ) '!$L1043,2)</f>
        <v>0</v>
      </c>
      <c r="O1043" s="636">
        <f>ROUND('Смета ЕР (общ) '!$I1043*'Смета ЕР (общ) '!$M1043,2)</f>
        <v>0</v>
      </c>
      <c r="P1043" s="78" t="s">
        <v>6089</v>
      </c>
      <c r="Q1043" s="944"/>
      <c r="R1043" s="1376" t="s">
        <v>844</v>
      </c>
    </row>
    <row r="1044" spans="1:18" ht="36">
      <c r="A1044" s="632" t="s">
        <v>102</v>
      </c>
      <c r="B1044" s="632">
        <v>2</v>
      </c>
      <c r="C1044" s="898"/>
      <c r="D1044" s="898">
        <v>86</v>
      </c>
      <c r="E1044" s="632" t="str">
        <f>CONCATENATE('Смета ЕР (общ) '!$A1044,".",'Смета ЕР (общ) '!$B1044,".",'Смета ЕР (общ) '!$D1044)</f>
        <v>Р8.2.86</v>
      </c>
      <c r="F1044" s="632">
        <f t="shared" si="170"/>
        <v>1</v>
      </c>
      <c r="G1044" s="706" t="s">
        <v>6082</v>
      </c>
      <c r="H1044" s="634" t="s">
        <v>336</v>
      </c>
      <c r="I1044" s="900"/>
      <c r="J1044" s="636">
        <v>13211.43</v>
      </c>
      <c r="K1044" s="653">
        <f>$Q$1*('Кондиционеры MDV VRF'!J114+'Кондиционеры MDV VRF'!$J$124+'Кондиционеры MDV VRF'!$J$293)</f>
        <v>85252.89850000001</v>
      </c>
      <c r="L1044" s="636">
        <f t="shared" si="173"/>
        <v>13211.43</v>
      </c>
      <c r="M1044" s="657">
        <f t="shared" si="174"/>
        <v>85252.89850000001</v>
      </c>
      <c r="N1044" s="636">
        <f>ROUND('Смета ЕР (общ) '!$I1044*'Смета ЕР (общ) '!$L1044,2)</f>
        <v>0</v>
      </c>
      <c r="O1044" s="636">
        <f>ROUND('Смета ЕР (общ) '!$I1044*'Смета ЕР (общ) '!$M1044,2)</f>
        <v>0</v>
      </c>
      <c r="P1044" s="78" t="s">
        <v>6089</v>
      </c>
      <c r="Q1044" s="944"/>
      <c r="R1044" s="1376" t="s">
        <v>844</v>
      </c>
    </row>
    <row r="1045" spans="1:18" ht="36">
      <c r="A1045" s="632" t="s">
        <v>102</v>
      </c>
      <c r="B1045" s="632">
        <v>2</v>
      </c>
      <c r="C1045" s="898"/>
      <c r="D1045" s="898">
        <v>87</v>
      </c>
      <c r="E1045" s="632" t="str">
        <f>CONCATENATE('Смета ЕР (общ) '!$A1045,".",'Смета ЕР (общ) '!$B1045,".",'Смета ЕР (общ) '!$D1045)</f>
        <v>Р8.2.87</v>
      </c>
      <c r="F1045" s="632">
        <f t="shared" si="170"/>
        <v>1</v>
      </c>
      <c r="G1045" s="706" t="s">
        <v>6083</v>
      </c>
      <c r="H1045" s="634" t="s">
        <v>336</v>
      </c>
      <c r="I1045" s="900"/>
      <c r="J1045" s="636">
        <v>13211.43</v>
      </c>
      <c r="K1045" s="653">
        <f>$Q$1*('Кондиционеры MDV VRF'!J115+'Кондиционеры MDV VRF'!$J$124+'Кондиционеры MDV VRF'!$J$293)</f>
        <v>101742.89125000003</v>
      </c>
      <c r="L1045" s="636">
        <f t="shared" si="173"/>
        <v>13211.43</v>
      </c>
      <c r="M1045" s="657">
        <f t="shared" si="174"/>
        <v>101742.89125000003</v>
      </c>
      <c r="N1045" s="636">
        <f>ROUND('Смета ЕР (общ) '!$I1045*'Смета ЕР (общ) '!$L1045,2)</f>
        <v>0</v>
      </c>
      <c r="O1045" s="636">
        <f>ROUND('Смета ЕР (общ) '!$I1045*'Смета ЕР (общ) '!$M1045,2)</f>
        <v>0</v>
      </c>
      <c r="P1045" s="78" t="s">
        <v>6089</v>
      </c>
      <c r="Q1045" s="944"/>
      <c r="R1045" s="1376" t="s">
        <v>844</v>
      </c>
    </row>
    <row r="1046" spans="1:18" ht="36">
      <c r="A1046" s="632" t="s">
        <v>102</v>
      </c>
      <c r="B1046" s="632">
        <v>2</v>
      </c>
      <c r="C1046" s="898"/>
      <c r="D1046" s="898">
        <v>88</v>
      </c>
      <c r="E1046" s="632" t="str">
        <f>CONCATENATE('Смета ЕР (общ) '!$A1046,".",'Смета ЕР (общ) '!$B1046,".",'Смета ЕР (общ) '!$D1046)</f>
        <v>Р8.2.88</v>
      </c>
      <c r="F1046" s="632">
        <f t="shared" si="170"/>
        <v>1</v>
      </c>
      <c r="G1046" s="706" t="s">
        <v>6084</v>
      </c>
      <c r="H1046" s="634" t="s">
        <v>336</v>
      </c>
      <c r="I1046" s="900"/>
      <c r="J1046" s="636">
        <v>13211.43</v>
      </c>
      <c r="K1046" s="653">
        <f>$Q$1*('Кондиционеры MDV VRF'!J116+'Кондиционеры MDV VRF'!$J$124+'Кондиционеры MDV VRF'!$J$293)</f>
        <v>104145.40675000001</v>
      </c>
      <c r="L1046" s="636">
        <f t="shared" si="173"/>
        <v>13211.43</v>
      </c>
      <c r="M1046" s="657">
        <f t="shared" si="174"/>
        <v>104145.40675000001</v>
      </c>
      <c r="N1046" s="636">
        <f>ROUND('Смета ЕР (общ) '!$I1046*'Смета ЕР (общ) '!$L1046,2)</f>
        <v>0</v>
      </c>
      <c r="O1046" s="636">
        <f>ROUND('Смета ЕР (общ) '!$I1046*'Смета ЕР (общ) '!$M1046,2)</f>
        <v>0</v>
      </c>
      <c r="P1046" s="78" t="s">
        <v>6089</v>
      </c>
      <c r="Q1046" s="944"/>
      <c r="R1046" s="1376" t="s">
        <v>844</v>
      </c>
    </row>
    <row r="1047" spans="1:18" ht="36">
      <c r="A1047" s="632" t="s">
        <v>102</v>
      </c>
      <c r="B1047" s="632">
        <v>2</v>
      </c>
      <c r="C1047" s="898"/>
      <c r="D1047" s="898">
        <v>89</v>
      </c>
      <c r="E1047" s="632" t="str">
        <f>CONCATENATE('Смета ЕР (общ) '!$A1047,".",'Смета ЕР (общ) '!$B1047,".",'Смета ЕР (общ) '!$D1047)</f>
        <v>Р8.2.89</v>
      </c>
      <c r="F1047" s="632">
        <f t="shared" si="170"/>
        <v>1</v>
      </c>
      <c r="G1047" s="706" t="s">
        <v>6085</v>
      </c>
      <c r="H1047" s="634" t="s">
        <v>336</v>
      </c>
      <c r="I1047" s="900"/>
      <c r="J1047" s="636">
        <v>13211.43</v>
      </c>
      <c r="K1047" s="653">
        <f>$Q$1*('Кондиционеры MDV VRF'!J117+'Кондиционеры MDV VRF'!$J$124+'Кондиционеры MDV VRF'!$J$293)</f>
        <v>105637.87850000002</v>
      </c>
      <c r="L1047" s="636">
        <f t="shared" si="173"/>
        <v>13211.43</v>
      </c>
      <c r="M1047" s="657">
        <f t="shared" si="174"/>
        <v>105637.87850000002</v>
      </c>
      <c r="N1047" s="636">
        <f>ROUND('Смета ЕР (общ) '!$I1047*'Смета ЕР (общ) '!$L1047,2)</f>
        <v>0</v>
      </c>
      <c r="O1047" s="636">
        <f>ROUND('Смета ЕР (общ) '!$I1047*'Смета ЕР (общ) '!$M1047,2)</f>
        <v>0</v>
      </c>
      <c r="P1047" s="78" t="s">
        <v>6089</v>
      </c>
      <c r="Q1047" s="944"/>
      <c r="R1047" s="1376" t="s">
        <v>844</v>
      </c>
    </row>
    <row r="1048" spans="1:18" ht="36">
      <c r="A1048" s="632" t="s">
        <v>102</v>
      </c>
      <c r="B1048" s="632">
        <v>2</v>
      </c>
      <c r="C1048" s="898"/>
      <c r="D1048" s="898">
        <v>90</v>
      </c>
      <c r="E1048" s="632" t="str">
        <f>CONCATENATE('Смета ЕР (общ) '!$A1048,".",'Смета ЕР (общ) '!$B1048,".",'Смета ЕР (общ) '!$D1048)</f>
        <v>Р8.2.90</v>
      </c>
      <c r="F1048" s="632">
        <f t="shared" si="170"/>
        <v>1</v>
      </c>
      <c r="G1048" s="706" t="s">
        <v>6086</v>
      </c>
      <c r="H1048" s="634" t="s">
        <v>336</v>
      </c>
      <c r="I1048" s="900"/>
      <c r="J1048" s="636">
        <v>13211.43</v>
      </c>
      <c r="K1048" s="653">
        <f>$Q$1*('Кондиционеры MDV VRF'!J118+'Кондиционеры MDV VRF'!$J$124+'Кондиционеры MDV VRF'!$J$293)</f>
        <v>111716.97075000002</v>
      </c>
      <c r="L1048" s="636">
        <f t="shared" si="173"/>
        <v>13211.43</v>
      </c>
      <c r="M1048" s="657">
        <f t="shared" si="174"/>
        <v>111716.97075000002</v>
      </c>
      <c r="N1048" s="636">
        <f>ROUND('Смета ЕР (общ) '!$I1048*'Смета ЕР (общ) '!$L1048,2)</f>
        <v>0</v>
      </c>
      <c r="O1048" s="636">
        <f>ROUND('Смета ЕР (общ) '!$I1048*'Смета ЕР (общ) '!$M1048,2)</f>
        <v>0</v>
      </c>
      <c r="P1048" s="78" t="s">
        <v>6089</v>
      </c>
      <c r="Q1048" s="944"/>
      <c r="R1048" s="1376" t="s">
        <v>844</v>
      </c>
    </row>
    <row r="1049" spans="1:18" ht="24">
      <c r="A1049" s="632" t="s">
        <v>102</v>
      </c>
      <c r="B1049" s="632">
        <v>2</v>
      </c>
      <c r="C1049" s="632"/>
      <c r="D1049" s="632">
        <v>48</v>
      </c>
      <c r="E1049" s="632" t="str">
        <f>CONCATENATE('Смета ЕР (общ) '!$A1049,".",'Смета ЕР (общ) '!$B1049,".",'Смета ЕР (общ) '!$D1049)</f>
        <v>Р8.2.48</v>
      </c>
      <c r="F1049" s="632">
        <f t="shared" si="170"/>
        <v>1</v>
      </c>
      <c r="G1049" s="645" t="s">
        <v>1924</v>
      </c>
      <c r="H1049" s="634" t="s">
        <v>336</v>
      </c>
      <c r="I1049" s="635"/>
      <c r="J1049" s="636">
        <v>106530.43</v>
      </c>
      <c r="K1049" s="665">
        <f>$Q$1*'Кондиционеры Haier VRF'!J15</f>
        <v>272655.07500000001</v>
      </c>
      <c r="L1049" s="636">
        <f t="shared" ref="L1049:L1077" si="175">ROUND(J1049-J1049*$Q$3,2)</f>
        <v>106530.43</v>
      </c>
      <c r="M1049" s="657">
        <f t="shared" si="158"/>
        <v>272655.07500000001</v>
      </c>
      <c r="N1049" s="636">
        <f>ROUND('Смета ЕР (общ) '!$I1049*'Смета ЕР (общ) '!$L1049,2)</f>
        <v>0</v>
      </c>
      <c r="O1049" s="636">
        <f>ROUND('Смета ЕР (общ) '!$I1049*'Смета ЕР (общ) '!$M1049,2)</f>
        <v>0</v>
      </c>
      <c r="P1049" s="78" t="s">
        <v>6088</v>
      </c>
      <c r="Q1049" s="944"/>
      <c r="R1049" s="1376" t="s">
        <v>844</v>
      </c>
    </row>
    <row r="1050" spans="1:18" ht="24">
      <c r="A1050" s="632" t="s">
        <v>102</v>
      </c>
      <c r="B1050" s="632">
        <v>2</v>
      </c>
      <c r="C1050" s="632"/>
      <c r="D1050" s="632">
        <v>49</v>
      </c>
      <c r="E1050" s="632" t="str">
        <f>CONCATENATE('Смета ЕР (общ) '!$A1050,".",'Смета ЕР (общ) '!$B1050,".",'Смета ЕР (общ) '!$D1050)</f>
        <v>Р8.2.49</v>
      </c>
      <c r="F1050" s="632">
        <f t="shared" si="170"/>
        <v>1</v>
      </c>
      <c r="G1050" s="645" t="s">
        <v>1923</v>
      </c>
      <c r="H1050" s="634" t="s">
        <v>336</v>
      </c>
      <c r="I1050" s="635"/>
      <c r="J1050" s="636">
        <v>106530.43</v>
      </c>
      <c r="K1050" s="665">
        <f>$Q$1*'Кондиционеры Haier VRF'!J16</f>
        <v>278383.875</v>
      </c>
      <c r="L1050" s="636">
        <f t="shared" si="175"/>
        <v>106530.43</v>
      </c>
      <c r="M1050" s="657">
        <f t="shared" si="158"/>
        <v>278383.875</v>
      </c>
      <c r="N1050" s="636">
        <f>ROUND('Смета ЕР (общ) '!$I1050*'Смета ЕР (общ) '!$L1050,2)</f>
        <v>0</v>
      </c>
      <c r="O1050" s="636">
        <f>ROUND('Смета ЕР (общ) '!$I1050*'Смета ЕР (общ) '!$M1050,2)</f>
        <v>0</v>
      </c>
      <c r="P1050" s="78" t="s">
        <v>6088</v>
      </c>
      <c r="Q1050" s="944"/>
      <c r="R1050" s="1376" t="s">
        <v>844</v>
      </c>
    </row>
    <row r="1051" spans="1:18" ht="24">
      <c r="A1051" s="632" t="s">
        <v>102</v>
      </c>
      <c r="B1051" s="632">
        <v>2</v>
      </c>
      <c r="C1051" s="632"/>
      <c r="D1051" s="632">
        <v>33</v>
      </c>
      <c r="E1051" s="632" t="str">
        <f>CONCATENATE('Смета ЕР (общ) '!$A1051,".",'Смета ЕР (общ) '!$B1051,".",'Смета ЕР (общ) '!$D1051)</f>
        <v>Р8.2.33</v>
      </c>
      <c r="F1051" s="632">
        <f t="shared" si="170"/>
        <v>1</v>
      </c>
      <c r="G1051" s="645" t="s">
        <v>1734</v>
      </c>
      <c r="H1051" s="634" t="s">
        <v>336</v>
      </c>
      <c r="I1051" s="635"/>
      <c r="J1051" s="636">
        <v>106530.43</v>
      </c>
      <c r="K1051" s="665">
        <f>$Q$1*'Кондиционеры Haier VRF'!J17</f>
        <v>288051.22500000003</v>
      </c>
      <c r="L1051" s="636">
        <f t="shared" si="175"/>
        <v>106530.43</v>
      </c>
      <c r="M1051" s="657">
        <f t="shared" si="158"/>
        <v>288051.22500000003</v>
      </c>
      <c r="N1051" s="636">
        <f>ROUND('Смета ЕР (общ) '!$I1051*'Смета ЕР (общ) '!$L1051,2)</f>
        <v>0</v>
      </c>
      <c r="O1051" s="636">
        <f>ROUND('Смета ЕР (общ) '!$I1051*'Смета ЕР (общ) '!$M1051,2)</f>
        <v>0</v>
      </c>
      <c r="P1051" s="78" t="s">
        <v>6088</v>
      </c>
      <c r="Q1051" s="944"/>
      <c r="R1051" s="1376" t="s">
        <v>844</v>
      </c>
    </row>
    <row r="1052" spans="1:18" ht="24">
      <c r="A1052" s="632" t="s">
        <v>102</v>
      </c>
      <c r="B1052" s="632">
        <v>2</v>
      </c>
      <c r="C1052" s="898"/>
      <c r="D1052" s="898">
        <v>91</v>
      </c>
      <c r="E1052" s="632" t="str">
        <f>CONCATENATE('Смета ЕР (общ) '!$A1052,".",'Смета ЕР (общ) '!$B1052,".",'Смета ЕР (общ) '!$D1052)</f>
        <v>Р8.2.91</v>
      </c>
      <c r="F1052" s="632">
        <f t="shared" si="170"/>
        <v>1</v>
      </c>
      <c r="G1052" s="706" t="s">
        <v>6068</v>
      </c>
      <c r="H1052" s="634" t="s">
        <v>336</v>
      </c>
      <c r="I1052" s="900"/>
      <c r="J1052" s="636">
        <v>106530.43</v>
      </c>
      <c r="K1052" s="665">
        <f>$Q$1*'Кондиционеры MDV VRF'!J75</f>
        <v>528480.60650000011</v>
      </c>
      <c r="L1052" s="636">
        <f t="shared" ref="L1052:L1054" si="176">ROUND(J1052-J1052*$Q$3,2)</f>
        <v>106530.43</v>
      </c>
      <c r="M1052" s="657">
        <f t="shared" ref="M1052:M1054" si="177">K1052</f>
        <v>528480.60650000011</v>
      </c>
      <c r="N1052" s="636">
        <f>ROUND('Смета ЕР (общ) '!$I1052*'Смета ЕР (общ) '!$L1052,2)</f>
        <v>0</v>
      </c>
      <c r="O1052" s="636">
        <f>ROUND('Смета ЕР (общ) '!$I1052*'Смета ЕР (общ) '!$M1052,2)</f>
        <v>0</v>
      </c>
      <c r="P1052" s="78" t="s">
        <v>6089</v>
      </c>
      <c r="Q1052" s="944"/>
      <c r="R1052" s="1376" t="s">
        <v>844</v>
      </c>
    </row>
    <row r="1053" spans="1:18" ht="24">
      <c r="A1053" s="632" t="s">
        <v>102</v>
      </c>
      <c r="B1053" s="632">
        <v>2</v>
      </c>
      <c r="C1053" s="898"/>
      <c r="D1053" s="898">
        <v>92</v>
      </c>
      <c r="E1053" s="632" t="str">
        <f>CONCATENATE('Смета ЕР (общ) '!$A1053,".",'Смета ЕР (общ) '!$B1053,".",'Смета ЕР (общ) '!$D1053)</f>
        <v>Р8.2.92</v>
      </c>
      <c r="F1053" s="632">
        <f t="shared" si="170"/>
        <v>1</v>
      </c>
      <c r="G1053" s="706" t="s">
        <v>6069</v>
      </c>
      <c r="H1053" s="634" t="s">
        <v>336</v>
      </c>
      <c r="I1053" s="900"/>
      <c r="J1053" s="636">
        <v>106530.43</v>
      </c>
      <c r="K1053" s="665">
        <f>$Q$1*'Кондиционеры MDV VRF'!J76</f>
        <v>557019.57850000006</v>
      </c>
      <c r="L1053" s="636">
        <f t="shared" si="176"/>
        <v>106530.43</v>
      </c>
      <c r="M1053" s="657">
        <f t="shared" si="177"/>
        <v>557019.57850000006</v>
      </c>
      <c r="N1053" s="636">
        <f>ROUND('Смета ЕР (общ) '!$I1053*'Смета ЕР (общ) '!$L1053,2)</f>
        <v>0</v>
      </c>
      <c r="O1053" s="636">
        <f>ROUND('Смета ЕР (общ) '!$I1053*'Смета ЕР (общ) '!$M1053,2)</f>
        <v>0</v>
      </c>
      <c r="P1053" s="78" t="s">
        <v>6089</v>
      </c>
      <c r="Q1053" s="944"/>
      <c r="R1053" s="1376" t="s">
        <v>844</v>
      </c>
    </row>
    <row r="1054" spans="1:18" ht="24">
      <c r="A1054" s="632" t="s">
        <v>102</v>
      </c>
      <c r="B1054" s="632">
        <v>2</v>
      </c>
      <c r="C1054" s="898"/>
      <c r="D1054" s="898">
        <v>93</v>
      </c>
      <c r="E1054" s="632" t="str">
        <f>CONCATENATE('Смета ЕР (общ) '!$A1054,".",'Смета ЕР (общ) '!$B1054,".",'Смета ЕР (общ) '!$D1054)</f>
        <v>Р8.2.93</v>
      </c>
      <c r="F1054" s="632">
        <f t="shared" si="170"/>
        <v>1</v>
      </c>
      <c r="G1054" s="706" t="s">
        <v>6070</v>
      </c>
      <c r="H1054" s="634" t="s">
        <v>336</v>
      </c>
      <c r="I1054" s="900"/>
      <c r="J1054" s="636">
        <v>106530.43</v>
      </c>
      <c r="K1054" s="665">
        <f>$Q$1*'Кондиционеры MDV VRF'!J77</f>
        <v>611840.61400000018</v>
      </c>
      <c r="L1054" s="636">
        <f t="shared" si="176"/>
        <v>106530.43</v>
      </c>
      <c r="M1054" s="657">
        <f t="shared" si="177"/>
        <v>611840.61400000018</v>
      </c>
      <c r="N1054" s="636">
        <f>ROUND('Смета ЕР (общ) '!$I1054*'Смета ЕР (общ) '!$L1054,2)</f>
        <v>0</v>
      </c>
      <c r="O1054" s="636">
        <f>ROUND('Смета ЕР (общ) '!$I1054*'Смета ЕР (общ) '!$M1054,2)</f>
        <v>0</v>
      </c>
      <c r="P1054" s="78" t="s">
        <v>6089</v>
      </c>
      <c r="Q1054" s="944"/>
      <c r="R1054" s="1376" t="s">
        <v>844</v>
      </c>
    </row>
    <row r="1055" spans="1:18" ht="24">
      <c r="A1055" s="632" t="s">
        <v>102</v>
      </c>
      <c r="B1055" s="632">
        <v>2</v>
      </c>
      <c r="C1055" s="632"/>
      <c r="D1055" s="632">
        <v>34</v>
      </c>
      <c r="E1055" s="632" t="str">
        <f>CONCATENATE('Смета ЕР (общ) '!$A1055,".",'Смета ЕР (общ) '!$B1055,".",'Смета ЕР (общ) '!$D1055)</f>
        <v>Р8.2.34</v>
      </c>
      <c r="F1055" s="632">
        <f t="shared" si="170"/>
        <v>1</v>
      </c>
      <c r="G1055" s="645" t="s">
        <v>1238</v>
      </c>
      <c r="H1055" s="634" t="s">
        <v>336</v>
      </c>
      <c r="I1055" s="635"/>
      <c r="J1055" s="636">
        <v>1039.6099999999999</v>
      </c>
      <c r="K1055" s="665">
        <f>$Q$1*'Кондиционеры Haier VRF'!J170</f>
        <v>4386.1125000000002</v>
      </c>
      <c r="L1055" s="636">
        <f t="shared" si="175"/>
        <v>1039.6099999999999</v>
      </c>
      <c r="M1055" s="657">
        <f t="shared" si="158"/>
        <v>4386.1125000000002</v>
      </c>
      <c r="N1055" s="636">
        <f>ROUND('Смета ЕР (общ) '!$I1055*'Смета ЕР (общ) '!$L1055,2)</f>
        <v>0</v>
      </c>
      <c r="O1055" s="636">
        <f>ROUND('Смета ЕР (общ) '!$I1055*'Смета ЕР (общ) '!$M1055,2)</f>
        <v>0</v>
      </c>
      <c r="P1055" s="78" t="s">
        <v>6088</v>
      </c>
      <c r="Q1055" s="944"/>
      <c r="R1055" s="1376" t="s">
        <v>844</v>
      </c>
    </row>
    <row r="1056" spans="1:18" ht="24">
      <c r="A1056" s="632" t="s">
        <v>102</v>
      </c>
      <c r="B1056" s="632">
        <v>2</v>
      </c>
      <c r="C1056" s="632"/>
      <c r="D1056" s="632">
        <v>35</v>
      </c>
      <c r="E1056" s="632" t="str">
        <f>CONCATENATE('Смета ЕР (общ) '!$A1056,".",'Смета ЕР (общ) '!$B1056,".",'Смета ЕР (общ) '!$D1056)</f>
        <v>Р8.2.35</v>
      </c>
      <c r="F1056" s="632">
        <f t="shared" si="170"/>
        <v>1</v>
      </c>
      <c r="G1056" s="645" t="s">
        <v>1239</v>
      </c>
      <c r="H1056" s="634" t="s">
        <v>336</v>
      </c>
      <c r="I1056" s="635"/>
      <c r="J1056" s="636">
        <v>1040.48</v>
      </c>
      <c r="K1056" s="665">
        <f>$Q$1*'Кондиционеры Haier VRF'!J171</f>
        <v>5012.7000000000007</v>
      </c>
      <c r="L1056" s="636">
        <f t="shared" si="175"/>
        <v>1040.48</v>
      </c>
      <c r="M1056" s="657">
        <f t="shared" si="158"/>
        <v>5012.7000000000007</v>
      </c>
      <c r="N1056" s="636">
        <f>ROUND('Смета ЕР (общ) '!$I1056*'Смета ЕР (общ) '!$L1056,2)</f>
        <v>0</v>
      </c>
      <c r="O1056" s="636">
        <f>ROUND('Смета ЕР (общ) '!$I1056*'Смета ЕР (общ) '!$M1056,2)</f>
        <v>0</v>
      </c>
      <c r="P1056" s="78" t="s">
        <v>6088</v>
      </c>
      <c r="Q1056" s="944"/>
      <c r="R1056" s="1376" t="s">
        <v>844</v>
      </c>
    </row>
    <row r="1057" spans="1:18" ht="24">
      <c r="A1057" s="632" t="s">
        <v>102</v>
      </c>
      <c r="B1057" s="632">
        <v>2</v>
      </c>
      <c r="C1057" s="898"/>
      <c r="D1057" s="898">
        <v>94</v>
      </c>
      <c r="E1057" s="632" t="str">
        <f>CONCATENATE('Смета ЕР (общ) '!$A1057,".",'Смета ЕР (общ) '!$B1057,".",'Смета ЕР (общ) '!$D1057)</f>
        <v>Р8.2.94</v>
      </c>
      <c r="F1057" s="632">
        <f t="shared" si="170"/>
        <v>1</v>
      </c>
      <c r="G1057" s="706" t="s">
        <v>6064</v>
      </c>
      <c r="H1057" s="634" t="s">
        <v>336</v>
      </c>
      <c r="I1057" s="900"/>
      <c r="J1057" s="636">
        <v>1039.6099999999999</v>
      </c>
      <c r="K1057" s="665">
        <f>$Q$1*'Кондиционеры MDV VRF'!J272</f>
        <v>3931.389000000001</v>
      </c>
      <c r="L1057" s="636">
        <f t="shared" ref="L1057:L1061" si="178">ROUND(J1057-J1057*$Q$3,2)</f>
        <v>1039.6099999999999</v>
      </c>
      <c r="M1057" s="657">
        <f t="shared" ref="M1057:M1061" si="179">K1057</f>
        <v>3931.389000000001</v>
      </c>
      <c r="N1057" s="636">
        <f>ROUND('Смета ЕР (общ) '!$I1057*'Смета ЕР (общ) '!$L1057,2)</f>
        <v>0</v>
      </c>
      <c r="O1057" s="636">
        <f>ROUND('Смета ЕР (общ) '!$I1057*'Смета ЕР (общ) '!$M1057,2)</f>
        <v>0</v>
      </c>
      <c r="P1057" s="78" t="s">
        <v>6089</v>
      </c>
      <c r="Q1057" s="944"/>
      <c r="R1057" s="1376" t="s">
        <v>844</v>
      </c>
    </row>
    <row r="1058" spans="1:18" ht="24">
      <c r="A1058" s="632" t="s">
        <v>102</v>
      </c>
      <c r="B1058" s="632">
        <v>2</v>
      </c>
      <c r="C1058" s="898"/>
      <c r="D1058" s="898">
        <v>95</v>
      </c>
      <c r="E1058" s="632" t="str">
        <f>CONCATENATE('Смета ЕР (общ) '!$A1058,".",'Смета ЕР (общ) '!$B1058,".",'Смета ЕР (общ) '!$D1058)</f>
        <v>Р8.2.95</v>
      </c>
      <c r="F1058" s="632">
        <f t="shared" si="170"/>
        <v>1</v>
      </c>
      <c r="G1058" s="706" t="s">
        <v>6063</v>
      </c>
      <c r="H1058" s="634" t="s">
        <v>336</v>
      </c>
      <c r="I1058" s="900"/>
      <c r="J1058" s="636">
        <v>1040.48</v>
      </c>
      <c r="K1058" s="665">
        <f>$Q$1*'Кондиционеры MDV VRF'!J273</f>
        <v>4149.7995000000001</v>
      </c>
      <c r="L1058" s="636">
        <f t="shared" si="178"/>
        <v>1040.48</v>
      </c>
      <c r="M1058" s="657">
        <f t="shared" si="179"/>
        <v>4149.7995000000001</v>
      </c>
      <c r="N1058" s="636">
        <f>ROUND('Смета ЕР (общ) '!$I1058*'Смета ЕР (общ) '!$L1058,2)</f>
        <v>0</v>
      </c>
      <c r="O1058" s="636">
        <f>ROUND('Смета ЕР (общ) '!$I1058*'Смета ЕР (общ) '!$M1058,2)</f>
        <v>0</v>
      </c>
      <c r="P1058" s="78" t="s">
        <v>6089</v>
      </c>
      <c r="Q1058" s="944"/>
      <c r="R1058" s="1376" t="s">
        <v>844</v>
      </c>
    </row>
    <row r="1059" spans="1:18" ht="24">
      <c r="A1059" s="632" t="s">
        <v>102</v>
      </c>
      <c r="B1059" s="632">
        <v>2</v>
      </c>
      <c r="C1059" s="898"/>
      <c r="D1059" s="898">
        <v>96</v>
      </c>
      <c r="E1059" s="632" t="str">
        <f>CONCATENATE('Смета ЕР (общ) '!$A1059,".",'Смета ЕР (общ) '!$B1059,".",'Смета ЕР (общ) '!$D1059)</f>
        <v>Р8.2.96</v>
      </c>
      <c r="F1059" s="632">
        <f t="shared" si="170"/>
        <v>1</v>
      </c>
      <c r="G1059" s="706" t="s">
        <v>6065</v>
      </c>
      <c r="H1059" s="634" t="s">
        <v>336</v>
      </c>
      <c r="I1059" s="900"/>
      <c r="J1059" s="636">
        <v>1040.48</v>
      </c>
      <c r="K1059" s="665">
        <f>$Q$1*'Кондиционеры MDV VRF'!J274</f>
        <v>9428.0532500000008</v>
      </c>
      <c r="L1059" s="636">
        <f t="shared" si="178"/>
        <v>1040.48</v>
      </c>
      <c r="M1059" s="657">
        <f t="shared" si="179"/>
        <v>9428.0532500000008</v>
      </c>
      <c r="N1059" s="636">
        <f>ROUND('Смета ЕР (общ) '!$I1059*'Смета ЕР (общ) '!$L1059,2)</f>
        <v>0</v>
      </c>
      <c r="O1059" s="636">
        <f>ROUND('Смета ЕР (общ) '!$I1059*'Смета ЕР (общ) '!$M1059,2)</f>
        <v>0</v>
      </c>
      <c r="P1059" s="78" t="s">
        <v>6089</v>
      </c>
      <c r="Q1059" s="944"/>
      <c r="R1059" s="1376" t="s">
        <v>844</v>
      </c>
    </row>
    <row r="1060" spans="1:18" ht="24">
      <c r="A1060" s="632" t="s">
        <v>102</v>
      </c>
      <c r="B1060" s="632">
        <v>2</v>
      </c>
      <c r="C1060" s="898"/>
      <c r="D1060" s="898">
        <v>97</v>
      </c>
      <c r="E1060" s="632" t="str">
        <f>CONCATENATE('Смета ЕР (общ) '!$A1060,".",'Смета ЕР (общ) '!$B1060,".",'Смета ЕР (общ) '!$D1060)</f>
        <v>Р8.2.97</v>
      </c>
      <c r="F1060" s="632">
        <f t="shared" si="170"/>
        <v>1</v>
      </c>
      <c r="G1060" s="706" t="s">
        <v>6066</v>
      </c>
      <c r="H1060" s="634" t="s">
        <v>336</v>
      </c>
      <c r="I1060" s="900"/>
      <c r="J1060" s="636">
        <v>1040.48</v>
      </c>
      <c r="K1060" s="665">
        <f>$Q$1*'Кондиционеры MDV VRF'!J275</f>
        <v>13796.26325</v>
      </c>
      <c r="L1060" s="636">
        <f t="shared" si="178"/>
        <v>1040.48</v>
      </c>
      <c r="M1060" s="657">
        <f t="shared" si="179"/>
        <v>13796.26325</v>
      </c>
      <c r="N1060" s="636">
        <f>ROUND('Смета ЕР (общ) '!$I1060*'Смета ЕР (общ) '!$L1060,2)</f>
        <v>0</v>
      </c>
      <c r="O1060" s="636">
        <f>ROUND('Смета ЕР (общ) '!$I1060*'Смета ЕР (общ) '!$M1060,2)</f>
        <v>0</v>
      </c>
      <c r="P1060" s="78" t="s">
        <v>6089</v>
      </c>
      <c r="Q1060" s="944"/>
      <c r="R1060" s="1376" t="s">
        <v>844</v>
      </c>
    </row>
    <row r="1061" spans="1:18" ht="24">
      <c r="A1061" s="632" t="s">
        <v>102</v>
      </c>
      <c r="B1061" s="632">
        <v>2</v>
      </c>
      <c r="C1061" s="898"/>
      <c r="D1061" s="898">
        <v>98</v>
      </c>
      <c r="E1061" s="632" t="str">
        <f>CONCATENATE('Смета ЕР (общ) '!$A1061,".",'Смета ЕР (общ) '!$B1061,".",'Смета ЕР (общ) '!$D1061)</f>
        <v>Р8.2.98</v>
      </c>
      <c r="F1061" s="632">
        <f t="shared" si="170"/>
        <v>1</v>
      </c>
      <c r="G1061" s="706" t="s">
        <v>6067</v>
      </c>
      <c r="H1061" s="634" t="s">
        <v>336</v>
      </c>
      <c r="I1061" s="900"/>
      <c r="J1061" s="636">
        <v>1040.48</v>
      </c>
      <c r="K1061" s="665">
        <f>$Q$1*'Кондиционеры MDV VRF'!J276</f>
        <v>14524.298250000002</v>
      </c>
      <c r="L1061" s="636">
        <f t="shared" si="178"/>
        <v>1040.48</v>
      </c>
      <c r="M1061" s="657">
        <f t="shared" si="179"/>
        <v>14524.298250000002</v>
      </c>
      <c r="N1061" s="636">
        <f>ROUND('Смета ЕР (общ) '!$I1061*'Смета ЕР (общ) '!$L1061,2)</f>
        <v>0</v>
      </c>
      <c r="O1061" s="636">
        <f>ROUND('Смета ЕР (общ) '!$I1061*'Смета ЕР (общ) '!$M1061,2)</f>
        <v>0</v>
      </c>
      <c r="P1061" s="78" t="s">
        <v>6089</v>
      </c>
      <c r="Q1061" s="944"/>
      <c r="R1061" s="1376" t="s">
        <v>844</v>
      </c>
    </row>
    <row r="1062" spans="1:18" ht="24">
      <c r="A1062" s="632" t="s">
        <v>102</v>
      </c>
      <c r="B1062" s="632">
        <v>2</v>
      </c>
      <c r="C1062" s="632"/>
      <c r="D1062" s="632">
        <v>50</v>
      </c>
      <c r="E1062" s="632" t="str">
        <f>CONCATENATE('Смета ЕР (общ) '!$A1062,".",'Смета ЕР (общ) '!$B1062,".",'Смета ЕР (общ) '!$D1062)</f>
        <v>Р8.2.50</v>
      </c>
      <c r="F1062" s="632">
        <f t="shared" si="170"/>
        <v>1</v>
      </c>
      <c r="G1062" s="645" t="s">
        <v>2385</v>
      </c>
      <c r="H1062" s="634" t="s">
        <v>336</v>
      </c>
      <c r="I1062" s="635"/>
      <c r="J1062" s="636">
        <v>2000</v>
      </c>
      <c r="K1062" s="636">
        <v>5500</v>
      </c>
      <c r="L1062" s="636">
        <f t="shared" si="175"/>
        <v>2000</v>
      </c>
      <c r="M1062" s="665">
        <f t="shared" ref="M1062:M1077" si="180">ROUND(K1062-K1062*$Q$3,2)</f>
        <v>5500</v>
      </c>
      <c r="N1062" s="636">
        <f>ROUND('Смета ЕР (общ) '!$I1062*'Смета ЕР (общ) '!$L1062,2)</f>
        <v>0</v>
      </c>
      <c r="O1062" s="636">
        <f>ROUND('Смета ЕР (общ) '!$I1062*'Смета ЕР (общ) '!$M1062,2)</f>
        <v>0</v>
      </c>
      <c r="R1062" s="1376"/>
    </row>
    <row r="1063" spans="1:18" ht="24">
      <c r="A1063" s="632" t="s">
        <v>102</v>
      </c>
      <c r="B1063" s="632">
        <v>2</v>
      </c>
      <c r="C1063" s="632"/>
      <c r="D1063" s="632">
        <v>51</v>
      </c>
      <c r="E1063" s="632" t="str">
        <f>CONCATENATE('Смета ЕР (общ) '!$A1063,".",'Смета ЕР (общ) '!$B1063,".",'Смета ЕР (общ) '!$D1063)</f>
        <v>Р8.2.51</v>
      </c>
      <c r="F1063" s="632">
        <f t="shared" si="170"/>
        <v>1</v>
      </c>
      <c r="G1063" s="645" t="s">
        <v>2386</v>
      </c>
      <c r="H1063" s="634" t="s">
        <v>336</v>
      </c>
      <c r="I1063" s="635"/>
      <c r="J1063" s="636">
        <v>1500</v>
      </c>
      <c r="K1063" s="636">
        <v>4500</v>
      </c>
      <c r="L1063" s="636">
        <f t="shared" si="175"/>
        <v>1500</v>
      </c>
      <c r="M1063" s="636">
        <f t="shared" si="180"/>
        <v>4500</v>
      </c>
      <c r="N1063" s="636">
        <f>ROUND('Смета ЕР (общ) '!$I1063*'Смета ЕР (общ) '!$L1063,2)</f>
        <v>0</v>
      </c>
      <c r="O1063" s="636">
        <f>ROUND('Смета ЕР (общ) '!$I1063*'Смета ЕР (общ) '!$M1063,2)</f>
        <v>0</v>
      </c>
      <c r="R1063" s="1376"/>
    </row>
    <row r="1064" spans="1:18" ht="24">
      <c r="A1064" s="632" t="s">
        <v>102</v>
      </c>
      <c r="B1064" s="632">
        <v>2</v>
      </c>
      <c r="C1064" s="632"/>
      <c r="D1064" s="632">
        <v>52</v>
      </c>
      <c r="E1064" s="632" t="str">
        <f>CONCATENATE('Смета ЕР (общ) '!$A1064,".",'Смета ЕР (общ) '!$B1064,".",'Смета ЕР (общ) '!$D1064)</f>
        <v>Р8.2.52</v>
      </c>
      <c r="F1064" s="632">
        <f t="shared" si="170"/>
        <v>1</v>
      </c>
      <c r="G1064" s="645" t="s">
        <v>2390</v>
      </c>
      <c r="H1064" s="634" t="s">
        <v>336</v>
      </c>
      <c r="I1064" s="635"/>
      <c r="J1064" s="636">
        <v>750</v>
      </c>
      <c r="K1064" s="636">
        <v>1350</v>
      </c>
      <c r="L1064" s="636">
        <f t="shared" si="175"/>
        <v>750</v>
      </c>
      <c r="M1064" s="636">
        <f t="shared" si="180"/>
        <v>1350</v>
      </c>
      <c r="N1064" s="636">
        <f>ROUND('Смета ЕР (общ) '!$I1064*'Смета ЕР (общ) '!$L1064,2)</f>
        <v>0</v>
      </c>
      <c r="O1064" s="636">
        <f>ROUND('Смета ЕР (общ) '!$I1064*'Смета ЕР (общ) '!$M1064,2)</f>
        <v>0</v>
      </c>
      <c r="R1064" s="1376"/>
    </row>
    <row r="1065" spans="1:18" ht="24">
      <c r="A1065" s="632" t="s">
        <v>102</v>
      </c>
      <c r="B1065" s="632">
        <v>2</v>
      </c>
      <c r="C1065" s="632"/>
      <c r="D1065" s="632">
        <v>53</v>
      </c>
      <c r="E1065" s="632" t="str">
        <f>CONCATENATE('Смета ЕР (общ) '!$A1065,".",'Смета ЕР (общ) '!$B1065,".",'Смета ЕР (общ) '!$D1065)</f>
        <v>Р8.2.53</v>
      </c>
      <c r="F1065" s="632">
        <f t="shared" si="170"/>
        <v>1</v>
      </c>
      <c r="G1065" s="645" t="s">
        <v>2387</v>
      </c>
      <c r="H1065" s="634" t="s">
        <v>336</v>
      </c>
      <c r="I1065" s="635"/>
      <c r="J1065" s="636">
        <v>2000</v>
      </c>
      <c r="K1065" s="636">
        <v>16746.400000000001</v>
      </c>
      <c r="L1065" s="636">
        <f t="shared" si="175"/>
        <v>2000</v>
      </c>
      <c r="M1065" s="636">
        <f t="shared" si="180"/>
        <v>16746.400000000001</v>
      </c>
      <c r="N1065" s="636">
        <f>ROUND('Смета ЕР (общ) '!$I1065*'Смета ЕР (общ) '!$L1065,2)</f>
        <v>0</v>
      </c>
      <c r="O1065" s="636">
        <f>ROUND('Смета ЕР (общ) '!$I1065*'Смета ЕР (общ) '!$M1065,2)</f>
        <v>0</v>
      </c>
      <c r="R1065" s="1376"/>
    </row>
    <row r="1066" spans="1:18" ht="24">
      <c r="A1066" s="632" t="s">
        <v>102</v>
      </c>
      <c r="B1066" s="632">
        <v>2</v>
      </c>
      <c r="C1066" s="632"/>
      <c r="D1066" s="632">
        <v>54</v>
      </c>
      <c r="E1066" s="632" t="str">
        <f>CONCATENATE('Смета ЕР (общ) '!$A1066,".",'Смета ЕР (общ) '!$B1066,".",'Смета ЕР (общ) '!$D1066)</f>
        <v>Р8.2.54</v>
      </c>
      <c r="F1066" s="632">
        <f t="shared" si="170"/>
        <v>1</v>
      </c>
      <c r="G1066" s="645" t="s">
        <v>2389</v>
      </c>
      <c r="H1066" s="648" t="s">
        <v>2388</v>
      </c>
      <c r="I1066" s="635"/>
      <c r="J1066" s="636">
        <v>700</v>
      </c>
      <c r="K1066" s="636">
        <v>4900</v>
      </c>
      <c r="L1066" s="636">
        <f t="shared" si="175"/>
        <v>700</v>
      </c>
      <c r="M1066" s="636">
        <f t="shared" si="180"/>
        <v>4900</v>
      </c>
      <c r="N1066" s="636">
        <f>ROUND('Смета ЕР (общ) '!$I1066*'Смета ЕР (общ) '!$L1066,2)</f>
        <v>0</v>
      </c>
      <c r="O1066" s="636">
        <f>ROUND('Смета ЕР (общ) '!$I1066*'Смета ЕР (общ) '!$M1066,2)</f>
        <v>0</v>
      </c>
      <c r="R1066" s="1376"/>
    </row>
    <row r="1067" spans="1:18" ht="24">
      <c r="A1067" s="632" t="s">
        <v>102</v>
      </c>
      <c r="B1067" s="632">
        <v>2</v>
      </c>
      <c r="C1067" s="632"/>
      <c r="D1067" s="632">
        <v>15</v>
      </c>
      <c r="E1067" s="632" t="str">
        <f>CONCATENATE('Смета ЕР (общ) '!$A1067,".",'Смета ЕР (общ) '!$B1067,".",'Смета ЕР (общ) '!$D1067)</f>
        <v>Р8.2.15</v>
      </c>
      <c r="F1067" s="632">
        <f t="shared" si="170"/>
        <v>1</v>
      </c>
      <c r="G1067" s="645" t="s">
        <v>272</v>
      </c>
      <c r="H1067" s="634" t="s">
        <v>336</v>
      </c>
      <c r="I1067" s="635"/>
      <c r="J1067" s="636">
        <v>4293.7</v>
      </c>
      <c r="K1067" s="636">
        <v>6711.44</v>
      </c>
      <c r="L1067" s="636">
        <f t="shared" si="175"/>
        <v>4293.7</v>
      </c>
      <c r="M1067" s="636">
        <f t="shared" si="180"/>
        <v>6711.44</v>
      </c>
      <c r="N1067" s="636">
        <f>ROUND('Смета ЕР (общ) '!$I1067*'Смета ЕР (общ) '!$L1067,2)</f>
        <v>0</v>
      </c>
      <c r="O1067" s="636">
        <f>ROUND('Смета ЕР (общ) '!$I1067*'Смета ЕР (общ) '!$M1067,2)</f>
        <v>0</v>
      </c>
      <c r="R1067" s="1376"/>
    </row>
    <row r="1068" spans="1:18" ht="24">
      <c r="A1068" s="654" t="s">
        <v>102</v>
      </c>
      <c r="B1068" s="654">
        <v>2</v>
      </c>
      <c r="C1068" s="654"/>
      <c r="D1068" s="654">
        <v>16</v>
      </c>
      <c r="E1068" s="654" t="str">
        <f>CONCATENATE('Смета ЕР (общ) '!$A1068,".",'Смета ЕР (общ) '!$B1068,".",'Смета ЕР (общ) '!$D1068)</f>
        <v>Р8.2.16</v>
      </c>
      <c r="F1068" s="654">
        <f t="shared" si="170"/>
        <v>1</v>
      </c>
      <c r="G1068" s="655" t="s">
        <v>353</v>
      </c>
      <c r="H1068" s="634" t="s">
        <v>336</v>
      </c>
      <c r="I1068" s="635"/>
      <c r="J1068" s="636">
        <v>4293.7</v>
      </c>
      <c r="K1068" s="636">
        <v>8193.5300000000007</v>
      </c>
      <c r="L1068" s="636">
        <f t="shared" si="175"/>
        <v>4293.7</v>
      </c>
      <c r="M1068" s="636">
        <f t="shared" si="180"/>
        <v>8193.5300000000007</v>
      </c>
      <c r="N1068" s="636">
        <f>ROUND('Смета ЕР (общ) '!$I1068*'Смета ЕР (общ) '!$L1068,2)</f>
        <v>0</v>
      </c>
      <c r="O1068" s="636">
        <f>ROUND('Смета ЕР (общ) '!$I1068*'Смета ЕР (общ) '!$M1068,2)</f>
        <v>0</v>
      </c>
      <c r="R1068" s="1376"/>
    </row>
    <row r="1069" spans="1:18" ht="24">
      <c r="A1069" s="632" t="s">
        <v>102</v>
      </c>
      <c r="B1069" s="632">
        <v>2</v>
      </c>
      <c r="C1069" s="632"/>
      <c r="D1069" s="632">
        <v>17</v>
      </c>
      <c r="E1069" s="632" t="str">
        <f>CONCATENATE('Смета ЕР (общ) '!$A1069,".",'Смета ЕР (общ) '!$B1069,".",'Смета ЕР (общ) '!$D1069)</f>
        <v>Р8.2.17</v>
      </c>
      <c r="F1069" s="632">
        <f t="shared" si="170"/>
        <v>1</v>
      </c>
      <c r="G1069" s="633" t="s">
        <v>103</v>
      </c>
      <c r="H1069" s="634" t="s">
        <v>1144</v>
      </c>
      <c r="I1069" s="635"/>
      <c r="J1069" s="636">
        <v>1148.3599999999999</v>
      </c>
      <c r="K1069" s="636">
        <v>6334.22</v>
      </c>
      <c r="L1069" s="636">
        <f t="shared" si="175"/>
        <v>1148.3599999999999</v>
      </c>
      <c r="M1069" s="636">
        <f t="shared" si="180"/>
        <v>6334.22</v>
      </c>
      <c r="N1069" s="636">
        <f>ROUND('Смета ЕР (общ) '!$I1069*'Смета ЕР (общ) '!$L1069,2)</f>
        <v>0</v>
      </c>
      <c r="O1069" s="636">
        <f>ROUND('Смета ЕР (общ) '!$I1069*'Смета ЕР (общ) '!$M1069,2)</f>
        <v>0</v>
      </c>
      <c r="R1069" s="1376"/>
    </row>
    <row r="1070" spans="1:18" ht="24">
      <c r="A1070" s="632" t="s">
        <v>102</v>
      </c>
      <c r="B1070" s="632">
        <v>2</v>
      </c>
      <c r="C1070" s="632"/>
      <c r="D1070" s="632">
        <v>18</v>
      </c>
      <c r="E1070" s="632" t="str">
        <f>CONCATENATE('Смета ЕР (общ) '!$A1070,".",'Смета ЕР (общ) '!$B1070,".",'Смета ЕР (общ) '!$D1070)</f>
        <v>Р8.2.18</v>
      </c>
      <c r="F1070" s="632">
        <f t="shared" si="170"/>
        <v>1</v>
      </c>
      <c r="G1070" s="633" t="s">
        <v>104</v>
      </c>
      <c r="H1070" s="634" t="s">
        <v>8</v>
      </c>
      <c r="I1070" s="635"/>
      <c r="J1070" s="636">
        <v>96.36</v>
      </c>
      <c r="K1070" s="636">
        <v>0</v>
      </c>
      <c r="L1070" s="636">
        <f t="shared" si="175"/>
        <v>96.36</v>
      </c>
      <c r="M1070" s="636">
        <f t="shared" si="180"/>
        <v>0</v>
      </c>
      <c r="N1070" s="636">
        <f>ROUND('Смета ЕР (общ) '!$I1070*'Смета ЕР (общ) '!$L1070,2)</f>
        <v>0</v>
      </c>
      <c r="O1070" s="636">
        <f>ROUND('Смета ЕР (общ) '!$I1070*'Смета ЕР (общ) '!$M1070,2)</f>
        <v>0</v>
      </c>
      <c r="R1070" s="1376"/>
    </row>
    <row r="1071" spans="1:18" ht="15" customHeight="1">
      <c r="A1071" s="632" t="s">
        <v>102</v>
      </c>
      <c r="B1071" s="632">
        <v>2</v>
      </c>
      <c r="C1071" s="632"/>
      <c r="D1071" s="632">
        <v>19</v>
      </c>
      <c r="E1071" s="632" t="str">
        <f>CONCATENATE('Смета ЕР (общ) '!$A1071,".",'Смета ЕР (общ) '!$B1071,".",'Смета ЕР (общ) '!$D1071)</f>
        <v>Р8.2.19</v>
      </c>
      <c r="F1071" s="632">
        <f t="shared" si="170"/>
        <v>1</v>
      </c>
      <c r="G1071" s="633" t="s">
        <v>273</v>
      </c>
      <c r="H1071" s="634" t="s">
        <v>336</v>
      </c>
      <c r="I1071" s="635"/>
      <c r="J1071" s="636">
        <v>2200</v>
      </c>
      <c r="K1071" s="636">
        <v>18668.04</v>
      </c>
      <c r="L1071" s="636">
        <f t="shared" si="175"/>
        <v>2200</v>
      </c>
      <c r="M1071" s="636">
        <f t="shared" si="180"/>
        <v>18668.04</v>
      </c>
      <c r="N1071" s="636">
        <f>ROUND('Смета ЕР (общ) '!$I1071*'Смета ЕР (общ) '!$L1071,2)</f>
        <v>0</v>
      </c>
      <c r="O1071" s="636">
        <f>ROUND('Смета ЕР (общ) '!$I1071*'Смета ЕР (общ) '!$M1071,2)</f>
        <v>0</v>
      </c>
      <c r="R1071" s="1376"/>
    </row>
    <row r="1072" spans="1:18" ht="24">
      <c r="A1072" s="632" t="s">
        <v>102</v>
      </c>
      <c r="B1072" s="632">
        <v>2</v>
      </c>
      <c r="C1072" s="632"/>
      <c r="D1072" s="632">
        <v>55</v>
      </c>
      <c r="E1072" s="632" t="str">
        <f>CONCATENATE('Смета ЕР (общ) '!$A1072,".",'Смета ЕР (общ) '!$B1072,".",'Смета ЕР (общ) '!$D1072)</f>
        <v>Р8.2.55</v>
      </c>
      <c r="F1072" s="632">
        <f t="shared" si="170"/>
        <v>1</v>
      </c>
      <c r="G1072" s="633" t="s">
        <v>2071</v>
      </c>
      <c r="H1072" s="634" t="s">
        <v>336</v>
      </c>
      <c r="I1072" s="635"/>
      <c r="J1072" s="636">
        <v>3014.67</v>
      </c>
      <c r="K1072" s="636">
        <v>10540.05</v>
      </c>
      <c r="L1072" s="636">
        <f t="shared" si="175"/>
        <v>3014.67</v>
      </c>
      <c r="M1072" s="636">
        <f t="shared" si="180"/>
        <v>10540.05</v>
      </c>
      <c r="N1072" s="636">
        <f>ROUND('Смета ЕР (общ) '!$I1072*'Смета ЕР (общ) '!$L1072,2)</f>
        <v>0</v>
      </c>
      <c r="O1072" s="636">
        <f>ROUND('Смета ЕР (общ) '!$I1072*'Смета ЕР (общ) '!$M1072,2)</f>
        <v>0</v>
      </c>
      <c r="R1072" s="1376"/>
    </row>
    <row r="1073" spans="1:18" ht="24">
      <c r="A1073" s="632" t="s">
        <v>102</v>
      </c>
      <c r="B1073" s="632">
        <v>2</v>
      </c>
      <c r="C1073" s="632"/>
      <c r="D1073" s="632">
        <v>56</v>
      </c>
      <c r="E1073" s="632" t="str">
        <f>CONCATENATE('Смета ЕР (общ) '!$A1073,".",'Смета ЕР (общ) '!$B1073,".",'Смета ЕР (общ) '!$D1073)</f>
        <v>Р8.2.56</v>
      </c>
      <c r="F1073" s="632">
        <f t="shared" si="170"/>
        <v>1</v>
      </c>
      <c r="G1073" s="633" t="s">
        <v>2072</v>
      </c>
      <c r="H1073" s="634" t="s">
        <v>336</v>
      </c>
      <c r="I1073" s="635"/>
      <c r="J1073" s="636">
        <v>3014.67</v>
      </c>
      <c r="K1073" s="636">
        <v>8961.8700000000008</v>
      </c>
      <c r="L1073" s="636">
        <f t="shared" si="175"/>
        <v>3014.67</v>
      </c>
      <c r="M1073" s="636">
        <f t="shared" si="180"/>
        <v>8961.8700000000008</v>
      </c>
      <c r="N1073" s="636">
        <f>ROUND('Смета ЕР (общ) '!$I1073*'Смета ЕР (общ) '!$L1073,2)</f>
        <v>0</v>
      </c>
      <c r="O1073" s="636">
        <f>ROUND('Смета ЕР (общ) '!$I1073*'Смета ЕР (общ) '!$M1073,2)</f>
        <v>0</v>
      </c>
      <c r="R1073" s="1376"/>
    </row>
    <row r="1074" spans="1:18" ht="24">
      <c r="A1074" s="632" t="s">
        <v>102</v>
      </c>
      <c r="B1074" s="632">
        <v>2</v>
      </c>
      <c r="C1074" s="632"/>
      <c r="D1074" s="632">
        <v>57</v>
      </c>
      <c r="E1074" s="632" t="str">
        <f>CONCATENATE('Смета ЕР (общ) '!$A1074,".",'Смета ЕР (общ) '!$B1074,".",'Смета ЕР (общ) '!$D1074)</f>
        <v>Р8.2.57</v>
      </c>
      <c r="F1074" s="632">
        <f t="shared" si="170"/>
        <v>1</v>
      </c>
      <c r="G1074" s="633" t="s">
        <v>2073</v>
      </c>
      <c r="H1074" s="634" t="s">
        <v>336</v>
      </c>
      <c r="I1074" s="635"/>
      <c r="J1074" s="636">
        <v>3014.67</v>
      </c>
      <c r="K1074" s="636">
        <v>7458.51</v>
      </c>
      <c r="L1074" s="636">
        <f t="shared" si="175"/>
        <v>3014.67</v>
      </c>
      <c r="M1074" s="636">
        <f t="shared" si="180"/>
        <v>7458.51</v>
      </c>
      <c r="N1074" s="636">
        <f>ROUND('Смета ЕР (общ) '!$I1074*'Смета ЕР (общ) '!$L1074,2)</f>
        <v>0</v>
      </c>
      <c r="O1074" s="636">
        <f>ROUND('Смета ЕР (общ) '!$I1074*'Смета ЕР (общ) '!$M1074,2)</f>
        <v>0</v>
      </c>
      <c r="R1074" s="1376"/>
    </row>
    <row r="1075" spans="1:18" ht="36">
      <c r="A1075" s="632" t="s">
        <v>102</v>
      </c>
      <c r="B1075" s="632">
        <v>2</v>
      </c>
      <c r="C1075" s="632"/>
      <c r="D1075" s="632">
        <v>58</v>
      </c>
      <c r="E1075" s="632" t="str">
        <f>CONCATENATE('Смета ЕР (общ) '!$A1075,".",'Смета ЕР (общ) '!$B1075,".",'Смета ЕР (общ) '!$D1075)</f>
        <v>Р8.2.58</v>
      </c>
      <c r="F1075" s="632">
        <f t="shared" si="170"/>
        <v>1</v>
      </c>
      <c r="G1075" s="633" t="s">
        <v>6092</v>
      </c>
      <c r="H1075" s="634" t="s">
        <v>27</v>
      </c>
      <c r="I1075" s="635"/>
      <c r="J1075" s="636">
        <v>1562.35</v>
      </c>
      <c r="K1075" s="636">
        <v>2023.16</v>
      </c>
      <c r="L1075" s="636">
        <f t="shared" si="175"/>
        <v>1562.35</v>
      </c>
      <c r="M1075" s="636">
        <f t="shared" si="180"/>
        <v>2023.16</v>
      </c>
      <c r="N1075" s="636">
        <f>ROUND('Смета ЕР (общ) '!$I1075*'Смета ЕР (общ) '!$L1075,2)</f>
        <v>0</v>
      </c>
      <c r="O1075" s="636">
        <f>ROUND('Смета ЕР (общ) '!$I1075*'Смета ЕР (общ) '!$M1075,2)</f>
        <v>0</v>
      </c>
      <c r="P1075" s="630" t="s">
        <v>1867</v>
      </c>
      <c r="R1075" s="1376"/>
    </row>
    <row r="1076" spans="1:18" ht="48">
      <c r="A1076" s="632" t="s">
        <v>102</v>
      </c>
      <c r="B1076" s="632">
        <v>2</v>
      </c>
      <c r="C1076" s="659"/>
      <c r="D1076" s="659">
        <v>59</v>
      </c>
      <c r="E1076" s="632" t="str">
        <f>CONCATENATE('Смета ЕР (общ) '!$A1076,".",'Смета ЕР (общ) '!$B1076,".",'Смета ЕР (общ) '!$D1076)</f>
        <v>Р8.2.59</v>
      </c>
      <c r="F1076" s="659">
        <f t="shared" si="170"/>
        <v>1</v>
      </c>
      <c r="G1076" s="689" t="s">
        <v>3611</v>
      </c>
      <c r="H1076" s="634" t="s">
        <v>27</v>
      </c>
      <c r="I1076" s="661"/>
      <c r="J1076" s="662">
        <v>2500</v>
      </c>
      <c r="K1076" s="662">
        <v>2900</v>
      </c>
      <c r="L1076" s="662">
        <f t="shared" si="175"/>
        <v>2500</v>
      </c>
      <c r="M1076" s="662">
        <f t="shared" si="180"/>
        <v>2900</v>
      </c>
      <c r="N1076" s="636">
        <f>ROUND('Смета ЕР (общ) '!$I1076*'Смета ЕР (общ) '!$L1076,2)</f>
        <v>0</v>
      </c>
      <c r="O1076" s="636">
        <f>ROUND('Смета ЕР (общ) '!$I1076*'Смета ЕР (общ) '!$M1076,2)</f>
        <v>0</v>
      </c>
      <c r="R1076" s="1376"/>
    </row>
    <row r="1077" spans="1:18" ht="36" customHeight="1">
      <c r="A1077" s="632" t="s">
        <v>102</v>
      </c>
      <c r="B1077" s="632">
        <v>2</v>
      </c>
      <c r="C1077" s="632"/>
      <c r="D1077" s="632">
        <v>20</v>
      </c>
      <c r="E1077" s="632" t="str">
        <f>CONCATENATE('Смета ЕР (общ) '!$A1077,".",'Смета ЕР (общ) '!$B1077,".",'Смета ЕР (общ) '!$D1077)</f>
        <v>Р8.2.20</v>
      </c>
      <c r="F1077" s="632">
        <f t="shared" si="170"/>
        <v>1</v>
      </c>
      <c r="G1077" s="650" t="s">
        <v>6087</v>
      </c>
      <c r="H1077" s="634" t="s">
        <v>8</v>
      </c>
      <c r="I1077" s="635"/>
      <c r="J1077" s="636">
        <v>2081.64</v>
      </c>
      <c r="K1077" s="636">
        <v>1990.8</v>
      </c>
      <c r="L1077" s="636">
        <f t="shared" si="175"/>
        <v>2081.64</v>
      </c>
      <c r="M1077" s="636">
        <f t="shared" si="180"/>
        <v>1990.8</v>
      </c>
      <c r="N1077" s="636">
        <f>ROUND('Смета ЕР (общ) '!$I1077*'Смета ЕР (общ) '!$L1077,2)</f>
        <v>0</v>
      </c>
      <c r="O1077" s="636">
        <f>ROUND('Смета ЕР (общ) '!$I1077*'Смета ЕР (общ) '!$M1077,2)</f>
        <v>0</v>
      </c>
      <c r="R1077" s="1376"/>
    </row>
    <row r="1078" spans="1:18" ht="24">
      <c r="A1078" s="624" t="s">
        <v>105</v>
      </c>
      <c r="B1078" s="624">
        <v>0</v>
      </c>
      <c r="C1078" s="624"/>
      <c r="D1078" s="624">
        <v>0</v>
      </c>
      <c r="E1078" s="624" t="str">
        <f>CONCATENATE('Смета ЕР (общ) '!$A1078,".",'Смета ЕР (общ) '!$B1078,".",'Смета ЕР (общ) '!$D1078)</f>
        <v>Р9.0.0</v>
      </c>
      <c r="F1078" s="624">
        <f t="shared" si="170"/>
        <v>1</v>
      </c>
      <c r="G1078" s="625" t="s">
        <v>679</v>
      </c>
      <c r="H1078" s="626"/>
      <c r="I1078" s="627">
        <f>N1078</f>
        <v>0</v>
      </c>
      <c r="J1078" s="639"/>
      <c r="K1078" s="639"/>
      <c r="L1078" s="629"/>
      <c r="M1078" s="629"/>
      <c r="N1078" s="629">
        <f>N1089+N1079+N1599+N1602+N1625</f>
        <v>0</v>
      </c>
      <c r="O1078" s="629">
        <f>O1089+O1079+O1599+O1602+O1625</f>
        <v>0</v>
      </c>
      <c r="R1078" s="1375"/>
    </row>
    <row r="1079" spans="1:18" ht="24">
      <c r="A1079" s="624" t="s">
        <v>105</v>
      </c>
      <c r="B1079" s="624">
        <v>1</v>
      </c>
      <c r="C1079" s="624"/>
      <c r="D1079" s="624">
        <v>0</v>
      </c>
      <c r="E1079" s="624" t="str">
        <f>CONCATENATE('Смета ЕР (общ) '!$A1079,".",'Смета ЕР (общ) '!$B1079,".",'Смета ЕР (общ) '!$D1079)</f>
        <v>Р9.1.0</v>
      </c>
      <c r="F1079" s="624">
        <f t="shared" si="170"/>
        <v>1</v>
      </c>
      <c r="G1079" s="625" t="s">
        <v>2643</v>
      </c>
      <c r="H1079" s="626"/>
      <c r="I1079" s="627">
        <f>N1079</f>
        <v>0</v>
      </c>
      <c r="J1079" s="639"/>
      <c r="K1079" s="639"/>
      <c r="L1079" s="629"/>
      <c r="M1079" s="629"/>
      <c r="N1079" s="629">
        <f>ROUND(SUM(N1080:N1088),2)</f>
        <v>0</v>
      </c>
      <c r="O1079" s="629">
        <f>ROUND(SUM(O1080:O1088),2)</f>
        <v>0</v>
      </c>
      <c r="P1079" s="658"/>
      <c r="R1079" s="1375"/>
    </row>
    <row r="1080" spans="1:18" ht="24">
      <c r="A1080" s="632" t="s">
        <v>105</v>
      </c>
      <c r="B1080" s="632">
        <v>1</v>
      </c>
      <c r="C1080" s="632"/>
      <c r="D1080" s="632">
        <v>1</v>
      </c>
      <c r="E1080" s="632" t="str">
        <f>CONCATENATE('Смета ЕР (общ) '!$A1080,".",'Смета ЕР (общ) '!$B1080,".",'Смета ЕР (общ) '!$D1080)</f>
        <v>Р9.1.1</v>
      </c>
      <c r="F1080" s="632">
        <f t="shared" si="170"/>
        <v>1</v>
      </c>
      <c r="G1080" s="645" t="s">
        <v>1557</v>
      </c>
      <c r="H1080" s="634" t="s">
        <v>336</v>
      </c>
      <c r="I1080" s="635"/>
      <c r="J1080" s="636">
        <v>7441</v>
      </c>
      <c r="K1080" s="665">
        <f>'Щиты в сборе'!M24</f>
        <v>124007.1</v>
      </c>
      <c r="L1080" s="636">
        <f t="shared" ref="L1080:L1088" si="181">ROUND(J1080-J1080*$Q$3,2)</f>
        <v>7441</v>
      </c>
      <c r="M1080" s="657">
        <f>K1080</f>
        <v>124007.1</v>
      </c>
      <c r="N1080" s="636">
        <f>ROUND('Смета ЕР (общ) '!$I1080*'Смета ЕР (общ) '!$L1080,2)</f>
        <v>0</v>
      </c>
      <c r="O1080" s="636">
        <f>ROUND('Смета ЕР (общ) '!$I1080*'Смета ЕР (общ) '!$M1080,2)</f>
        <v>0</v>
      </c>
      <c r="P1080" s="78" t="s">
        <v>2339</v>
      </c>
      <c r="Q1080" s="944"/>
      <c r="R1080" s="1376" t="s">
        <v>844</v>
      </c>
    </row>
    <row r="1081" spans="1:18" ht="24">
      <c r="A1081" s="632" t="s">
        <v>105</v>
      </c>
      <c r="B1081" s="632">
        <v>1</v>
      </c>
      <c r="C1081" s="632"/>
      <c r="D1081" s="632">
        <v>2</v>
      </c>
      <c r="E1081" s="632" t="str">
        <f>CONCATENATE('Смета ЕР (общ) '!$A1081,".",'Смета ЕР (общ) '!$B1081,".",'Смета ЕР (общ) '!$D1081)</f>
        <v>Р9.1.2</v>
      </c>
      <c r="F1081" s="632">
        <f t="shared" si="170"/>
        <v>1</v>
      </c>
      <c r="G1081" s="645" t="s">
        <v>1558</v>
      </c>
      <c r="H1081" s="634" t="s">
        <v>336</v>
      </c>
      <c r="I1081" s="635"/>
      <c r="J1081" s="636">
        <v>12756</v>
      </c>
      <c r="K1081" s="665">
        <f>'Щиты в сборе'!M25</f>
        <v>311104.5</v>
      </c>
      <c r="L1081" s="636">
        <f t="shared" si="181"/>
        <v>12756</v>
      </c>
      <c r="M1081" s="657">
        <f t="shared" ref="M1081:M1088" si="182">K1081</f>
        <v>311104.5</v>
      </c>
      <c r="N1081" s="636">
        <f>ROUND('Смета ЕР (общ) '!$I1081*'Смета ЕР (общ) '!$L1081,2)</f>
        <v>0</v>
      </c>
      <c r="O1081" s="636">
        <f>ROUND('Смета ЕР (общ) '!$I1081*'Смета ЕР (общ) '!$M1081,2)</f>
        <v>0</v>
      </c>
      <c r="P1081" s="78" t="s">
        <v>2339</v>
      </c>
      <c r="Q1081" s="944"/>
      <c r="R1081" s="1376" t="s">
        <v>844</v>
      </c>
    </row>
    <row r="1082" spans="1:18" ht="24">
      <c r="A1082" s="632" t="s">
        <v>105</v>
      </c>
      <c r="B1082" s="632">
        <v>1</v>
      </c>
      <c r="C1082" s="632"/>
      <c r="D1082" s="632">
        <v>3</v>
      </c>
      <c r="E1082" s="632" t="str">
        <f>CONCATENATE('Смета ЕР (общ) '!$A1082,".",'Смета ЕР (общ) '!$B1082,".",'Смета ЕР (общ) '!$D1082)</f>
        <v>Р9.1.3</v>
      </c>
      <c r="F1082" s="632">
        <f t="shared" si="170"/>
        <v>1</v>
      </c>
      <c r="G1082" s="633" t="s">
        <v>1559</v>
      </c>
      <c r="H1082" s="634" t="s">
        <v>336</v>
      </c>
      <c r="I1082" s="635"/>
      <c r="J1082" s="636">
        <v>12756</v>
      </c>
      <c r="K1082" s="665">
        <f>'Щиты в сборе'!M26</f>
        <v>348886.65</v>
      </c>
      <c r="L1082" s="636">
        <f t="shared" si="181"/>
        <v>12756</v>
      </c>
      <c r="M1082" s="657">
        <f t="shared" si="182"/>
        <v>348886.65</v>
      </c>
      <c r="N1082" s="636">
        <f>ROUND('Смета ЕР (общ) '!$I1082*'Смета ЕР (общ) '!$L1082,2)</f>
        <v>0</v>
      </c>
      <c r="O1082" s="636">
        <f>ROUND('Смета ЕР (общ) '!$I1082*'Смета ЕР (общ) '!$M1082,2)</f>
        <v>0</v>
      </c>
      <c r="P1082" s="78" t="s">
        <v>2339</v>
      </c>
      <c r="Q1082" s="944"/>
      <c r="R1082" s="1376" t="s">
        <v>844</v>
      </c>
    </row>
    <row r="1083" spans="1:18" ht="24">
      <c r="A1083" s="632" t="s">
        <v>105</v>
      </c>
      <c r="B1083" s="632">
        <v>1</v>
      </c>
      <c r="C1083" s="632"/>
      <c r="D1083" s="632">
        <v>4</v>
      </c>
      <c r="E1083" s="632" t="str">
        <f>CONCATENATE('Смета ЕР (общ) '!$A1083,".",'Смета ЕР (общ) '!$B1083,".",'Смета ЕР (общ) '!$D1083)</f>
        <v>Р9.1.4</v>
      </c>
      <c r="F1083" s="632">
        <f t="shared" si="170"/>
        <v>1</v>
      </c>
      <c r="G1083" s="633" t="s">
        <v>1560</v>
      </c>
      <c r="H1083" s="634" t="s">
        <v>336</v>
      </c>
      <c r="I1083" s="635"/>
      <c r="J1083" s="636">
        <v>12756</v>
      </c>
      <c r="K1083" s="665">
        <f>'Щиты в сборе'!M27</f>
        <v>348616.8</v>
      </c>
      <c r="L1083" s="636">
        <f t="shared" si="181"/>
        <v>12756</v>
      </c>
      <c r="M1083" s="657">
        <f t="shared" si="182"/>
        <v>348616.8</v>
      </c>
      <c r="N1083" s="636">
        <f>ROUND('Смета ЕР (общ) '!$I1083*'Смета ЕР (общ) '!$L1083,2)</f>
        <v>0</v>
      </c>
      <c r="O1083" s="636">
        <f>ROUND('Смета ЕР (общ) '!$I1083*'Смета ЕР (общ) '!$M1083,2)</f>
        <v>0</v>
      </c>
      <c r="P1083" s="78" t="s">
        <v>2339</v>
      </c>
      <c r="Q1083" s="944"/>
      <c r="R1083" s="1376" t="s">
        <v>844</v>
      </c>
    </row>
    <row r="1084" spans="1:18" ht="24">
      <c r="A1084" s="632" t="s">
        <v>105</v>
      </c>
      <c r="B1084" s="632">
        <v>1</v>
      </c>
      <c r="C1084" s="632"/>
      <c r="D1084" s="632">
        <v>5</v>
      </c>
      <c r="E1084" s="632" t="str">
        <f>CONCATENATE('Смета ЕР (общ) '!$A1084,".",'Смета ЕР (общ) '!$B1084,".",'Смета ЕР (общ) '!$D1084)</f>
        <v>Р9.1.5</v>
      </c>
      <c r="F1084" s="632">
        <f t="shared" si="170"/>
        <v>1</v>
      </c>
      <c r="G1084" s="633" t="s">
        <v>1561</v>
      </c>
      <c r="H1084" s="634" t="s">
        <v>336</v>
      </c>
      <c r="I1084" s="635"/>
      <c r="J1084" s="636">
        <v>12756</v>
      </c>
      <c r="K1084" s="665">
        <f>'Щиты в сборе'!M28</f>
        <v>12020.4</v>
      </c>
      <c r="L1084" s="636">
        <f t="shared" si="181"/>
        <v>12756</v>
      </c>
      <c r="M1084" s="657">
        <f t="shared" si="182"/>
        <v>12020.4</v>
      </c>
      <c r="N1084" s="636">
        <f>ROUND('Смета ЕР (общ) '!$I1084*'Смета ЕР (общ) '!$L1084,2)</f>
        <v>0</v>
      </c>
      <c r="O1084" s="636">
        <f>ROUND('Смета ЕР (общ) '!$I1084*'Смета ЕР (общ) '!$M1084,2)</f>
        <v>0</v>
      </c>
      <c r="P1084" s="78" t="s">
        <v>2339</v>
      </c>
      <c r="Q1084" s="944"/>
      <c r="R1084" s="1376" t="s">
        <v>844</v>
      </c>
    </row>
    <row r="1085" spans="1:18" ht="24">
      <c r="A1085" s="632" t="s">
        <v>105</v>
      </c>
      <c r="B1085" s="632">
        <v>1</v>
      </c>
      <c r="C1085" s="632"/>
      <c r="D1085" s="632">
        <v>6</v>
      </c>
      <c r="E1085" s="632" t="str">
        <f>CONCATENATE('Смета ЕР (общ) '!$A1085,".",'Смета ЕР (общ) '!$B1085,".",'Смета ЕР (общ) '!$D1085)</f>
        <v>Р9.1.6</v>
      </c>
      <c r="F1085" s="632">
        <f t="shared" si="170"/>
        <v>1</v>
      </c>
      <c r="G1085" s="633" t="s">
        <v>1562</v>
      </c>
      <c r="H1085" s="634" t="s">
        <v>336</v>
      </c>
      <c r="I1085" s="635"/>
      <c r="J1085" s="636">
        <v>12756</v>
      </c>
      <c r="K1085" s="665">
        <f>'Щиты в сборе'!M29</f>
        <v>22568.7</v>
      </c>
      <c r="L1085" s="636">
        <f t="shared" si="181"/>
        <v>12756</v>
      </c>
      <c r="M1085" s="657">
        <f t="shared" si="182"/>
        <v>22568.7</v>
      </c>
      <c r="N1085" s="636">
        <f>ROUND('Смета ЕР (общ) '!$I1085*'Смета ЕР (общ) '!$L1085,2)</f>
        <v>0</v>
      </c>
      <c r="O1085" s="636">
        <f>ROUND('Смета ЕР (общ) '!$I1085*'Смета ЕР (общ) '!$M1085,2)</f>
        <v>0</v>
      </c>
      <c r="P1085" s="78" t="s">
        <v>2339</v>
      </c>
      <c r="Q1085" s="944"/>
      <c r="R1085" s="1376" t="s">
        <v>844</v>
      </c>
    </row>
    <row r="1086" spans="1:18" ht="24">
      <c r="A1086" s="632" t="s">
        <v>105</v>
      </c>
      <c r="B1086" s="632">
        <v>1</v>
      </c>
      <c r="C1086" s="632"/>
      <c r="D1086" s="632">
        <v>7</v>
      </c>
      <c r="E1086" s="632" t="str">
        <f>CONCATENATE('Смета ЕР (общ) '!$A1086,".",'Смета ЕР (общ) '!$B1086,".",'Смета ЕР (общ) '!$D1086)</f>
        <v>Р9.1.7</v>
      </c>
      <c r="F1086" s="632">
        <f t="shared" si="170"/>
        <v>1</v>
      </c>
      <c r="G1086" s="633" t="s">
        <v>1563</v>
      </c>
      <c r="H1086" s="634" t="s">
        <v>336</v>
      </c>
      <c r="I1086" s="635"/>
      <c r="J1086" s="636">
        <v>7312.35</v>
      </c>
      <c r="K1086" s="665">
        <f>'Щиты в сборе'!M30</f>
        <v>24994.2</v>
      </c>
      <c r="L1086" s="636">
        <f t="shared" si="181"/>
        <v>7312.35</v>
      </c>
      <c r="M1086" s="657">
        <f t="shared" si="182"/>
        <v>24994.2</v>
      </c>
      <c r="N1086" s="636">
        <f>ROUND('Смета ЕР (общ) '!$I1086*'Смета ЕР (общ) '!$L1086,2)</f>
        <v>0</v>
      </c>
      <c r="O1086" s="636">
        <f>ROUND('Смета ЕР (общ) '!$I1086*'Смета ЕР (общ) '!$M1086,2)</f>
        <v>0</v>
      </c>
      <c r="P1086" s="78" t="s">
        <v>2339</v>
      </c>
      <c r="Q1086" s="944"/>
      <c r="R1086" s="1376" t="s">
        <v>844</v>
      </c>
    </row>
    <row r="1087" spans="1:18" ht="24">
      <c r="A1087" s="784" t="s">
        <v>105</v>
      </c>
      <c r="B1087" s="784">
        <v>1</v>
      </c>
      <c r="C1087" s="784"/>
      <c r="D1087" s="784">
        <v>8</v>
      </c>
      <c r="E1087" s="784" t="str">
        <f>CONCATENATE('Смета ЕР (общ) '!$A1087,".",'Смета ЕР (общ) '!$B1087,".",'Смета ЕР (общ) '!$D1087)</f>
        <v>Р9.1.8</v>
      </c>
      <c r="F1087" s="784">
        <f t="shared" si="170"/>
        <v>1</v>
      </c>
      <c r="G1087" s="785" t="s">
        <v>3572</v>
      </c>
      <c r="H1087" s="634" t="s">
        <v>336</v>
      </c>
      <c r="I1087" s="635"/>
      <c r="J1087" s="636">
        <v>7441</v>
      </c>
      <c r="K1087" s="665">
        <f>'Щиты в сборе'!M33</f>
        <v>62745.9</v>
      </c>
      <c r="L1087" s="636">
        <f t="shared" si="181"/>
        <v>7441</v>
      </c>
      <c r="M1087" s="657">
        <f t="shared" si="182"/>
        <v>62745.9</v>
      </c>
      <c r="N1087" s="636">
        <f>ROUND('Смета ЕР (общ) '!$I1087*'Смета ЕР (общ) '!$L1087,2)</f>
        <v>0</v>
      </c>
      <c r="O1087" s="636">
        <f>ROUND('Смета ЕР (общ) '!$I1087*'Смета ЕР (общ) '!$M1087,2)</f>
        <v>0</v>
      </c>
      <c r="P1087" s="78" t="s">
        <v>6347</v>
      </c>
      <c r="Q1087" s="944"/>
      <c r="R1087" s="1376" t="s">
        <v>844</v>
      </c>
    </row>
    <row r="1088" spans="1:18" ht="24">
      <c r="A1088" s="784" t="s">
        <v>105</v>
      </c>
      <c r="B1088" s="784">
        <v>1</v>
      </c>
      <c r="C1088" s="784"/>
      <c r="D1088" s="784">
        <v>9</v>
      </c>
      <c r="E1088" s="784" t="str">
        <f>CONCATENATE('Смета ЕР (общ) '!$A1088,".",'Смета ЕР (общ) '!$B1088,".",'Смета ЕР (общ) '!$D1088)</f>
        <v>Р9.1.9</v>
      </c>
      <c r="F1088" s="784">
        <f t="shared" si="170"/>
        <v>1</v>
      </c>
      <c r="G1088" s="785" t="s">
        <v>3573</v>
      </c>
      <c r="H1088" s="634" t="s">
        <v>336</v>
      </c>
      <c r="I1088" s="635"/>
      <c r="J1088" s="636">
        <v>7441</v>
      </c>
      <c r="K1088" s="665">
        <f>'Щиты в сборе'!M34</f>
        <v>136832.85</v>
      </c>
      <c r="L1088" s="636">
        <f t="shared" si="181"/>
        <v>7441</v>
      </c>
      <c r="M1088" s="657">
        <f t="shared" si="182"/>
        <v>136832.85</v>
      </c>
      <c r="N1088" s="636">
        <f>ROUND('Смета ЕР (общ) '!$I1088*'Смета ЕР (общ) '!$L1088,2)</f>
        <v>0</v>
      </c>
      <c r="O1088" s="636">
        <f>ROUND('Смета ЕР (общ) '!$I1088*'Смета ЕР (общ) '!$M1088,2)</f>
        <v>0</v>
      </c>
      <c r="P1088" s="78" t="s">
        <v>6347</v>
      </c>
      <c r="Q1088" s="944"/>
      <c r="R1088" s="1376" t="s">
        <v>844</v>
      </c>
    </row>
    <row r="1089" spans="1:18" ht="24">
      <c r="A1089" s="624" t="s">
        <v>105</v>
      </c>
      <c r="B1089" s="624">
        <v>2</v>
      </c>
      <c r="C1089" s="624"/>
      <c r="D1089" s="624">
        <v>0</v>
      </c>
      <c r="E1089" s="624" t="str">
        <f>CONCATENATE('Смета ЕР (общ) '!$A1089,".",'Смета ЕР (общ) '!$B1089,".",'Смета ЕР (общ) '!$D1089)</f>
        <v>Р9.2.0</v>
      </c>
      <c r="F1089" s="624">
        <f t="shared" si="170"/>
        <v>1</v>
      </c>
      <c r="G1089" s="625" t="s">
        <v>2644</v>
      </c>
      <c r="H1089" s="626"/>
      <c r="I1089" s="627">
        <f>N1089</f>
        <v>0</v>
      </c>
      <c r="J1089" s="639"/>
      <c r="K1089" s="639"/>
      <c r="L1089" s="629"/>
      <c r="M1089" s="629"/>
      <c r="N1089" s="629">
        <f>ROUND(SUM(N1090:N1598),2)</f>
        <v>0</v>
      </c>
      <c r="O1089" s="629">
        <f>ROUND(SUM(O1090:O1598),2)</f>
        <v>0</v>
      </c>
      <c r="R1089" s="1375"/>
    </row>
    <row r="1090" spans="1:18" ht="24">
      <c r="A1090" s="632" t="s">
        <v>105</v>
      </c>
      <c r="B1090" s="632">
        <v>2</v>
      </c>
      <c r="C1090" s="632"/>
      <c r="D1090" s="632">
        <v>298</v>
      </c>
      <c r="E1090" s="632" t="str">
        <f>CONCATENATE('Смета ЕР (общ) '!$A1090,".",'Смета ЕР (общ) '!$B1090,".",'Смета ЕР (общ) '!$D1090)</f>
        <v>Р9.2.298</v>
      </c>
      <c r="F1090" s="632">
        <f t="shared" ref="F1090:F1153" si="183">IF(I1090&gt;0,F1089+1,F1089)</f>
        <v>1</v>
      </c>
      <c r="G1090" s="645" t="s">
        <v>736</v>
      </c>
      <c r="H1090" s="634" t="s">
        <v>336</v>
      </c>
      <c r="I1090" s="635"/>
      <c r="J1090" s="636">
        <v>5261.85</v>
      </c>
      <c r="K1090" s="636">
        <v>5327.15</v>
      </c>
      <c r="L1090" s="636">
        <f t="shared" ref="L1090:L1153" si="184">ROUND(J1090-J1090*$Q$3,2)</f>
        <v>5261.85</v>
      </c>
      <c r="M1090" s="636">
        <f t="shared" ref="M1090:M1153" si="185">ROUND(K1090-K1090*$Q$3,2)</f>
        <v>5327.15</v>
      </c>
      <c r="N1090" s="636">
        <f>ROUND('Смета ЕР (общ) '!$I1090*'Смета ЕР (общ) '!$L1090,2)</f>
        <v>0</v>
      </c>
      <c r="O1090" s="636">
        <f>ROUND('Смета ЕР (общ) '!$I1090*'Смета ЕР (общ) '!$M1090,2)</f>
        <v>0</v>
      </c>
      <c r="R1090" s="1376"/>
    </row>
    <row r="1091" spans="1:18" ht="34.5" customHeight="1">
      <c r="A1091" s="632" t="s">
        <v>105</v>
      </c>
      <c r="B1091" s="632">
        <v>2</v>
      </c>
      <c r="C1091" s="632"/>
      <c r="D1091" s="632">
        <v>251</v>
      </c>
      <c r="E1091" s="632" t="str">
        <f>CONCATENATE('Смета ЕР (общ) '!$A1091,".",'Смета ЕР (общ) '!$B1091,".",'Смета ЕР (общ) '!$D1091)</f>
        <v>Р9.2.251</v>
      </c>
      <c r="F1091" s="632">
        <f t="shared" si="183"/>
        <v>1</v>
      </c>
      <c r="G1091" s="645" t="s">
        <v>737</v>
      </c>
      <c r="H1091" s="634" t="s">
        <v>336</v>
      </c>
      <c r="I1091" s="635"/>
      <c r="J1091" s="636">
        <v>5261.85</v>
      </c>
      <c r="K1091" s="636">
        <v>11023.6</v>
      </c>
      <c r="L1091" s="636">
        <f t="shared" si="184"/>
        <v>5261.85</v>
      </c>
      <c r="M1091" s="636">
        <f t="shared" si="185"/>
        <v>11023.6</v>
      </c>
      <c r="N1091" s="636">
        <f>ROUND('Смета ЕР (общ) '!$I1091*'Смета ЕР (общ) '!$L1091,2)</f>
        <v>0</v>
      </c>
      <c r="O1091" s="636">
        <f>ROUND('Смета ЕР (общ) '!$I1091*'Смета ЕР (общ) '!$M1091,2)</f>
        <v>0</v>
      </c>
      <c r="R1091" s="1376"/>
    </row>
    <row r="1092" spans="1:18" ht="34.5" customHeight="1">
      <c r="A1092" s="632" t="s">
        <v>105</v>
      </c>
      <c r="B1092" s="632">
        <v>2</v>
      </c>
      <c r="C1092" s="632"/>
      <c r="D1092" s="632">
        <v>7</v>
      </c>
      <c r="E1092" s="632" t="str">
        <f>CONCATENATE('Смета ЕР (общ) '!$A1092,".",'Смета ЕР (общ) '!$B1092,".",'Смета ЕР (общ) '!$D1092)</f>
        <v>Р9.2.7</v>
      </c>
      <c r="F1092" s="632">
        <f t="shared" si="183"/>
        <v>1</v>
      </c>
      <c r="G1092" s="633" t="s">
        <v>716</v>
      </c>
      <c r="H1092" s="634" t="s">
        <v>336</v>
      </c>
      <c r="I1092" s="635"/>
      <c r="J1092" s="636">
        <v>5261.85</v>
      </c>
      <c r="K1092" s="636">
        <v>37228.03</v>
      </c>
      <c r="L1092" s="636">
        <f t="shared" si="184"/>
        <v>5261.85</v>
      </c>
      <c r="M1092" s="636">
        <f t="shared" si="185"/>
        <v>37228.03</v>
      </c>
      <c r="N1092" s="636">
        <f>ROUND('Смета ЕР (общ) '!$I1092*'Смета ЕР (общ) '!$L1092,2)</f>
        <v>0</v>
      </c>
      <c r="O1092" s="636">
        <f>ROUND('Смета ЕР (общ) '!$I1092*'Смета ЕР (общ) '!$M1092,2)</f>
        <v>0</v>
      </c>
      <c r="R1092" s="1376"/>
    </row>
    <row r="1093" spans="1:18" ht="34.5" customHeight="1">
      <c r="A1093" s="632" t="s">
        <v>105</v>
      </c>
      <c r="B1093" s="632">
        <v>2</v>
      </c>
      <c r="C1093" s="632"/>
      <c r="D1093" s="632">
        <v>6</v>
      </c>
      <c r="E1093" s="632" t="str">
        <f>CONCATENATE('Смета ЕР (общ) '!$A1093,".",'Смета ЕР (общ) '!$B1093,".",'Смета ЕР (общ) '!$D1093)</f>
        <v>Р9.2.6</v>
      </c>
      <c r="F1093" s="632">
        <f t="shared" si="183"/>
        <v>1</v>
      </c>
      <c r="G1093" s="633" t="s">
        <v>717</v>
      </c>
      <c r="H1093" s="634" t="s">
        <v>336</v>
      </c>
      <c r="I1093" s="635"/>
      <c r="J1093" s="636">
        <v>6084.32</v>
      </c>
      <c r="K1093" s="636">
        <v>37596.86</v>
      </c>
      <c r="L1093" s="636">
        <f t="shared" si="184"/>
        <v>6084.32</v>
      </c>
      <c r="M1093" s="636">
        <f t="shared" si="185"/>
        <v>37596.86</v>
      </c>
      <c r="N1093" s="636">
        <f>ROUND('Смета ЕР (общ) '!$I1093*'Смета ЕР (общ) '!$L1093,2)</f>
        <v>0</v>
      </c>
      <c r="O1093" s="636">
        <f>ROUND('Смета ЕР (общ) '!$I1093*'Смета ЕР (общ) '!$M1093,2)</f>
        <v>0</v>
      </c>
      <c r="R1093" s="1376"/>
    </row>
    <row r="1094" spans="1:18" ht="34.5" customHeight="1">
      <c r="A1094" s="632" t="s">
        <v>105</v>
      </c>
      <c r="B1094" s="632">
        <v>2</v>
      </c>
      <c r="C1094" s="632"/>
      <c r="D1094" s="632">
        <v>4</v>
      </c>
      <c r="E1094" s="632" t="str">
        <f>CONCATENATE('Смета ЕР (общ) '!$A1094,".",'Смета ЕР (общ) '!$B1094,".",'Смета ЕР (общ) '!$D1094)</f>
        <v>Р9.2.4</v>
      </c>
      <c r="F1094" s="632">
        <f t="shared" si="183"/>
        <v>1</v>
      </c>
      <c r="G1094" s="633" t="s">
        <v>718</v>
      </c>
      <c r="H1094" s="634" t="s">
        <v>336</v>
      </c>
      <c r="I1094" s="635"/>
      <c r="J1094" s="636">
        <v>5261.85</v>
      </c>
      <c r="K1094" s="636">
        <v>24538.27</v>
      </c>
      <c r="L1094" s="636">
        <f t="shared" si="184"/>
        <v>5261.85</v>
      </c>
      <c r="M1094" s="636">
        <f t="shared" si="185"/>
        <v>24538.27</v>
      </c>
      <c r="N1094" s="636">
        <f>ROUND('Смета ЕР (общ) '!$I1094*'Смета ЕР (общ) '!$L1094,2)</f>
        <v>0</v>
      </c>
      <c r="O1094" s="636">
        <f>ROUND('Смета ЕР (общ) '!$I1094*'Смета ЕР (общ) '!$M1094,2)</f>
        <v>0</v>
      </c>
      <c r="R1094" s="1376"/>
    </row>
    <row r="1095" spans="1:18" ht="34.5" customHeight="1">
      <c r="A1095" s="632" t="s">
        <v>105</v>
      </c>
      <c r="B1095" s="632">
        <v>2</v>
      </c>
      <c r="C1095" s="632"/>
      <c r="D1095" s="632">
        <v>3</v>
      </c>
      <c r="E1095" s="632" t="str">
        <f>CONCATENATE('Смета ЕР (общ) '!$A1095,".",'Смета ЕР (общ) '!$B1095,".",'Смета ЕР (общ) '!$D1095)</f>
        <v>Р9.2.3</v>
      </c>
      <c r="F1095" s="632">
        <f t="shared" si="183"/>
        <v>1</v>
      </c>
      <c r="G1095" s="633" t="s">
        <v>719</v>
      </c>
      <c r="H1095" s="634" t="s">
        <v>336</v>
      </c>
      <c r="I1095" s="635"/>
      <c r="J1095" s="636">
        <v>7089.07</v>
      </c>
      <c r="K1095" s="636">
        <v>26459.23</v>
      </c>
      <c r="L1095" s="636">
        <f t="shared" si="184"/>
        <v>7089.07</v>
      </c>
      <c r="M1095" s="636">
        <f t="shared" si="185"/>
        <v>26459.23</v>
      </c>
      <c r="N1095" s="636">
        <f>ROUND('Смета ЕР (общ) '!$I1095*'Смета ЕР (общ) '!$L1095,2)</f>
        <v>0</v>
      </c>
      <c r="O1095" s="636">
        <f>ROUND('Смета ЕР (общ) '!$I1095*'Смета ЕР (общ) '!$M1095,2)</f>
        <v>0</v>
      </c>
      <c r="R1095" s="1376"/>
    </row>
    <row r="1096" spans="1:18" ht="34.5" customHeight="1">
      <c r="A1096" s="632" t="s">
        <v>105</v>
      </c>
      <c r="B1096" s="632">
        <v>2</v>
      </c>
      <c r="C1096" s="632"/>
      <c r="D1096" s="632">
        <v>2</v>
      </c>
      <c r="E1096" s="632" t="str">
        <f>CONCATENATE('Смета ЕР (общ) '!$A1096,".",'Смета ЕР (общ) '!$B1096,".",'Смета ЕР (общ) '!$D1096)</f>
        <v>Р9.2.2</v>
      </c>
      <c r="F1096" s="632">
        <f t="shared" si="183"/>
        <v>1</v>
      </c>
      <c r="G1096" s="633" t="s">
        <v>720</v>
      </c>
      <c r="H1096" s="634" t="s">
        <v>336</v>
      </c>
      <c r="I1096" s="635"/>
      <c r="J1096" s="636">
        <v>8484.56</v>
      </c>
      <c r="K1096" s="636">
        <v>50549.65</v>
      </c>
      <c r="L1096" s="636">
        <f t="shared" si="184"/>
        <v>8484.56</v>
      </c>
      <c r="M1096" s="636">
        <f t="shared" si="185"/>
        <v>50549.65</v>
      </c>
      <c r="N1096" s="636">
        <f>ROUND('Смета ЕР (общ) '!$I1096*'Смета ЕР (общ) '!$L1096,2)</f>
        <v>0</v>
      </c>
      <c r="O1096" s="636">
        <f>ROUND('Смета ЕР (общ) '!$I1096*'Смета ЕР (общ) '!$M1096,2)</f>
        <v>0</v>
      </c>
      <c r="R1096" s="1376"/>
    </row>
    <row r="1097" spans="1:18" ht="34.5" customHeight="1">
      <c r="A1097" s="632" t="s">
        <v>105</v>
      </c>
      <c r="B1097" s="632">
        <v>2</v>
      </c>
      <c r="C1097" s="632"/>
      <c r="D1097" s="632">
        <v>1</v>
      </c>
      <c r="E1097" s="632" t="str">
        <f>CONCATENATE('Смета ЕР (общ) '!$A1097,".",'Смета ЕР (общ) '!$B1097,".",'Смета ЕР (общ) '!$D1097)</f>
        <v>Р9.2.1</v>
      </c>
      <c r="F1097" s="632">
        <f t="shared" si="183"/>
        <v>1</v>
      </c>
      <c r="G1097" s="633" t="s">
        <v>721</v>
      </c>
      <c r="H1097" s="634" t="s">
        <v>336</v>
      </c>
      <c r="I1097" s="635"/>
      <c r="J1097" s="636">
        <v>13843.23</v>
      </c>
      <c r="K1097" s="636">
        <v>61418.76</v>
      </c>
      <c r="L1097" s="636">
        <f t="shared" si="184"/>
        <v>13843.23</v>
      </c>
      <c r="M1097" s="636">
        <f t="shared" si="185"/>
        <v>61418.76</v>
      </c>
      <c r="N1097" s="636">
        <f>ROUND('Смета ЕР (общ) '!$I1097*'Смета ЕР (общ) '!$L1097,2)</f>
        <v>0</v>
      </c>
      <c r="O1097" s="636">
        <f>ROUND('Смета ЕР (общ) '!$I1097*'Смета ЕР (общ) '!$M1097,2)</f>
        <v>0</v>
      </c>
      <c r="R1097" s="1376"/>
    </row>
    <row r="1098" spans="1:18" ht="34.5" customHeight="1">
      <c r="A1098" s="663" t="s">
        <v>105</v>
      </c>
      <c r="B1098" s="663">
        <v>2</v>
      </c>
      <c r="C1098" s="663"/>
      <c r="D1098" s="663">
        <v>278</v>
      </c>
      <c r="E1098" s="663" t="str">
        <f>CONCATENATE('Смета ЕР (общ) '!$A1098,".",'Смета ЕР (общ) '!$B1098,".",'Смета ЕР (общ) '!$D1098)</f>
        <v>Р9.2.278</v>
      </c>
      <c r="F1098" s="663">
        <f t="shared" si="183"/>
        <v>1</v>
      </c>
      <c r="G1098" s="678" t="s">
        <v>1231</v>
      </c>
      <c r="H1098" s="634" t="s">
        <v>336</v>
      </c>
      <c r="I1098" s="637"/>
      <c r="J1098" s="665">
        <v>20988.12</v>
      </c>
      <c r="K1098" s="665">
        <v>31587.11</v>
      </c>
      <c r="L1098" s="665">
        <f t="shared" si="184"/>
        <v>20988.12</v>
      </c>
      <c r="M1098" s="665">
        <f t="shared" si="185"/>
        <v>31587.11</v>
      </c>
      <c r="N1098" s="665">
        <f>ROUND('Смета ЕР (общ) '!$I1098*'Смета ЕР (общ) '!$L1098,2)</f>
        <v>0</v>
      </c>
      <c r="O1098" s="665">
        <f>ROUND('Смета ЕР (общ) '!$I1098*'Смета ЕР (общ) '!$M1098,2)</f>
        <v>0</v>
      </c>
      <c r="P1098" s="630" t="s">
        <v>1232</v>
      </c>
      <c r="R1098" s="1377"/>
    </row>
    <row r="1099" spans="1:18" ht="34.5" customHeight="1">
      <c r="A1099" s="632" t="s">
        <v>105</v>
      </c>
      <c r="B1099" s="632">
        <v>2</v>
      </c>
      <c r="C1099" s="632"/>
      <c r="D1099" s="632">
        <v>245</v>
      </c>
      <c r="E1099" s="632" t="str">
        <f>CONCATENATE('Смета ЕР (общ) '!$A1099,".",'Смета ЕР (общ) '!$B1099,".",'Смета ЕР (общ) '!$D1099)</f>
        <v>Р9.2.245</v>
      </c>
      <c r="F1099" s="632">
        <f t="shared" si="183"/>
        <v>1</v>
      </c>
      <c r="G1099" s="645" t="s">
        <v>342</v>
      </c>
      <c r="H1099" s="634" t="s">
        <v>336</v>
      </c>
      <c r="I1099" s="635"/>
      <c r="J1099" s="636">
        <v>7312.35</v>
      </c>
      <c r="K1099" s="636">
        <v>10083.19</v>
      </c>
      <c r="L1099" s="636">
        <f t="shared" si="184"/>
        <v>7312.35</v>
      </c>
      <c r="M1099" s="636">
        <f t="shared" si="185"/>
        <v>10083.19</v>
      </c>
      <c r="N1099" s="636">
        <f>ROUND('Смета ЕР (общ) '!$I1099*'Смета ЕР (общ) '!$L1099,2)</f>
        <v>0</v>
      </c>
      <c r="O1099" s="636">
        <f>ROUND('Смета ЕР (общ) '!$I1099*'Смета ЕР (общ) '!$M1099,2)</f>
        <v>0</v>
      </c>
      <c r="R1099" s="1376"/>
    </row>
    <row r="1100" spans="1:18" ht="34.5" customHeight="1">
      <c r="A1100" s="632" t="s">
        <v>105</v>
      </c>
      <c r="B1100" s="632">
        <v>2</v>
      </c>
      <c r="C1100" s="632"/>
      <c r="D1100" s="632">
        <v>252</v>
      </c>
      <c r="E1100" s="632" t="str">
        <f>CONCATENATE('Смета ЕР (общ) '!$A1100,".",'Смета ЕР (общ) '!$B1100,".",'Смета ЕР (общ) '!$D1100)</f>
        <v>Р9.2.252</v>
      </c>
      <c r="F1100" s="632">
        <f t="shared" si="183"/>
        <v>1</v>
      </c>
      <c r="G1100" s="645" t="s">
        <v>733</v>
      </c>
      <c r="H1100" s="634" t="s">
        <v>336</v>
      </c>
      <c r="I1100" s="635"/>
      <c r="J1100" s="636">
        <v>18264.259999999998</v>
      </c>
      <c r="K1100" s="636">
        <v>46601.73</v>
      </c>
      <c r="L1100" s="636">
        <f t="shared" si="184"/>
        <v>18264.259999999998</v>
      </c>
      <c r="M1100" s="636">
        <f t="shared" si="185"/>
        <v>46601.73</v>
      </c>
      <c r="N1100" s="636">
        <f>ROUND('Смета ЕР (общ) '!$I1100*'Смета ЕР (общ) '!$L1100,2)</f>
        <v>0</v>
      </c>
      <c r="O1100" s="636">
        <f>ROUND('Смета ЕР (общ) '!$I1100*'Смета ЕР (общ) '!$M1100,2)</f>
        <v>0</v>
      </c>
      <c r="R1100" s="1376"/>
    </row>
    <row r="1101" spans="1:18" ht="34.5" customHeight="1">
      <c r="A1101" s="632" t="s">
        <v>105</v>
      </c>
      <c r="B1101" s="632">
        <v>2</v>
      </c>
      <c r="C1101" s="632"/>
      <c r="D1101" s="632">
        <v>253</v>
      </c>
      <c r="E1101" s="632" t="str">
        <f>CONCATENATE('Смета ЕР (общ) '!$A1101,".",'Смета ЕР (общ) '!$B1101,".",'Смета ЕР (общ) '!$D1101)</f>
        <v>Р9.2.253</v>
      </c>
      <c r="F1101" s="632">
        <f t="shared" si="183"/>
        <v>1</v>
      </c>
      <c r="G1101" s="645" t="s">
        <v>734</v>
      </c>
      <c r="H1101" s="634" t="s">
        <v>336</v>
      </c>
      <c r="I1101" s="635"/>
      <c r="J1101" s="636">
        <v>31350.799999999999</v>
      </c>
      <c r="K1101" s="636">
        <v>80929.759999999995</v>
      </c>
      <c r="L1101" s="636">
        <f t="shared" si="184"/>
        <v>31350.799999999999</v>
      </c>
      <c r="M1101" s="636">
        <f t="shared" si="185"/>
        <v>80929.759999999995</v>
      </c>
      <c r="N1101" s="636">
        <f>ROUND('Смета ЕР (общ) '!$I1101*'Смета ЕР (общ) '!$L1101,2)</f>
        <v>0</v>
      </c>
      <c r="O1101" s="636">
        <f>ROUND('Смета ЕР (общ) '!$I1101*'Смета ЕР (общ) '!$M1101,2)</f>
        <v>0</v>
      </c>
      <c r="R1101" s="1376"/>
    </row>
    <row r="1102" spans="1:18" ht="34.5" customHeight="1">
      <c r="A1102" s="632" t="s">
        <v>105</v>
      </c>
      <c r="B1102" s="632">
        <v>2</v>
      </c>
      <c r="C1102" s="632"/>
      <c r="D1102" s="632">
        <v>254</v>
      </c>
      <c r="E1102" s="632" t="str">
        <f>CONCATENATE('Смета ЕР (общ) '!$A1102,".",'Смета ЕР (общ) '!$B1102,".",'Смета ЕР (общ) '!$D1102)</f>
        <v>Р9.2.254</v>
      </c>
      <c r="F1102" s="632">
        <f t="shared" si="183"/>
        <v>1</v>
      </c>
      <c r="G1102" s="645" t="s">
        <v>732</v>
      </c>
      <c r="H1102" s="634" t="s">
        <v>336</v>
      </c>
      <c r="I1102" s="635"/>
      <c r="J1102" s="636">
        <v>47566.73</v>
      </c>
      <c r="K1102" s="636">
        <v>118677.25</v>
      </c>
      <c r="L1102" s="636">
        <f t="shared" si="184"/>
        <v>47566.73</v>
      </c>
      <c r="M1102" s="636">
        <f t="shared" si="185"/>
        <v>118677.25</v>
      </c>
      <c r="N1102" s="636">
        <f>ROUND('Смета ЕР (общ) '!$I1102*'Смета ЕР (общ) '!$L1102,2)</f>
        <v>0</v>
      </c>
      <c r="O1102" s="636">
        <f>ROUND('Смета ЕР (общ) '!$I1102*'Смета ЕР (общ) '!$M1102,2)</f>
        <v>0</v>
      </c>
      <c r="R1102" s="1376"/>
    </row>
    <row r="1103" spans="1:18" ht="34.5" customHeight="1">
      <c r="A1103" s="632" t="s">
        <v>105</v>
      </c>
      <c r="B1103" s="632">
        <v>2</v>
      </c>
      <c r="C1103" s="632"/>
      <c r="D1103" s="632">
        <v>255</v>
      </c>
      <c r="E1103" s="632" t="str">
        <f>CONCATENATE('Смета ЕР (общ) '!$A1103,".",'Смета ЕР (общ) '!$B1103,".",'Смета ЕР (общ) '!$D1103)</f>
        <v>Р9.2.255</v>
      </c>
      <c r="F1103" s="632">
        <f t="shared" si="183"/>
        <v>1</v>
      </c>
      <c r="G1103" s="645" t="s">
        <v>738</v>
      </c>
      <c r="H1103" s="634" t="s">
        <v>336</v>
      </c>
      <c r="I1103" s="635"/>
      <c r="J1103" s="636">
        <v>870</v>
      </c>
      <c r="K1103" s="636">
        <v>2943.88</v>
      </c>
      <c r="L1103" s="636">
        <f t="shared" si="184"/>
        <v>870</v>
      </c>
      <c r="M1103" s="636">
        <f t="shared" si="185"/>
        <v>2943.88</v>
      </c>
      <c r="N1103" s="636">
        <f>ROUND('Смета ЕР (общ) '!$I1103*'Смета ЕР (общ) '!$L1103,2)</f>
        <v>0</v>
      </c>
      <c r="O1103" s="636">
        <f>ROUND('Смета ЕР (общ) '!$I1103*'Смета ЕР (общ) '!$M1103,2)</f>
        <v>0</v>
      </c>
      <c r="R1103" s="1376"/>
    </row>
    <row r="1104" spans="1:18" ht="34.5" customHeight="1">
      <c r="A1104" s="632" t="s">
        <v>105</v>
      </c>
      <c r="B1104" s="632">
        <v>2</v>
      </c>
      <c r="C1104" s="632"/>
      <c r="D1104" s="632">
        <v>8</v>
      </c>
      <c r="E1104" s="632" t="str">
        <f>CONCATENATE('Смета ЕР (общ) '!$A1104,".",'Смета ЕР (общ) '!$B1104,".",'Смета ЕР (общ) '!$D1104)</f>
        <v>Р9.2.8</v>
      </c>
      <c r="F1104" s="632">
        <f t="shared" si="183"/>
        <v>1</v>
      </c>
      <c r="G1104" s="645" t="s">
        <v>274</v>
      </c>
      <c r="H1104" s="634" t="s">
        <v>336</v>
      </c>
      <c r="I1104" s="635"/>
      <c r="J1104" s="636">
        <v>916.11</v>
      </c>
      <c r="K1104" s="636">
        <v>3389.68</v>
      </c>
      <c r="L1104" s="636">
        <f t="shared" si="184"/>
        <v>916.11</v>
      </c>
      <c r="M1104" s="636">
        <f t="shared" si="185"/>
        <v>3389.68</v>
      </c>
      <c r="N1104" s="636">
        <f>ROUND('Смета ЕР (общ) '!$I1104*'Смета ЕР (общ) '!$L1104,2)</f>
        <v>0</v>
      </c>
      <c r="O1104" s="636">
        <f>ROUND('Смета ЕР (общ) '!$I1104*'Смета ЕР (общ) '!$M1104,2)</f>
        <v>0</v>
      </c>
      <c r="R1104" s="1376"/>
    </row>
    <row r="1105" spans="1:18" ht="34.5" customHeight="1">
      <c r="A1105" s="632" t="s">
        <v>105</v>
      </c>
      <c r="B1105" s="632">
        <v>2</v>
      </c>
      <c r="C1105" s="632"/>
      <c r="D1105" s="632">
        <v>256</v>
      </c>
      <c r="E1105" s="632" t="str">
        <f>CONCATENATE('Смета ЕР (общ) '!$A1105,".",'Смета ЕР (общ) '!$B1105,".",'Смета ЕР (общ) '!$D1105)</f>
        <v>Р9.2.256</v>
      </c>
      <c r="F1105" s="632">
        <f t="shared" si="183"/>
        <v>1</v>
      </c>
      <c r="G1105" s="645" t="s">
        <v>739</v>
      </c>
      <c r="H1105" s="634" t="s">
        <v>336</v>
      </c>
      <c r="I1105" s="635"/>
      <c r="J1105" s="636">
        <v>1082.6500000000001</v>
      </c>
      <c r="K1105" s="636">
        <v>1823.19</v>
      </c>
      <c r="L1105" s="636">
        <f t="shared" si="184"/>
        <v>1082.6500000000001</v>
      </c>
      <c r="M1105" s="636">
        <f t="shared" si="185"/>
        <v>1823.19</v>
      </c>
      <c r="N1105" s="636">
        <f>ROUND('Смета ЕР (общ) '!$I1105*'Смета ЕР (общ) '!$L1105,2)</f>
        <v>0</v>
      </c>
      <c r="O1105" s="636">
        <f>ROUND('Смета ЕР (общ) '!$I1105*'Смета ЕР (общ) '!$M1105,2)</f>
        <v>0</v>
      </c>
      <c r="R1105" s="1376"/>
    </row>
    <row r="1106" spans="1:18" ht="34.5" customHeight="1">
      <c r="A1106" s="632" t="s">
        <v>105</v>
      </c>
      <c r="B1106" s="632">
        <v>2</v>
      </c>
      <c r="C1106" s="632"/>
      <c r="D1106" s="632">
        <v>257</v>
      </c>
      <c r="E1106" s="632" t="str">
        <f>CONCATENATE('Смета ЕР (общ) '!$A1106,".",'Смета ЕР (общ) '!$B1106,".",'Смета ЕР (общ) '!$D1106)</f>
        <v>Р9.2.257</v>
      </c>
      <c r="F1106" s="632">
        <f t="shared" si="183"/>
        <v>1</v>
      </c>
      <c r="G1106" s="645" t="s">
        <v>740</v>
      </c>
      <c r="H1106" s="634" t="s">
        <v>336</v>
      </c>
      <c r="I1106" s="635"/>
      <c r="J1106" s="636">
        <v>1785.39</v>
      </c>
      <c r="K1106" s="636">
        <v>4420.1400000000003</v>
      </c>
      <c r="L1106" s="636">
        <f t="shared" si="184"/>
        <v>1785.39</v>
      </c>
      <c r="M1106" s="636">
        <f t="shared" si="185"/>
        <v>4420.1400000000003</v>
      </c>
      <c r="N1106" s="636">
        <f>ROUND('Смета ЕР (общ) '!$I1106*'Смета ЕР (общ) '!$L1106,2)</f>
        <v>0</v>
      </c>
      <c r="O1106" s="636">
        <f>ROUND('Смета ЕР (общ) '!$I1106*'Смета ЕР (общ) '!$M1106,2)</f>
        <v>0</v>
      </c>
      <c r="R1106" s="1376"/>
    </row>
    <row r="1107" spans="1:18" ht="34.5" customHeight="1">
      <c r="A1107" s="632" t="s">
        <v>105</v>
      </c>
      <c r="B1107" s="632">
        <v>2</v>
      </c>
      <c r="C1107" s="632"/>
      <c r="D1107" s="632">
        <v>9</v>
      </c>
      <c r="E1107" s="632" t="str">
        <f>CONCATENATE('Смета ЕР (общ) '!$A1107,".",'Смета ЕР (общ) '!$B1107,".",'Смета ЕР (общ) '!$D1107)</f>
        <v>Р9.2.9</v>
      </c>
      <c r="F1107" s="632">
        <f t="shared" si="183"/>
        <v>1</v>
      </c>
      <c r="G1107" s="645" t="s">
        <v>106</v>
      </c>
      <c r="H1107" s="634" t="s">
        <v>336</v>
      </c>
      <c r="I1107" s="635"/>
      <c r="J1107" s="636">
        <v>2171.52</v>
      </c>
      <c r="K1107" s="636">
        <v>5902.28</v>
      </c>
      <c r="L1107" s="636">
        <f t="shared" si="184"/>
        <v>2171.52</v>
      </c>
      <c r="M1107" s="636">
        <f t="shared" si="185"/>
        <v>5902.28</v>
      </c>
      <c r="N1107" s="636">
        <f>ROUND('Смета ЕР (общ) '!$I1107*'Смета ЕР (общ) '!$L1107,2)</f>
        <v>0</v>
      </c>
      <c r="O1107" s="636">
        <f>ROUND('Смета ЕР (общ) '!$I1107*'Смета ЕР (общ) '!$M1107,2)</f>
        <v>0</v>
      </c>
      <c r="R1107" s="1376"/>
    </row>
    <row r="1108" spans="1:18" ht="34.5" customHeight="1">
      <c r="A1108" s="632" t="s">
        <v>105</v>
      </c>
      <c r="B1108" s="632">
        <v>2</v>
      </c>
      <c r="C1108" s="632"/>
      <c r="D1108" s="632">
        <v>258</v>
      </c>
      <c r="E1108" s="632" t="str">
        <f>CONCATENATE('Смета ЕР (общ) '!$A1108,".",'Смета ЕР (общ) '!$B1108,".",'Смета ЕР (общ) '!$D1108)</f>
        <v>Р9.2.258</v>
      </c>
      <c r="F1108" s="632">
        <f t="shared" si="183"/>
        <v>1</v>
      </c>
      <c r="G1108" s="645" t="s">
        <v>729</v>
      </c>
      <c r="H1108" s="634" t="s">
        <v>336</v>
      </c>
      <c r="I1108" s="635"/>
      <c r="J1108" s="636">
        <v>3300</v>
      </c>
      <c r="K1108" s="636">
        <v>9991.36</v>
      </c>
      <c r="L1108" s="636">
        <f t="shared" si="184"/>
        <v>3300</v>
      </c>
      <c r="M1108" s="636">
        <f t="shared" si="185"/>
        <v>9991.36</v>
      </c>
      <c r="N1108" s="636">
        <f>ROUND('Смета ЕР (общ) '!$I1108*'Смета ЕР (общ) '!$L1108,2)</f>
        <v>0</v>
      </c>
      <c r="O1108" s="636">
        <f>ROUND('Смета ЕР (общ) '!$I1108*'Смета ЕР (общ) '!$M1108,2)</f>
        <v>0</v>
      </c>
      <c r="R1108" s="1376"/>
    </row>
    <row r="1109" spans="1:18" ht="34.5" customHeight="1">
      <c r="A1109" s="632" t="s">
        <v>105</v>
      </c>
      <c r="B1109" s="632">
        <v>2</v>
      </c>
      <c r="C1109" s="632"/>
      <c r="D1109" s="632">
        <v>259</v>
      </c>
      <c r="E1109" s="632" t="str">
        <f>CONCATENATE('Смета ЕР (общ) '!$A1109,".",'Смета ЕР (общ) '!$B1109,".",'Смета ЕР (общ) '!$D1109)</f>
        <v>Р9.2.259</v>
      </c>
      <c r="F1109" s="632">
        <f t="shared" si="183"/>
        <v>1</v>
      </c>
      <c r="G1109" s="645" t="s">
        <v>728</v>
      </c>
      <c r="H1109" s="634" t="s">
        <v>336</v>
      </c>
      <c r="I1109" s="635"/>
      <c r="J1109" s="636">
        <v>2171.52</v>
      </c>
      <c r="K1109" s="636">
        <v>9253.32</v>
      </c>
      <c r="L1109" s="636">
        <f t="shared" si="184"/>
        <v>2171.52</v>
      </c>
      <c r="M1109" s="636">
        <f t="shared" si="185"/>
        <v>9253.32</v>
      </c>
      <c r="N1109" s="636">
        <f>ROUND('Смета ЕР (общ) '!$I1109*'Смета ЕР (общ) '!$L1109,2)</f>
        <v>0</v>
      </c>
      <c r="O1109" s="636">
        <f>ROUND('Смета ЕР (общ) '!$I1109*'Смета ЕР (общ) '!$M1109,2)</f>
        <v>0</v>
      </c>
      <c r="R1109" s="1376"/>
    </row>
    <row r="1110" spans="1:18" ht="34.5" customHeight="1">
      <c r="A1110" s="632" t="s">
        <v>105</v>
      </c>
      <c r="B1110" s="632">
        <v>2</v>
      </c>
      <c r="C1110" s="632"/>
      <c r="D1110" s="632">
        <v>10</v>
      </c>
      <c r="E1110" s="632" t="str">
        <f>CONCATENATE('Смета ЕР (общ) '!$A1110,".",'Смета ЕР (общ) '!$B1110,".",'Смета ЕР (общ) '!$D1110)</f>
        <v>Р9.2.10</v>
      </c>
      <c r="F1110" s="632">
        <f t="shared" si="183"/>
        <v>1</v>
      </c>
      <c r="G1110" s="633" t="s">
        <v>557</v>
      </c>
      <c r="H1110" s="634" t="s">
        <v>336</v>
      </c>
      <c r="I1110" s="635"/>
      <c r="J1110" s="636">
        <v>1050.23</v>
      </c>
      <c r="K1110" s="636">
        <v>9537.5</v>
      </c>
      <c r="L1110" s="636">
        <f t="shared" si="184"/>
        <v>1050.23</v>
      </c>
      <c r="M1110" s="636">
        <f t="shared" si="185"/>
        <v>9537.5</v>
      </c>
      <c r="N1110" s="636">
        <f>ROUND('Смета ЕР (общ) '!$I1110*'Смета ЕР (общ) '!$L1110,2)</f>
        <v>0</v>
      </c>
      <c r="O1110" s="636">
        <f>ROUND('Смета ЕР (общ) '!$I1110*'Смета ЕР (общ) '!$M1110,2)</f>
        <v>0</v>
      </c>
      <c r="R1110" s="1376"/>
    </row>
    <row r="1111" spans="1:18" ht="34.5" customHeight="1">
      <c r="A1111" s="632" t="s">
        <v>105</v>
      </c>
      <c r="B1111" s="632">
        <v>2</v>
      </c>
      <c r="C1111" s="632"/>
      <c r="D1111" s="632">
        <v>11</v>
      </c>
      <c r="E1111" s="632" t="str">
        <f>CONCATENATE('Смета ЕР (общ) '!$A1111,".",'Смета ЕР (общ) '!$B1111,".",'Смета ЕР (общ) '!$D1111)</f>
        <v>Р9.2.11</v>
      </c>
      <c r="F1111" s="632">
        <f t="shared" si="183"/>
        <v>1</v>
      </c>
      <c r="G1111" s="633" t="s">
        <v>558</v>
      </c>
      <c r="H1111" s="634" t="s">
        <v>336</v>
      </c>
      <c r="I1111" s="635"/>
      <c r="J1111" s="636">
        <v>1522.83</v>
      </c>
      <c r="K1111" s="636">
        <v>7131.09</v>
      </c>
      <c r="L1111" s="636">
        <f t="shared" si="184"/>
        <v>1522.83</v>
      </c>
      <c r="M1111" s="636">
        <f t="shared" si="185"/>
        <v>7131.09</v>
      </c>
      <c r="N1111" s="636">
        <f>ROUND('Смета ЕР (общ) '!$I1111*'Смета ЕР (общ) '!$L1111,2)</f>
        <v>0</v>
      </c>
      <c r="O1111" s="636">
        <f>ROUND('Смета ЕР (общ) '!$I1111*'Смета ЕР (общ) '!$M1111,2)</f>
        <v>0</v>
      </c>
      <c r="R1111" s="1376"/>
    </row>
    <row r="1112" spans="1:18" ht="34.5" customHeight="1">
      <c r="A1112" s="632" t="s">
        <v>105</v>
      </c>
      <c r="B1112" s="632">
        <v>2</v>
      </c>
      <c r="C1112" s="632"/>
      <c r="D1112" s="632">
        <v>12</v>
      </c>
      <c r="E1112" s="632" t="str">
        <f>CONCATENATE('Смета ЕР (общ) '!$A1112,".",'Смета ЕР (общ) '!$B1112,".",'Смета ЕР (общ) '!$D1112)</f>
        <v>Р9.2.12</v>
      </c>
      <c r="F1112" s="632">
        <f t="shared" si="183"/>
        <v>1</v>
      </c>
      <c r="G1112" s="633" t="s">
        <v>559</v>
      </c>
      <c r="H1112" s="634" t="s">
        <v>336</v>
      </c>
      <c r="I1112" s="635"/>
      <c r="J1112" s="636">
        <v>1890.41</v>
      </c>
      <c r="K1112" s="636">
        <v>7725.56</v>
      </c>
      <c r="L1112" s="636">
        <f t="shared" si="184"/>
        <v>1890.41</v>
      </c>
      <c r="M1112" s="636">
        <f t="shared" si="185"/>
        <v>7725.56</v>
      </c>
      <c r="N1112" s="636">
        <f>ROUND('Смета ЕР (общ) '!$I1112*'Смета ЕР (общ) '!$L1112,2)</f>
        <v>0</v>
      </c>
      <c r="O1112" s="636">
        <f>ROUND('Смета ЕР (общ) '!$I1112*'Смета ЕР (общ) '!$M1112,2)</f>
        <v>0</v>
      </c>
      <c r="R1112" s="1376"/>
    </row>
    <row r="1113" spans="1:18" ht="34.5" customHeight="1">
      <c r="A1113" s="632" t="s">
        <v>105</v>
      </c>
      <c r="B1113" s="632">
        <v>2</v>
      </c>
      <c r="C1113" s="632"/>
      <c r="D1113" s="632">
        <v>13</v>
      </c>
      <c r="E1113" s="632" t="str">
        <f>CONCATENATE('Смета ЕР (общ) '!$A1113,".",'Смета ЕР (общ) '!$B1113,".",'Смета ЕР (общ) '!$D1113)</f>
        <v>Р9.2.13</v>
      </c>
      <c r="F1113" s="632">
        <f t="shared" si="183"/>
        <v>1</v>
      </c>
      <c r="G1113" s="633" t="s">
        <v>560</v>
      </c>
      <c r="H1113" s="634" t="s">
        <v>336</v>
      </c>
      <c r="I1113" s="635"/>
      <c r="J1113" s="636">
        <v>1050.23</v>
      </c>
      <c r="K1113" s="636">
        <v>9410.01</v>
      </c>
      <c r="L1113" s="636">
        <f t="shared" si="184"/>
        <v>1050.23</v>
      </c>
      <c r="M1113" s="636">
        <f t="shared" si="185"/>
        <v>9410.01</v>
      </c>
      <c r="N1113" s="636">
        <f>ROUND('Смета ЕР (общ) '!$I1113*'Смета ЕР (общ) '!$L1113,2)</f>
        <v>0</v>
      </c>
      <c r="O1113" s="636">
        <f>ROUND('Смета ЕР (общ) '!$I1113*'Смета ЕР (общ) '!$M1113,2)</f>
        <v>0</v>
      </c>
      <c r="R1113" s="1376"/>
    </row>
    <row r="1114" spans="1:18" ht="34.5" customHeight="1">
      <c r="A1114" s="632" t="s">
        <v>105</v>
      </c>
      <c r="B1114" s="632">
        <v>2</v>
      </c>
      <c r="C1114" s="632"/>
      <c r="D1114" s="632">
        <v>14</v>
      </c>
      <c r="E1114" s="632" t="str">
        <f>CONCATENATE('Смета ЕР (общ) '!$A1114,".",'Смета ЕР (общ) '!$B1114,".",'Смета ЕР (общ) '!$D1114)</f>
        <v>Р9.2.14</v>
      </c>
      <c r="F1114" s="632">
        <f t="shared" si="183"/>
        <v>1</v>
      </c>
      <c r="G1114" s="633" t="s">
        <v>561</v>
      </c>
      <c r="H1114" s="634" t="s">
        <v>336</v>
      </c>
      <c r="I1114" s="635"/>
      <c r="J1114" s="636">
        <v>1522.83</v>
      </c>
      <c r="K1114" s="636">
        <v>8632.6299999999992</v>
      </c>
      <c r="L1114" s="636">
        <f t="shared" si="184"/>
        <v>1522.83</v>
      </c>
      <c r="M1114" s="636">
        <f t="shared" si="185"/>
        <v>8632.6299999999992</v>
      </c>
      <c r="N1114" s="636">
        <f>ROUND('Смета ЕР (общ) '!$I1114*'Смета ЕР (общ) '!$L1114,2)</f>
        <v>0</v>
      </c>
      <c r="O1114" s="636">
        <f>ROUND('Смета ЕР (общ) '!$I1114*'Смета ЕР (общ) '!$M1114,2)</f>
        <v>0</v>
      </c>
      <c r="R1114" s="1376"/>
    </row>
    <row r="1115" spans="1:18" ht="34.5" customHeight="1">
      <c r="A1115" s="632" t="s">
        <v>105</v>
      </c>
      <c r="B1115" s="632">
        <v>2</v>
      </c>
      <c r="C1115" s="632"/>
      <c r="D1115" s="632">
        <v>15</v>
      </c>
      <c r="E1115" s="632" t="str">
        <f>CONCATENATE('Смета ЕР (общ) '!$A1115,".",'Смета ЕР (общ) '!$B1115,".",'Смета ЕР (общ) '!$D1115)</f>
        <v>Р9.2.15</v>
      </c>
      <c r="F1115" s="632">
        <f t="shared" si="183"/>
        <v>1</v>
      </c>
      <c r="G1115" s="633" t="s">
        <v>562</v>
      </c>
      <c r="H1115" s="634" t="s">
        <v>336</v>
      </c>
      <c r="I1115" s="635"/>
      <c r="J1115" s="636">
        <v>1522.83</v>
      </c>
      <c r="K1115" s="636">
        <v>6300.99</v>
      </c>
      <c r="L1115" s="636">
        <f t="shared" si="184"/>
        <v>1522.83</v>
      </c>
      <c r="M1115" s="636">
        <f t="shared" si="185"/>
        <v>6300.99</v>
      </c>
      <c r="N1115" s="636">
        <f>ROUND('Смета ЕР (общ) '!$I1115*'Смета ЕР (общ) '!$L1115,2)</f>
        <v>0</v>
      </c>
      <c r="O1115" s="636">
        <f>ROUND('Смета ЕР (общ) '!$I1115*'Смета ЕР (общ) '!$M1115,2)</f>
        <v>0</v>
      </c>
      <c r="R1115" s="1376"/>
    </row>
    <row r="1116" spans="1:18" ht="34.5" customHeight="1">
      <c r="A1116" s="632" t="s">
        <v>105</v>
      </c>
      <c r="B1116" s="632">
        <v>2</v>
      </c>
      <c r="C1116" s="632"/>
      <c r="D1116" s="632">
        <v>16</v>
      </c>
      <c r="E1116" s="632" t="str">
        <f>CONCATENATE('Смета ЕР (общ) '!$A1116,".",'Смета ЕР (общ) '!$B1116,".",'Смета ЕР (общ) '!$D1116)</f>
        <v>Р9.2.16</v>
      </c>
      <c r="F1116" s="632">
        <f t="shared" si="183"/>
        <v>1</v>
      </c>
      <c r="G1116" s="633" t="s">
        <v>563</v>
      </c>
      <c r="H1116" s="634" t="s">
        <v>336</v>
      </c>
      <c r="I1116" s="635"/>
      <c r="J1116" s="636">
        <v>1522.83</v>
      </c>
      <c r="K1116" s="636">
        <v>3714.21</v>
      </c>
      <c r="L1116" s="636">
        <f t="shared" si="184"/>
        <v>1522.83</v>
      </c>
      <c r="M1116" s="636">
        <f t="shared" si="185"/>
        <v>3714.21</v>
      </c>
      <c r="N1116" s="636">
        <f>ROUND('Смета ЕР (общ) '!$I1116*'Смета ЕР (общ) '!$L1116,2)</f>
        <v>0</v>
      </c>
      <c r="O1116" s="636">
        <f>ROUND('Смета ЕР (общ) '!$I1116*'Смета ЕР (общ) '!$M1116,2)</f>
        <v>0</v>
      </c>
      <c r="R1116" s="1376"/>
    </row>
    <row r="1117" spans="1:18" ht="34.5" customHeight="1">
      <c r="A1117" s="632" t="s">
        <v>105</v>
      </c>
      <c r="B1117" s="632">
        <v>2</v>
      </c>
      <c r="C1117" s="632"/>
      <c r="D1117" s="632">
        <v>17</v>
      </c>
      <c r="E1117" s="632" t="str">
        <f>CONCATENATE('Смета ЕР (общ) '!$A1117,".",'Смета ЕР (общ) '!$B1117,".",'Смета ЕР (общ) '!$D1117)</f>
        <v>Р9.2.17</v>
      </c>
      <c r="F1117" s="632">
        <f t="shared" si="183"/>
        <v>1</v>
      </c>
      <c r="G1117" s="633" t="s">
        <v>564</v>
      </c>
      <c r="H1117" s="634" t="s">
        <v>336</v>
      </c>
      <c r="I1117" s="635"/>
      <c r="J1117" s="636">
        <v>1890.41</v>
      </c>
      <c r="K1117" s="636">
        <v>6421.78</v>
      </c>
      <c r="L1117" s="636">
        <f t="shared" si="184"/>
        <v>1890.41</v>
      </c>
      <c r="M1117" s="636">
        <f t="shared" si="185"/>
        <v>6421.78</v>
      </c>
      <c r="N1117" s="636">
        <f>ROUND('Смета ЕР (общ) '!$I1117*'Смета ЕР (общ) '!$L1117,2)</f>
        <v>0</v>
      </c>
      <c r="O1117" s="636">
        <f>ROUND('Смета ЕР (общ) '!$I1117*'Смета ЕР (общ) '!$M1117,2)</f>
        <v>0</v>
      </c>
      <c r="R1117" s="1376"/>
    </row>
    <row r="1118" spans="1:18" ht="34.5" customHeight="1">
      <c r="A1118" s="632" t="s">
        <v>105</v>
      </c>
      <c r="B1118" s="632">
        <v>2</v>
      </c>
      <c r="C1118" s="632"/>
      <c r="D1118" s="632">
        <v>18</v>
      </c>
      <c r="E1118" s="632" t="str">
        <f>CONCATENATE('Смета ЕР (общ) '!$A1118,".",'Смета ЕР (общ) '!$B1118,".",'Смета ЕР (общ) '!$D1118)</f>
        <v>Р9.2.18</v>
      </c>
      <c r="F1118" s="632">
        <f t="shared" si="183"/>
        <v>1</v>
      </c>
      <c r="G1118" s="633" t="s">
        <v>565</v>
      </c>
      <c r="H1118" s="634" t="s">
        <v>336</v>
      </c>
      <c r="I1118" s="635"/>
      <c r="J1118" s="636">
        <v>1890.41</v>
      </c>
      <c r="K1118" s="636">
        <v>7450.25</v>
      </c>
      <c r="L1118" s="636">
        <f t="shared" si="184"/>
        <v>1890.41</v>
      </c>
      <c r="M1118" s="636">
        <f t="shared" si="185"/>
        <v>7450.25</v>
      </c>
      <c r="N1118" s="636">
        <f>ROUND('Смета ЕР (общ) '!$I1118*'Смета ЕР (общ) '!$L1118,2)</f>
        <v>0</v>
      </c>
      <c r="O1118" s="636">
        <f>ROUND('Смета ЕР (общ) '!$I1118*'Смета ЕР (общ) '!$M1118,2)</f>
        <v>0</v>
      </c>
      <c r="R1118" s="1376"/>
    </row>
    <row r="1119" spans="1:18" ht="34.5" customHeight="1">
      <c r="A1119" s="632" t="s">
        <v>105</v>
      </c>
      <c r="B1119" s="632">
        <v>2</v>
      </c>
      <c r="C1119" s="632"/>
      <c r="D1119" s="632">
        <v>19</v>
      </c>
      <c r="E1119" s="632" t="str">
        <f>CONCATENATE('Смета ЕР (общ) '!$A1119,".",'Смета ЕР (общ) '!$B1119,".",'Смета ЕР (общ) '!$D1119)</f>
        <v>Р9.2.19</v>
      </c>
      <c r="F1119" s="632">
        <f t="shared" si="183"/>
        <v>1</v>
      </c>
      <c r="G1119" s="633" t="s">
        <v>566</v>
      </c>
      <c r="H1119" s="634" t="s">
        <v>336</v>
      </c>
      <c r="I1119" s="635"/>
      <c r="J1119" s="636">
        <v>1890.41</v>
      </c>
      <c r="K1119" s="636">
        <v>3771.79</v>
      </c>
      <c r="L1119" s="636">
        <f t="shared" si="184"/>
        <v>1890.41</v>
      </c>
      <c r="M1119" s="636">
        <f t="shared" si="185"/>
        <v>3771.79</v>
      </c>
      <c r="N1119" s="636">
        <f>ROUND('Смета ЕР (общ) '!$I1119*'Смета ЕР (общ) '!$L1119,2)</f>
        <v>0</v>
      </c>
      <c r="O1119" s="636">
        <f>ROUND('Смета ЕР (общ) '!$I1119*'Смета ЕР (общ) '!$M1119,2)</f>
        <v>0</v>
      </c>
      <c r="R1119" s="1376"/>
    </row>
    <row r="1120" spans="1:18" ht="34.5" customHeight="1">
      <c r="A1120" s="632" t="s">
        <v>105</v>
      </c>
      <c r="B1120" s="632">
        <v>2</v>
      </c>
      <c r="C1120" s="632"/>
      <c r="D1120" s="632">
        <v>20</v>
      </c>
      <c r="E1120" s="632" t="str">
        <f>CONCATENATE('Смета ЕР (общ) '!$A1120,".",'Смета ЕР (общ) '!$B1120,".",'Смета ЕР (общ) '!$D1120)</f>
        <v>Р9.2.20</v>
      </c>
      <c r="F1120" s="632">
        <f t="shared" si="183"/>
        <v>1</v>
      </c>
      <c r="G1120" s="633" t="s">
        <v>567</v>
      </c>
      <c r="H1120" s="634" t="s">
        <v>336</v>
      </c>
      <c r="I1120" s="635"/>
      <c r="J1120" s="636">
        <v>2520.54</v>
      </c>
      <c r="K1120" s="636">
        <v>9622.7199999999993</v>
      </c>
      <c r="L1120" s="636">
        <f t="shared" si="184"/>
        <v>2520.54</v>
      </c>
      <c r="M1120" s="636">
        <f t="shared" si="185"/>
        <v>9622.7199999999993</v>
      </c>
      <c r="N1120" s="636">
        <f>ROUND('Смета ЕР (общ) '!$I1120*'Смета ЕР (общ) '!$L1120,2)</f>
        <v>0</v>
      </c>
      <c r="O1120" s="636">
        <f>ROUND('Смета ЕР (общ) '!$I1120*'Смета ЕР (общ) '!$M1120,2)</f>
        <v>0</v>
      </c>
      <c r="R1120" s="1376"/>
    </row>
    <row r="1121" spans="1:18" ht="34.5" customHeight="1">
      <c r="A1121" s="632" t="s">
        <v>105</v>
      </c>
      <c r="B1121" s="632">
        <v>2</v>
      </c>
      <c r="C1121" s="632"/>
      <c r="D1121" s="632">
        <v>21</v>
      </c>
      <c r="E1121" s="632" t="str">
        <f>CONCATENATE('Смета ЕР (общ) '!$A1121,".",'Смета ЕР (общ) '!$B1121,".",'Смета ЕР (общ) '!$D1121)</f>
        <v>Р9.2.21</v>
      </c>
      <c r="F1121" s="632">
        <f t="shared" si="183"/>
        <v>1</v>
      </c>
      <c r="G1121" s="633" t="s">
        <v>568</v>
      </c>
      <c r="H1121" s="634" t="s">
        <v>336</v>
      </c>
      <c r="I1121" s="635"/>
      <c r="J1121" s="636">
        <v>2520.54</v>
      </c>
      <c r="K1121" s="636">
        <v>10304.469999999999</v>
      </c>
      <c r="L1121" s="636">
        <f t="shared" si="184"/>
        <v>2520.54</v>
      </c>
      <c r="M1121" s="636">
        <f t="shared" si="185"/>
        <v>10304.469999999999</v>
      </c>
      <c r="N1121" s="636">
        <f>ROUND('Смета ЕР (общ) '!$I1121*'Смета ЕР (общ) '!$L1121,2)</f>
        <v>0</v>
      </c>
      <c r="O1121" s="636">
        <f>ROUND('Смета ЕР (общ) '!$I1121*'Смета ЕР (общ) '!$M1121,2)</f>
        <v>0</v>
      </c>
      <c r="R1121" s="1376"/>
    </row>
    <row r="1122" spans="1:18" ht="34.5" customHeight="1">
      <c r="A1122" s="632" t="s">
        <v>105</v>
      </c>
      <c r="B1122" s="632">
        <v>2</v>
      </c>
      <c r="C1122" s="632"/>
      <c r="D1122" s="632">
        <v>22</v>
      </c>
      <c r="E1122" s="632" t="str">
        <f>CONCATENATE('Смета ЕР (общ) '!$A1122,".",'Смета ЕР (общ) '!$B1122,".",'Смета ЕР (общ) '!$D1122)</f>
        <v>Р9.2.22</v>
      </c>
      <c r="F1122" s="632">
        <f t="shared" si="183"/>
        <v>1</v>
      </c>
      <c r="G1122" s="633" t="s">
        <v>569</v>
      </c>
      <c r="H1122" s="634" t="s">
        <v>336</v>
      </c>
      <c r="I1122" s="635"/>
      <c r="J1122" s="636">
        <v>2520.54</v>
      </c>
      <c r="K1122" s="636">
        <v>5680.38</v>
      </c>
      <c r="L1122" s="636">
        <f t="shared" si="184"/>
        <v>2520.54</v>
      </c>
      <c r="M1122" s="636">
        <f t="shared" si="185"/>
        <v>5680.38</v>
      </c>
      <c r="N1122" s="636">
        <f>ROUND('Смета ЕР (общ) '!$I1122*'Смета ЕР (общ) '!$L1122,2)</f>
        <v>0</v>
      </c>
      <c r="O1122" s="636">
        <f>ROUND('Смета ЕР (общ) '!$I1122*'Смета ЕР (общ) '!$M1122,2)</f>
        <v>0</v>
      </c>
      <c r="R1122" s="1376"/>
    </row>
    <row r="1123" spans="1:18" ht="34.5" customHeight="1">
      <c r="A1123" s="632" t="s">
        <v>105</v>
      </c>
      <c r="B1123" s="632">
        <v>2</v>
      </c>
      <c r="C1123" s="632"/>
      <c r="D1123" s="632">
        <v>23</v>
      </c>
      <c r="E1123" s="632" t="str">
        <f>CONCATENATE('Смета ЕР (общ) '!$A1123,".",'Смета ЕР (общ) '!$B1123,".",'Смета ЕР (общ) '!$D1123)</f>
        <v>Р9.2.23</v>
      </c>
      <c r="F1123" s="632">
        <f t="shared" si="183"/>
        <v>1</v>
      </c>
      <c r="G1123" s="633" t="s">
        <v>570</v>
      </c>
      <c r="H1123" s="634" t="s">
        <v>336</v>
      </c>
      <c r="I1123" s="635"/>
      <c r="J1123" s="636">
        <v>2152.96</v>
      </c>
      <c r="K1123" s="636">
        <v>10869.69</v>
      </c>
      <c r="L1123" s="636">
        <f t="shared" si="184"/>
        <v>2152.96</v>
      </c>
      <c r="M1123" s="636">
        <f t="shared" si="185"/>
        <v>10869.69</v>
      </c>
      <c r="N1123" s="636">
        <f>ROUND('Смета ЕР (общ) '!$I1123*'Смета ЕР (общ) '!$L1123,2)</f>
        <v>0</v>
      </c>
      <c r="O1123" s="636">
        <f>ROUND('Смета ЕР (общ) '!$I1123*'Смета ЕР (общ) '!$M1123,2)</f>
        <v>0</v>
      </c>
      <c r="R1123" s="1376"/>
    </row>
    <row r="1124" spans="1:18" ht="34.5" customHeight="1">
      <c r="A1124" s="632" t="s">
        <v>105</v>
      </c>
      <c r="B1124" s="632">
        <v>2</v>
      </c>
      <c r="C1124" s="632"/>
      <c r="D1124" s="632">
        <v>24</v>
      </c>
      <c r="E1124" s="632" t="str">
        <f>CONCATENATE('Смета ЕР (общ) '!$A1124,".",'Смета ЕР (общ) '!$B1124,".",'Смета ЕР (общ) '!$D1124)</f>
        <v>Р9.2.24</v>
      </c>
      <c r="F1124" s="632">
        <f t="shared" si="183"/>
        <v>1</v>
      </c>
      <c r="G1124" s="633" t="s">
        <v>571</v>
      </c>
      <c r="H1124" s="634" t="s">
        <v>336</v>
      </c>
      <c r="I1124" s="635"/>
      <c r="J1124" s="636">
        <v>1417.8</v>
      </c>
      <c r="K1124" s="636">
        <v>12058.36</v>
      </c>
      <c r="L1124" s="636">
        <f t="shared" si="184"/>
        <v>1417.8</v>
      </c>
      <c r="M1124" s="636">
        <f t="shared" si="185"/>
        <v>12058.36</v>
      </c>
      <c r="N1124" s="636">
        <f>ROUND('Смета ЕР (общ) '!$I1124*'Смета ЕР (общ) '!$L1124,2)</f>
        <v>0</v>
      </c>
      <c r="O1124" s="636">
        <f>ROUND('Смета ЕР (общ) '!$I1124*'Смета ЕР (общ) '!$M1124,2)</f>
        <v>0</v>
      </c>
      <c r="R1124" s="1376"/>
    </row>
    <row r="1125" spans="1:18" ht="34.5" customHeight="1">
      <c r="A1125" s="632" t="s">
        <v>105</v>
      </c>
      <c r="B1125" s="632">
        <v>2</v>
      </c>
      <c r="C1125" s="632"/>
      <c r="D1125" s="632">
        <v>25</v>
      </c>
      <c r="E1125" s="632" t="str">
        <f>CONCATENATE('Смета ЕР (общ) '!$A1125,".",'Смета ЕР (общ) '!$B1125,".",'Смета ЕР (общ) '!$D1125)</f>
        <v>Р9.2.25</v>
      </c>
      <c r="F1125" s="632">
        <f t="shared" si="183"/>
        <v>1</v>
      </c>
      <c r="G1125" s="633" t="s">
        <v>572</v>
      </c>
      <c r="H1125" s="634" t="s">
        <v>336</v>
      </c>
      <c r="I1125" s="635"/>
      <c r="J1125" s="636">
        <v>1417.8</v>
      </c>
      <c r="K1125" s="636">
        <v>10549.4</v>
      </c>
      <c r="L1125" s="636">
        <f t="shared" si="184"/>
        <v>1417.8</v>
      </c>
      <c r="M1125" s="636">
        <f t="shared" si="185"/>
        <v>10549.4</v>
      </c>
      <c r="N1125" s="636">
        <f>ROUND('Смета ЕР (общ) '!$I1125*'Смета ЕР (общ) '!$L1125,2)</f>
        <v>0</v>
      </c>
      <c r="O1125" s="636">
        <f>ROUND('Смета ЕР (общ) '!$I1125*'Смета ЕР (общ) '!$M1125,2)</f>
        <v>0</v>
      </c>
      <c r="R1125" s="1376"/>
    </row>
    <row r="1126" spans="1:18" ht="34.5" customHeight="1">
      <c r="A1126" s="632" t="s">
        <v>105</v>
      </c>
      <c r="B1126" s="632">
        <v>2</v>
      </c>
      <c r="C1126" s="632"/>
      <c r="D1126" s="632">
        <v>26</v>
      </c>
      <c r="E1126" s="632" t="str">
        <f>CONCATENATE('Смета ЕР (общ) '!$A1126,".",'Смета ЕР (общ) '!$B1126,".",'Смета ЕР (общ) '!$D1126)</f>
        <v>Р9.2.26</v>
      </c>
      <c r="F1126" s="632">
        <f t="shared" si="183"/>
        <v>1</v>
      </c>
      <c r="G1126" s="633" t="s">
        <v>354</v>
      </c>
      <c r="H1126" s="634" t="s">
        <v>336</v>
      </c>
      <c r="I1126" s="635"/>
      <c r="J1126" s="636">
        <v>1417.8</v>
      </c>
      <c r="K1126" s="636">
        <v>6521.48</v>
      </c>
      <c r="L1126" s="636">
        <f t="shared" si="184"/>
        <v>1417.8</v>
      </c>
      <c r="M1126" s="636">
        <f t="shared" si="185"/>
        <v>6521.48</v>
      </c>
      <c r="N1126" s="636">
        <f>ROUND('Смета ЕР (общ) '!$I1126*'Смета ЕР (общ) '!$L1126,2)</f>
        <v>0</v>
      </c>
      <c r="O1126" s="636">
        <f>ROUND('Смета ЕР (общ) '!$I1126*'Смета ЕР (общ) '!$M1126,2)</f>
        <v>0</v>
      </c>
      <c r="R1126" s="1376"/>
    </row>
    <row r="1127" spans="1:18" ht="34.5" customHeight="1">
      <c r="A1127" s="632" t="s">
        <v>105</v>
      </c>
      <c r="B1127" s="632">
        <v>2</v>
      </c>
      <c r="C1127" s="632"/>
      <c r="D1127" s="632">
        <v>27</v>
      </c>
      <c r="E1127" s="632" t="str">
        <f>CONCATENATE('Смета ЕР (общ) '!$A1127,".",'Смета ЕР (общ) '!$B1127,".",'Смета ЕР (общ) '!$D1127)</f>
        <v>Р9.2.27</v>
      </c>
      <c r="F1127" s="632">
        <f t="shared" si="183"/>
        <v>1</v>
      </c>
      <c r="G1127" s="633" t="s">
        <v>355</v>
      </c>
      <c r="H1127" s="634" t="s">
        <v>336</v>
      </c>
      <c r="I1127" s="635"/>
      <c r="J1127" s="636">
        <v>2152.96</v>
      </c>
      <c r="K1127" s="636">
        <v>10849.15</v>
      </c>
      <c r="L1127" s="636">
        <f t="shared" si="184"/>
        <v>2152.96</v>
      </c>
      <c r="M1127" s="636">
        <f t="shared" si="185"/>
        <v>10849.15</v>
      </c>
      <c r="N1127" s="636">
        <f>ROUND('Смета ЕР (общ) '!$I1127*'Смета ЕР (общ) '!$L1127,2)</f>
        <v>0</v>
      </c>
      <c r="O1127" s="636">
        <f>ROUND('Смета ЕР (общ) '!$I1127*'Смета ЕР (общ) '!$M1127,2)</f>
        <v>0</v>
      </c>
      <c r="R1127" s="1376"/>
    </row>
    <row r="1128" spans="1:18" ht="34.5" customHeight="1">
      <c r="A1128" s="632" t="s">
        <v>105</v>
      </c>
      <c r="B1128" s="632">
        <v>2</v>
      </c>
      <c r="C1128" s="632"/>
      <c r="D1128" s="632">
        <v>28</v>
      </c>
      <c r="E1128" s="632" t="str">
        <f>CONCATENATE('Смета ЕР (общ) '!$A1128,".",'Смета ЕР (общ) '!$B1128,".",'Смета ЕР (общ) '!$D1128)</f>
        <v>Р9.2.28</v>
      </c>
      <c r="F1128" s="632">
        <f t="shared" si="183"/>
        <v>1</v>
      </c>
      <c r="G1128" s="633" t="s">
        <v>326</v>
      </c>
      <c r="H1128" s="634" t="s">
        <v>336</v>
      </c>
      <c r="I1128" s="635"/>
      <c r="J1128" s="636">
        <v>2152.96</v>
      </c>
      <c r="K1128" s="636">
        <v>11002.3</v>
      </c>
      <c r="L1128" s="636">
        <f t="shared" si="184"/>
        <v>2152.96</v>
      </c>
      <c r="M1128" s="636">
        <f t="shared" si="185"/>
        <v>11002.3</v>
      </c>
      <c r="N1128" s="636">
        <f>ROUND('Смета ЕР (общ) '!$I1128*'Смета ЕР (общ) '!$L1128,2)</f>
        <v>0</v>
      </c>
      <c r="O1128" s="636">
        <f>ROUND('Смета ЕР (общ) '!$I1128*'Смета ЕР (общ) '!$M1128,2)</f>
        <v>0</v>
      </c>
      <c r="R1128" s="1376"/>
    </row>
    <row r="1129" spans="1:18" ht="34.5" customHeight="1">
      <c r="A1129" s="632" t="s">
        <v>105</v>
      </c>
      <c r="B1129" s="632">
        <v>2</v>
      </c>
      <c r="C1129" s="632"/>
      <c r="D1129" s="632">
        <v>29</v>
      </c>
      <c r="E1129" s="632" t="str">
        <f>CONCATENATE('Смета ЕР (общ) '!$A1129,".",'Смета ЕР (общ) '!$B1129,".",'Смета ЕР (общ) '!$D1129)</f>
        <v>Р9.2.29</v>
      </c>
      <c r="F1129" s="632">
        <f t="shared" si="183"/>
        <v>1</v>
      </c>
      <c r="G1129" s="633" t="s">
        <v>573</v>
      </c>
      <c r="H1129" s="634" t="s">
        <v>336</v>
      </c>
      <c r="I1129" s="635"/>
      <c r="J1129" s="636">
        <v>2152.96</v>
      </c>
      <c r="K1129" s="636">
        <v>6963.68</v>
      </c>
      <c r="L1129" s="636">
        <f t="shared" si="184"/>
        <v>2152.96</v>
      </c>
      <c r="M1129" s="636">
        <f t="shared" si="185"/>
        <v>6963.68</v>
      </c>
      <c r="N1129" s="636">
        <f>ROUND('Смета ЕР (общ) '!$I1129*'Смета ЕР (общ) '!$L1129,2)</f>
        <v>0</v>
      </c>
      <c r="O1129" s="636">
        <f>ROUND('Смета ЕР (общ) '!$I1129*'Смета ЕР (общ) '!$M1129,2)</f>
        <v>0</v>
      </c>
      <c r="R1129" s="1376"/>
    </row>
    <row r="1130" spans="1:18" ht="34.5" customHeight="1">
      <c r="A1130" s="632" t="s">
        <v>105</v>
      </c>
      <c r="B1130" s="632">
        <v>2</v>
      </c>
      <c r="C1130" s="632"/>
      <c r="D1130" s="632">
        <v>30</v>
      </c>
      <c r="E1130" s="632" t="str">
        <f>CONCATENATE('Смета ЕР (общ) '!$A1130,".",'Смета ЕР (общ) '!$B1130,".",'Смета ЕР (общ) '!$D1130)</f>
        <v>Р9.2.30</v>
      </c>
      <c r="F1130" s="632">
        <f t="shared" si="183"/>
        <v>1</v>
      </c>
      <c r="G1130" s="633" t="s">
        <v>574</v>
      </c>
      <c r="H1130" s="634" t="s">
        <v>336</v>
      </c>
      <c r="I1130" s="635"/>
      <c r="J1130" s="636">
        <v>2363.0100000000002</v>
      </c>
      <c r="K1130" s="636">
        <v>11400.22</v>
      </c>
      <c r="L1130" s="636">
        <f t="shared" si="184"/>
        <v>2363.0100000000002</v>
      </c>
      <c r="M1130" s="636">
        <f t="shared" si="185"/>
        <v>11400.22</v>
      </c>
      <c r="N1130" s="636">
        <f>ROUND('Смета ЕР (общ) '!$I1130*'Смета ЕР (общ) '!$L1130,2)</f>
        <v>0</v>
      </c>
      <c r="O1130" s="636">
        <f>ROUND('Смета ЕР (общ) '!$I1130*'Смета ЕР (общ) '!$M1130,2)</f>
        <v>0</v>
      </c>
      <c r="R1130" s="1376"/>
    </row>
    <row r="1131" spans="1:18" ht="34.5" customHeight="1">
      <c r="A1131" s="632" t="s">
        <v>105</v>
      </c>
      <c r="B1131" s="632">
        <v>2</v>
      </c>
      <c r="C1131" s="632"/>
      <c r="D1131" s="632">
        <v>31</v>
      </c>
      <c r="E1131" s="632" t="str">
        <f>CONCATENATE('Смета ЕР (общ) '!$A1131,".",'Смета ЕР (общ) '!$B1131,".",'Смета ЕР (общ) '!$D1131)</f>
        <v>Р9.2.31</v>
      </c>
      <c r="F1131" s="632">
        <f t="shared" si="183"/>
        <v>1</v>
      </c>
      <c r="G1131" s="633" t="s">
        <v>356</v>
      </c>
      <c r="H1131" s="634" t="s">
        <v>336</v>
      </c>
      <c r="I1131" s="635"/>
      <c r="J1131" s="636">
        <v>2363.0100000000002</v>
      </c>
      <c r="K1131" s="636">
        <v>10918.15</v>
      </c>
      <c r="L1131" s="636">
        <f t="shared" si="184"/>
        <v>2363.0100000000002</v>
      </c>
      <c r="M1131" s="636">
        <f t="shared" si="185"/>
        <v>10918.15</v>
      </c>
      <c r="N1131" s="636">
        <f>ROUND('Смета ЕР (общ) '!$I1131*'Смета ЕР (общ) '!$L1131,2)</f>
        <v>0</v>
      </c>
      <c r="O1131" s="636">
        <f>ROUND('Смета ЕР (общ) '!$I1131*'Смета ЕР (общ) '!$M1131,2)</f>
        <v>0</v>
      </c>
      <c r="R1131" s="1376"/>
    </row>
    <row r="1132" spans="1:18" ht="34.5" customHeight="1">
      <c r="A1132" s="632" t="s">
        <v>105</v>
      </c>
      <c r="B1132" s="632">
        <v>2</v>
      </c>
      <c r="C1132" s="632"/>
      <c r="D1132" s="632">
        <v>32</v>
      </c>
      <c r="E1132" s="632" t="str">
        <f>CONCATENATE('Смета ЕР (общ) '!$A1132,".",'Смета ЕР (общ) '!$B1132,".",'Смета ЕР (общ) '!$D1132)</f>
        <v>Р9.2.32</v>
      </c>
      <c r="F1132" s="632">
        <f t="shared" si="183"/>
        <v>1</v>
      </c>
      <c r="G1132" s="633" t="s">
        <v>357</v>
      </c>
      <c r="H1132" s="634" t="s">
        <v>336</v>
      </c>
      <c r="I1132" s="635"/>
      <c r="J1132" s="636">
        <v>2363.0100000000002</v>
      </c>
      <c r="K1132" s="636">
        <v>11907.02</v>
      </c>
      <c r="L1132" s="636">
        <f t="shared" si="184"/>
        <v>2363.0100000000002</v>
      </c>
      <c r="M1132" s="636">
        <f t="shared" si="185"/>
        <v>11907.02</v>
      </c>
      <c r="N1132" s="636">
        <f>ROUND('Смета ЕР (общ) '!$I1132*'Смета ЕР (общ) '!$L1132,2)</f>
        <v>0</v>
      </c>
      <c r="O1132" s="636">
        <f>ROUND('Смета ЕР (общ) '!$I1132*'Смета ЕР (общ) '!$M1132,2)</f>
        <v>0</v>
      </c>
      <c r="R1132" s="1376"/>
    </row>
    <row r="1133" spans="1:18" ht="34.5" customHeight="1">
      <c r="A1133" s="632" t="s">
        <v>105</v>
      </c>
      <c r="B1133" s="632">
        <v>2</v>
      </c>
      <c r="C1133" s="632"/>
      <c r="D1133" s="632">
        <v>33</v>
      </c>
      <c r="E1133" s="632" t="str">
        <f>CONCATENATE('Смета ЕР (общ) '!$A1133,".",'Смета ЕР (общ) '!$B1133,".",'Смета ЕР (общ) '!$D1133)</f>
        <v>Р9.2.33</v>
      </c>
      <c r="F1133" s="632">
        <f t="shared" si="183"/>
        <v>1</v>
      </c>
      <c r="G1133" s="633" t="s">
        <v>575</v>
      </c>
      <c r="H1133" s="634" t="s">
        <v>336</v>
      </c>
      <c r="I1133" s="635"/>
      <c r="J1133" s="636">
        <v>2363.0100000000002</v>
      </c>
      <c r="K1133" s="636">
        <v>7571.79</v>
      </c>
      <c r="L1133" s="636">
        <f t="shared" si="184"/>
        <v>2363.0100000000002</v>
      </c>
      <c r="M1133" s="636">
        <f t="shared" si="185"/>
        <v>7571.79</v>
      </c>
      <c r="N1133" s="636">
        <f>ROUND('Смета ЕР (общ) '!$I1133*'Смета ЕР (общ) '!$L1133,2)</f>
        <v>0</v>
      </c>
      <c r="O1133" s="636">
        <f>ROUND('Смета ЕР (общ) '!$I1133*'Смета ЕР (общ) '!$M1133,2)</f>
        <v>0</v>
      </c>
      <c r="R1133" s="1376"/>
    </row>
    <row r="1134" spans="1:18" ht="34.5" customHeight="1">
      <c r="A1134" s="632" t="s">
        <v>105</v>
      </c>
      <c r="B1134" s="632">
        <v>2</v>
      </c>
      <c r="C1134" s="632"/>
      <c r="D1134" s="632">
        <v>34</v>
      </c>
      <c r="E1134" s="632" t="str">
        <f>CONCATENATE('Смета ЕР (общ) '!$A1134,".",'Смета ЕР (общ) '!$B1134,".",'Смета ЕР (общ) '!$D1134)</f>
        <v>Р9.2.34</v>
      </c>
      <c r="F1134" s="632">
        <f t="shared" si="183"/>
        <v>1</v>
      </c>
      <c r="G1134" s="633" t="s">
        <v>338</v>
      </c>
      <c r="H1134" s="634" t="s">
        <v>336</v>
      </c>
      <c r="I1134" s="635"/>
      <c r="J1134" s="636">
        <v>3833.32</v>
      </c>
      <c r="K1134" s="636">
        <v>15416.39</v>
      </c>
      <c r="L1134" s="636">
        <f t="shared" si="184"/>
        <v>3833.32</v>
      </c>
      <c r="M1134" s="636">
        <f t="shared" si="185"/>
        <v>15416.39</v>
      </c>
      <c r="N1134" s="636">
        <f>ROUND('Смета ЕР (общ) '!$I1134*'Смета ЕР (общ) '!$L1134,2)</f>
        <v>0</v>
      </c>
      <c r="O1134" s="636">
        <f>ROUND('Смета ЕР (общ) '!$I1134*'Смета ЕР (общ) '!$M1134,2)</f>
        <v>0</v>
      </c>
      <c r="R1134" s="1376"/>
    </row>
    <row r="1135" spans="1:18" ht="34.5" customHeight="1">
      <c r="A1135" s="632" t="s">
        <v>105</v>
      </c>
      <c r="B1135" s="632">
        <v>2</v>
      </c>
      <c r="C1135" s="632"/>
      <c r="D1135" s="632">
        <v>35</v>
      </c>
      <c r="E1135" s="632" t="str">
        <f>CONCATENATE('Смета ЕР (общ) '!$A1135,".",'Смета ЕР (общ) '!$B1135,".",'Смета ЕР (общ) '!$D1135)</f>
        <v>Р9.2.35</v>
      </c>
      <c r="F1135" s="632">
        <f t="shared" si="183"/>
        <v>1</v>
      </c>
      <c r="G1135" s="633" t="s">
        <v>576</v>
      </c>
      <c r="H1135" s="634" t="s">
        <v>336</v>
      </c>
      <c r="I1135" s="635"/>
      <c r="J1135" s="636">
        <v>10659.78</v>
      </c>
      <c r="K1135" s="636">
        <v>53947.65</v>
      </c>
      <c r="L1135" s="636">
        <f t="shared" si="184"/>
        <v>10659.78</v>
      </c>
      <c r="M1135" s="636">
        <f t="shared" si="185"/>
        <v>53947.65</v>
      </c>
      <c r="N1135" s="636">
        <f>ROUND('Смета ЕР (общ) '!$I1135*'Смета ЕР (общ) '!$L1135,2)</f>
        <v>0</v>
      </c>
      <c r="O1135" s="636">
        <f>ROUND('Смета ЕР (общ) '!$I1135*'Смета ЕР (общ) '!$M1135,2)</f>
        <v>0</v>
      </c>
      <c r="R1135" s="1376"/>
    </row>
    <row r="1136" spans="1:18" ht="34.5" customHeight="1">
      <c r="A1136" s="632" t="s">
        <v>105</v>
      </c>
      <c r="B1136" s="632">
        <v>2</v>
      </c>
      <c r="C1136" s="632"/>
      <c r="D1136" s="632">
        <v>36</v>
      </c>
      <c r="E1136" s="632" t="str">
        <f>CONCATENATE('Смета ЕР (общ) '!$A1136,".",'Смета ЕР (общ) '!$B1136,".",'Смета ЕР (общ) '!$D1136)</f>
        <v>Р9.2.36</v>
      </c>
      <c r="F1136" s="632">
        <f t="shared" si="183"/>
        <v>1</v>
      </c>
      <c r="G1136" s="633" t="s">
        <v>577</v>
      </c>
      <c r="H1136" s="634" t="s">
        <v>336</v>
      </c>
      <c r="I1136" s="635"/>
      <c r="J1136" s="636">
        <v>16908.63</v>
      </c>
      <c r="K1136" s="636">
        <v>81618.22</v>
      </c>
      <c r="L1136" s="636">
        <f t="shared" si="184"/>
        <v>16908.63</v>
      </c>
      <c r="M1136" s="636">
        <f t="shared" si="185"/>
        <v>81618.22</v>
      </c>
      <c r="N1136" s="636">
        <f>ROUND('Смета ЕР (общ) '!$I1136*'Смета ЕР (общ) '!$L1136,2)</f>
        <v>0</v>
      </c>
      <c r="O1136" s="636">
        <f>ROUND('Смета ЕР (общ) '!$I1136*'Смета ЕР (общ) '!$M1136,2)</f>
        <v>0</v>
      </c>
      <c r="R1136" s="1376"/>
    </row>
    <row r="1137" spans="1:18" ht="34.5" customHeight="1">
      <c r="A1137" s="632" t="s">
        <v>105</v>
      </c>
      <c r="B1137" s="632">
        <v>2</v>
      </c>
      <c r="C1137" s="632"/>
      <c r="D1137" s="632">
        <v>37</v>
      </c>
      <c r="E1137" s="632" t="str">
        <f>CONCATENATE('Смета ЕР (общ) '!$A1137,".",'Смета ЕР (общ) '!$B1137,".",'Смета ЕР (общ) '!$D1137)</f>
        <v>Р9.2.37</v>
      </c>
      <c r="F1137" s="632">
        <f t="shared" si="183"/>
        <v>1</v>
      </c>
      <c r="G1137" s="633" t="s">
        <v>327</v>
      </c>
      <c r="H1137" s="634" t="s">
        <v>336</v>
      </c>
      <c r="I1137" s="635"/>
      <c r="J1137" s="636">
        <v>287.10000000000002</v>
      </c>
      <c r="K1137" s="636">
        <v>1210.04</v>
      </c>
      <c r="L1137" s="636">
        <f t="shared" si="184"/>
        <v>287.10000000000002</v>
      </c>
      <c r="M1137" s="636">
        <f t="shared" si="185"/>
        <v>1210.04</v>
      </c>
      <c r="N1137" s="636">
        <f>ROUND('Смета ЕР (общ) '!$I1137*'Смета ЕР (общ) '!$L1137,2)</f>
        <v>0</v>
      </c>
      <c r="O1137" s="636">
        <f>ROUND('Смета ЕР (общ) '!$I1137*'Смета ЕР (общ) '!$M1137,2)</f>
        <v>0</v>
      </c>
      <c r="R1137" s="1376"/>
    </row>
    <row r="1138" spans="1:18" ht="34.5" customHeight="1">
      <c r="A1138" s="632" t="s">
        <v>105</v>
      </c>
      <c r="B1138" s="632">
        <v>2</v>
      </c>
      <c r="C1138" s="632"/>
      <c r="D1138" s="632">
        <v>38</v>
      </c>
      <c r="E1138" s="632" t="str">
        <f>CONCATENATE('Смета ЕР (общ) '!$A1138,".",'Смета ЕР (общ) '!$B1138,".",'Смета ЕР (общ) '!$D1138)</f>
        <v>Р9.2.38</v>
      </c>
      <c r="F1138" s="632">
        <f t="shared" si="183"/>
        <v>1</v>
      </c>
      <c r="G1138" s="633" t="s">
        <v>328</v>
      </c>
      <c r="H1138" s="634" t="s">
        <v>336</v>
      </c>
      <c r="I1138" s="635"/>
      <c r="J1138" s="636">
        <v>287.10000000000002</v>
      </c>
      <c r="K1138" s="636">
        <v>908.37</v>
      </c>
      <c r="L1138" s="636">
        <f t="shared" si="184"/>
        <v>287.10000000000002</v>
      </c>
      <c r="M1138" s="636">
        <f t="shared" si="185"/>
        <v>908.37</v>
      </c>
      <c r="N1138" s="636">
        <f>ROUND('Смета ЕР (общ) '!$I1138*'Смета ЕР (общ) '!$L1138,2)</f>
        <v>0</v>
      </c>
      <c r="O1138" s="636">
        <f>ROUND('Смета ЕР (общ) '!$I1138*'Смета ЕР (общ) '!$M1138,2)</f>
        <v>0</v>
      </c>
      <c r="R1138" s="1376"/>
    </row>
    <row r="1139" spans="1:18" ht="34.5" customHeight="1">
      <c r="A1139" s="632" t="s">
        <v>105</v>
      </c>
      <c r="B1139" s="632">
        <v>2</v>
      </c>
      <c r="C1139" s="632"/>
      <c r="D1139" s="632">
        <v>39</v>
      </c>
      <c r="E1139" s="632" t="str">
        <f>CONCATENATE('Смета ЕР (общ) '!$A1139,".",'Смета ЕР (общ) '!$B1139,".",'Смета ЕР (общ) '!$D1139)</f>
        <v>Р9.2.39</v>
      </c>
      <c r="F1139" s="632">
        <f t="shared" si="183"/>
        <v>1</v>
      </c>
      <c r="G1139" s="633" t="s">
        <v>358</v>
      </c>
      <c r="H1139" s="634" t="s">
        <v>336</v>
      </c>
      <c r="I1139" s="635"/>
      <c r="J1139" s="636">
        <v>287.10000000000002</v>
      </c>
      <c r="K1139" s="636">
        <v>875.78</v>
      </c>
      <c r="L1139" s="636">
        <f t="shared" si="184"/>
        <v>287.10000000000002</v>
      </c>
      <c r="M1139" s="636">
        <f t="shared" si="185"/>
        <v>875.78</v>
      </c>
      <c r="N1139" s="636">
        <f>ROUND('Смета ЕР (общ) '!$I1139*'Смета ЕР (общ) '!$L1139,2)</f>
        <v>0</v>
      </c>
      <c r="O1139" s="636">
        <f>ROUND('Смета ЕР (общ) '!$I1139*'Смета ЕР (общ) '!$M1139,2)</f>
        <v>0</v>
      </c>
      <c r="R1139" s="1376"/>
    </row>
    <row r="1140" spans="1:18" ht="34.5" customHeight="1">
      <c r="A1140" s="632" t="s">
        <v>105</v>
      </c>
      <c r="B1140" s="632">
        <v>2</v>
      </c>
      <c r="C1140" s="632"/>
      <c r="D1140" s="632">
        <v>40</v>
      </c>
      <c r="E1140" s="632" t="str">
        <f>CONCATENATE('Смета ЕР (общ) '!$A1140,".",'Смета ЕР (общ) '!$B1140,".",'Смета ЕР (общ) '!$D1140)</f>
        <v>Р9.2.40</v>
      </c>
      <c r="F1140" s="632">
        <f t="shared" si="183"/>
        <v>1</v>
      </c>
      <c r="G1140" s="633" t="s">
        <v>359</v>
      </c>
      <c r="H1140" s="634" t="s">
        <v>336</v>
      </c>
      <c r="I1140" s="635"/>
      <c r="J1140" s="636">
        <v>287.10000000000002</v>
      </c>
      <c r="K1140" s="636">
        <v>856.97</v>
      </c>
      <c r="L1140" s="636">
        <f t="shared" si="184"/>
        <v>287.10000000000002</v>
      </c>
      <c r="M1140" s="636">
        <f t="shared" si="185"/>
        <v>856.97</v>
      </c>
      <c r="N1140" s="636">
        <f>ROUND('Смета ЕР (общ) '!$I1140*'Смета ЕР (общ) '!$L1140,2)</f>
        <v>0</v>
      </c>
      <c r="O1140" s="636">
        <f>ROUND('Смета ЕР (общ) '!$I1140*'Смета ЕР (общ) '!$M1140,2)</f>
        <v>0</v>
      </c>
      <c r="R1140" s="1376"/>
    </row>
    <row r="1141" spans="1:18" ht="34.5" customHeight="1">
      <c r="A1141" s="632" t="s">
        <v>105</v>
      </c>
      <c r="B1141" s="632">
        <v>2</v>
      </c>
      <c r="C1141" s="632"/>
      <c r="D1141" s="632">
        <v>41</v>
      </c>
      <c r="E1141" s="632" t="str">
        <f>CONCATENATE('Смета ЕР (общ) '!$A1141,".",'Смета ЕР (общ) '!$B1141,".",'Смета ЕР (общ) '!$D1141)</f>
        <v>Р9.2.41</v>
      </c>
      <c r="F1141" s="632">
        <f t="shared" si="183"/>
        <v>1</v>
      </c>
      <c r="G1141" s="633" t="s">
        <v>360</v>
      </c>
      <c r="H1141" s="634" t="s">
        <v>336</v>
      </c>
      <c r="I1141" s="635"/>
      <c r="J1141" s="636">
        <v>438.48</v>
      </c>
      <c r="K1141" s="636">
        <v>11571.17</v>
      </c>
      <c r="L1141" s="636">
        <f t="shared" si="184"/>
        <v>438.48</v>
      </c>
      <c r="M1141" s="636">
        <f t="shared" si="185"/>
        <v>11571.17</v>
      </c>
      <c r="N1141" s="636">
        <f>ROUND('Смета ЕР (общ) '!$I1141*'Смета ЕР (общ) '!$L1141,2)</f>
        <v>0</v>
      </c>
      <c r="O1141" s="636">
        <f>ROUND('Смета ЕР (общ) '!$I1141*'Смета ЕР (общ) '!$M1141,2)</f>
        <v>0</v>
      </c>
      <c r="R1141" s="1376"/>
    </row>
    <row r="1142" spans="1:18" ht="34.5" customHeight="1">
      <c r="A1142" s="632" t="s">
        <v>105</v>
      </c>
      <c r="B1142" s="632">
        <v>2</v>
      </c>
      <c r="C1142" s="632"/>
      <c r="D1142" s="632">
        <v>42</v>
      </c>
      <c r="E1142" s="632" t="str">
        <f>CONCATENATE('Смета ЕР (общ) '!$A1142,".",'Смета ЕР (общ) '!$B1142,".",'Смета ЕР (общ) '!$D1142)</f>
        <v>Р9.2.42</v>
      </c>
      <c r="F1142" s="632">
        <f t="shared" si="183"/>
        <v>1</v>
      </c>
      <c r="G1142" s="633" t="s">
        <v>578</v>
      </c>
      <c r="H1142" s="634" t="s">
        <v>336</v>
      </c>
      <c r="I1142" s="635"/>
      <c r="J1142" s="636">
        <v>438.48</v>
      </c>
      <c r="K1142" s="636">
        <v>11305.12</v>
      </c>
      <c r="L1142" s="636">
        <f t="shared" si="184"/>
        <v>438.48</v>
      </c>
      <c r="M1142" s="636">
        <f t="shared" si="185"/>
        <v>11305.12</v>
      </c>
      <c r="N1142" s="636">
        <f>ROUND('Смета ЕР (общ) '!$I1142*'Смета ЕР (общ) '!$L1142,2)</f>
        <v>0</v>
      </c>
      <c r="O1142" s="636">
        <f>ROUND('Смета ЕР (общ) '!$I1142*'Смета ЕР (общ) '!$M1142,2)</f>
        <v>0</v>
      </c>
      <c r="R1142" s="1376"/>
    </row>
    <row r="1143" spans="1:18" ht="34.5" customHeight="1">
      <c r="A1143" s="632" t="s">
        <v>105</v>
      </c>
      <c r="B1143" s="632">
        <v>2</v>
      </c>
      <c r="C1143" s="632"/>
      <c r="D1143" s="632">
        <v>43</v>
      </c>
      <c r="E1143" s="632" t="str">
        <f>CONCATENATE('Смета ЕР (общ) '!$A1143,".",'Смета ЕР (общ) '!$B1143,".",'Смета ЕР (общ) '!$D1143)</f>
        <v>Р9.2.43</v>
      </c>
      <c r="F1143" s="632">
        <f t="shared" si="183"/>
        <v>1</v>
      </c>
      <c r="G1143" s="633" t="s">
        <v>107</v>
      </c>
      <c r="H1143" s="634" t="s">
        <v>336</v>
      </c>
      <c r="I1143" s="635"/>
      <c r="J1143" s="636">
        <v>287.10000000000002</v>
      </c>
      <c r="K1143" s="636">
        <v>979.41</v>
      </c>
      <c r="L1143" s="636">
        <f t="shared" si="184"/>
        <v>287.10000000000002</v>
      </c>
      <c r="M1143" s="636">
        <f t="shared" si="185"/>
        <v>979.41</v>
      </c>
      <c r="N1143" s="636">
        <f>ROUND('Смета ЕР (общ) '!$I1143*'Смета ЕР (общ) '!$L1143,2)</f>
        <v>0</v>
      </c>
      <c r="O1143" s="636">
        <f>ROUND('Смета ЕР (общ) '!$I1143*'Смета ЕР (общ) '!$M1143,2)</f>
        <v>0</v>
      </c>
      <c r="R1143" s="1376"/>
    </row>
    <row r="1144" spans="1:18" ht="34.5" customHeight="1">
      <c r="A1144" s="632" t="s">
        <v>105</v>
      </c>
      <c r="B1144" s="632">
        <v>2</v>
      </c>
      <c r="C1144" s="632"/>
      <c r="D1144" s="632">
        <v>44</v>
      </c>
      <c r="E1144" s="632" t="str">
        <f>CONCATENATE('Смета ЕР (общ) '!$A1144,".",'Смета ЕР (общ) '!$B1144,".",'Смета ЕР (общ) '!$D1144)</f>
        <v>Р9.2.44</v>
      </c>
      <c r="F1144" s="632">
        <f t="shared" si="183"/>
        <v>1</v>
      </c>
      <c r="G1144" s="633" t="s">
        <v>108</v>
      </c>
      <c r="H1144" s="634" t="s">
        <v>336</v>
      </c>
      <c r="I1144" s="635"/>
      <c r="J1144" s="636">
        <v>287.10000000000002</v>
      </c>
      <c r="K1144" s="636">
        <v>747.46</v>
      </c>
      <c r="L1144" s="636">
        <f t="shared" si="184"/>
        <v>287.10000000000002</v>
      </c>
      <c r="M1144" s="636">
        <f t="shared" si="185"/>
        <v>747.46</v>
      </c>
      <c r="N1144" s="636">
        <f>ROUND('Смета ЕР (общ) '!$I1144*'Смета ЕР (общ) '!$L1144,2)</f>
        <v>0</v>
      </c>
      <c r="O1144" s="636">
        <f>ROUND('Смета ЕР (общ) '!$I1144*'Смета ЕР (общ) '!$M1144,2)</f>
        <v>0</v>
      </c>
      <c r="R1144" s="1376"/>
    </row>
    <row r="1145" spans="1:18" ht="34.5" customHeight="1">
      <c r="A1145" s="632" t="s">
        <v>105</v>
      </c>
      <c r="B1145" s="632">
        <v>2</v>
      </c>
      <c r="C1145" s="632"/>
      <c r="D1145" s="632">
        <v>45</v>
      </c>
      <c r="E1145" s="632" t="str">
        <f>CONCATENATE('Смета ЕР (общ) '!$A1145,".",'Смета ЕР (общ) '!$B1145,".",'Смета ЕР (общ) '!$D1145)</f>
        <v>Р9.2.45</v>
      </c>
      <c r="F1145" s="632">
        <f t="shared" si="183"/>
        <v>1</v>
      </c>
      <c r="G1145" s="633" t="s">
        <v>109</v>
      </c>
      <c r="H1145" s="634" t="s">
        <v>336</v>
      </c>
      <c r="I1145" s="635"/>
      <c r="J1145" s="636">
        <v>287.10000000000002</v>
      </c>
      <c r="K1145" s="636">
        <v>683.23</v>
      </c>
      <c r="L1145" s="636">
        <f t="shared" si="184"/>
        <v>287.10000000000002</v>
      </c>
      <c r="M1145" s="636">
        <f t="shared" si="185"/>
        <v>683.23</v>
      </c>
      <c r="N1145" s="636">
        <f>ROUND('Смета ЕР (общ) '!$I1145*'Смета ЕР (общ) '!$L1145,2)</f>
        <v>0</v>
      </c>
      <c r="O1145" s="636">
        <f>ROUND('Смета ЕР (общ) '!$I1145*'Смета ЕР (общ) '!$M1145,2)</f>
        <v>0</v>
      </c>
      <c r="R1145" s="1376"/>
    </row>
    <row r="1146" spans="1:18" ht="34.5" customHeight="1">
      <c r="A1146" s="632" t="s">
        <v>105</v>
      </c>
      <c r="B1146" s="632">
        <v>2</v>
      </c>
      <c r="C1146" s="632"/>
      <c r="D1146" s="632">
        <v>46</v>
      </c>
      <c r="E1146" s="632" t="str">
        <f>CONCATENATE('Смета ЕР (общ) '!$A1146,".",'Смета ЕР (общ) '!$B1146,".",'Смета ЕР (общ) '!$D1146)</f>
        <v>Р9.2.46</v>
      </c>
      <c r="F1146" s="632">
        <f t="shared" si="183"/>
        <v>1</v>
      </c>
      <c r="G1146" s="633" t="s">
        <v>275</v>
      </c>
      <c r="H1146" s="634" t="s">
        <v>336</v>
      </c>
      <c r="I1146" s="635"/>
      <c r="J1146" s="636">
        <v>287.10000000000002</v>
      </c>
      <c r="K1146" s="636">
        <v>898.45</v>
      </c>
      <c r="L1146" s="636">
        <f t="shared" si="184"/>
        <v>287.10000000000002</v>
      </c>
      <c r="M1146" s="636">
        <f t="shared" si="185"/>
        <v>898.45</v>
      </c>
      <c r="N1146" s="636">
        <f>ROUND('Смета ЕР (общ) '!$I1146*'Смета ЕР (общ) '!$L1146,2)</f>
        <v>0</v>
      </c>
      <c r="O1146" s="636">
        <f>ROUND('Смета ЕР (общ) '!$I1146*'Смета ЕР (общ) '!$M1146,2)</f>
        <v>0</v>
      </c>
      <c r="R1146" s="1376"/>
    </row>
    <row r="1147" spans="1:18" ht="34.5" customHeight="1">
      <c r="A1147" s="632" t="s">
        <v>105</v>
      </c>
      <c r="B1147" s="632">
        <v>2</v>
      </c>
      <c r="C1147" s="632"/>
      <c r="D1147" s="632">
        <v>47</v>
      </c>
      <c r="E1147" s="632" t="str">
        <f>CONCATENATE('Смета ЕР (общ) '!$A1147,".",'Смета ЕР (общ) '!$B1147,".",'Смета ЕР (общ) '!$D1147)</f>
        <v>Р9.2.47</v>
      </c>
      <c r="F1147" s="632">
        <f t="shared" si="183"/>
        <v>1</v>
      </c>
      <c r="G1147" s="633" t="s">
        <v>110</v>
      </c>
      <c r="H1147" s="634" t="s">
        <v>336</v>
      </c>
      <c r="I1147" s="635"/>
      <c r="J1147" s="636">
        <v>287.10000000000002</v>
      </c>
      <c r="K1147" s="636">
        <v>831.58</v>
      </c>
      <c r="L1147" s="636">
        <f t="shared" si="184"/>
        <v>287.10000000000002</v>
      </c>
      <c r="M1147" s="636">
        <f t="shared" si="185"/>
        <v>831.58</v>
      </c>
      <c r="N1147" s="636">
        <f>ROUND('Смета ЕР (общ) '!$I1147*'Смета ЕР (общ) '!$L1147,2)</f>
        <v>0</v>
      </c>
      <c r="O1147" s="636">
        <f>ROUND('Смета ЕР (общ) '!$I1147*'Смета ЕР (общ) '!$M1147,2)</f>
        <v>0</v>
      </c>
      <c r="R1147" s="1376"/>
    </row>
    <row r="1148" spans="1:18" ht="34.5" customHeight="1">
      <c r="A1148" s="632" t="s">
        <v>105</v>
      </c>
      <c r="B1148" s="632">
        <v>2</v>
      </c>
      <c r="C1148" s="632"/>
      <c r="D1148" s="632">
        <v>48</v>
      </c>
      <c r="E1148" s="632" t="str">
        <f>CONCATENATE('Смета ЕР (общ) '!$A1148,".",'Смета ЕР (общ) '!$B1148,".",'Смета ЕР (общ) '!$D1148)</f>
        <v>Р9.2.48</v>
      </c>
      <c r="F1148" s="632">
        <f t="shared" si="183"/>
        <v>1</v>
      </c>
      <c r="G1148" s="633" t="s">
        <v>276</v>
      </c>
      <c r="H1148" s="634" t="s">
        <v>336</v>
      </c>
      <c r="I1148" s="635"/>
      <c r="J1148" s="636">
        <v>438.48</v>
      </c>
      <c r="K1148" s="636">
        <v>978.23</v>
      </c>
      <c r="L1148" s="636">
        <f t="shared" si="184"/>
        <v>438.48</v>
      </c>
      <c r="M1148" s="636">
        <f t="shared" si="185"/>
        <v>978.23</v>
      </c>
      <c r="N1148" s="636">
        <f>ROUND('Смета ЕР (общ) '!$I1148*'Смета ЕР (общ) '!$L1148,2)</f>
        <v>0</v>
      </c>
      <c r="O1148" s="636">
        <f>ROUND('Смета ЕР (общ) '!$I1148*'Смета ЕР (общ) '!$M1148,2)</f>
        <v>0</v>
      </c>
      <c r="R1148" s="1376"/>
    </row>
    <row r="1149" spans="1:18" ht="34.5" customHeight="1">
      <c r="A1149" s="632" t="s">
        <v>105</v>
      </c>
      <c r="B1149" s="632">
        <v>2</v>
      </c>
      <c r="C1149" s="632"/>
      <c r="D1149" s="632">
        <v>49</v>
      </c>
      <c r="E1149" s="632" t="str">
        <f>CONCATENATE('Смета ЕР (общ) '!$A1149,".",'Смета ЕР (общ) '!$B1149,".",'Смета ЕР (общ) '!$D1149)</f>
        <v>Р9.2.49</v>
      </c>
      <c r="F1149" s="632">
        <f t="shared" si="183"/>
        <v>1</v>
      </c>
      <c r="G1149" s="633" t="s">
        <v>277</v>
      </c>
      <c r="H1149" s="634" t="s">
        <v>336</v>
      </c>
      <c r="I1149" s="635"/>
      <c r="J1149" s="636">
        <v>438.48</v>
      </c>
      <c r="K1149" s="636">
        <v>1061.5</v>
      </c>
      <c r="L1149" s="636">
        <f t="shared" si="184"/>
        <v>438.48</v>
      </c>
      <c r="M1149" s="636">
        <f t="shared" si="185"/>
        <v>1061.5</v>
      </c>
      <c r="N1149" s="636">
        <f>ROUND('Смета ЕР (общ) '!$I1149*'Смета ЕР (общ) '!$L1149,2)</f>
        <v>0</v>
      </c>
      <c r="O1149" s="636">
        <f>ROUND('Смета ЕР (общ) '!$I1149*'Смета ЕР (общ) '!$M1149,2)</f>
        <v>0</v>
      </c>
      <c r="R1149" s="1376"/>
    </row>
    <row r="1150" spans="1:18" ht="34.5" customHeight="1">
      <c r="A1150" s="632" t="s">
        <v>105</v>
      </c>
      <c r="B1150" s="632">
        <v>2</v>
      </c>
      <c r="C1150" s="632"/>
      <c r="D1150" s="632">
        <v>50</v>
      </c>
      <c r="E1150" s="632" t="str">
        <f>CONCATENATE('Смета ЕР (общ) '!$A1150,".",'Смета ЕР (общ) '!$B1150,".",'Смета ЕР (общ) '!$D1150)</f>
        <v>Р9.2.50</v>
      </c>
      <c r="F1150" s="632">
        <f t="shared" si="183"/>
        <v>1</v>
      </c>
      <c r="G1150" s="633" t="s">
        <v>278</v>
      </c>
      <c r="H1150" s="634" t="s">
        <v>336</v>
      </c>
      <c r="I1150" s="635"/>
      <c r="J1150" s="636">
        <v>449.79</v>
      </c>
      <c r="K1150" s="636">
        <v>2304.69</v>
      </c>
      <c r="L1150" s="636">
        <f t="shared" si="184"/>
        <v>449.79</v>
      </c>
      <c r="M1150" s="636">
        <f t="shared" si="185"/>
        <v>2304.69</v>
      </c>
      <c r="N1150" s="636">
        <f>ROUND('Смета ЕР (общ) '!$I1150*'Смета ЕР (общ) '!$L1150,2)</f>
        <v>0</v>
      </c>
      <c r="O1150" s="636">
        <f>ROUND('Смета ЕР (общ) '!$I1150*'Смета ЕР (общ) '!$M1150,2)</f>
        <v>0</v>
      </c>
      <c r="R1150" s="1376"/>
    </row>
    <row r="1151" spans="1:18" ht="34.5" customHeight="1">
      <c r="A1151" s="632" t="s">
        <v>105</v>
      </c>
      <c r="B1151" s="632">
        <v>2</v>
      </c>
      <c r="C1151" s="632"/>
      <c r="D1151" s="632">
        <v>51</v>
      </c>
      <c r="E1151" s="632" t="str">
        <f>CONCATENATE('Смета ЕР (общ) '!$A1151,".",'Смета ЕР (общ) '!$B1151,".",'Смета ЕР (общ) '!$D1151)</f>
        <v>Р9.2.51</v>
      </c>
      <c r="F1151" s="632">
        <f t="shared" si="183"/>
        <v>1</v>
      </c>
      <c r="G1151" s="633" t="s">
        <v>406</v>
      </c>
      <c r="H1151" s="634" t="s">
        <v>336</v>
      </c>
      <c r="I1151" s="635"/>
      <c r="J1151" s="636">
        <v>287.10000000000002</v>
      </c>
      <c r="K1151" s="636">
        <v>539.54</v>
      </c>
      <c r="L1151" s="636">
        <f t="shared" si="184"/>
        <v>287.10000000000002</v>
      </c>
      <c r="M1151" s="636">
        <f t="shared" si="185"/>
        <v>539.54</v>
      </c>
      <c r="N1151" s="636">
        <f>ROUND('Смета ЕР (общ) '!$I1151*'Смета ЕР (общ) '!$L1151,2)</f>
        <v>0</v>
      </c>
      <c r="O1151" s="636">
        <f>ROUND('Смета ЕР (общ) '!$I1151*'Смета ЕР (общ) '!$M1151,2)</f>
        <v>0</v>
      </c>
      <c r="R1151" s="1376"/>
    </row>
    <row r="1152" spans="1:18" ht="34.5" customHeight="1">
      <c r="A1152" s="632" t="s">
        <v>105</v>
      </c>
      <c r="B1152" s="632">
        <v>2</v>
      </c>
      <c r="C1152" s="632"/>
      <c r="D1152" s="632">
        <v>52</v>
      </c>
      <c r="E1152" s="632" t="str">
        <f>CONCATENATE('Смета ЕР (общ) '!$A1152,".",'Смета ЕР (общ) '!$B1152,".",'Смета ЕР (общ) '!$D1152)</f>
        <v>Р9.2.52</v>
      </c>
      <c r="F1152" s="632">
        <f t="shared" si="183"/>
        <v>1</v>
      </c>
      <c r="G1152" s="633" t="s">
        <v>407</v>
      </c>
      <c r="H1152" s="634" t="s">
        <v>336</v>
      </c>
      <c r="I1152" s="635"/>
      <c r="J1152" s="636">
        <v>287.10000000000002</v>
      </c>
      <c r="K1152" s="636">
        <v>430.11</v>
      </c>
      <c r="L1152" s="636">
        <f t="shared" si="184"/>
        <v>287.10000000000002</v>
      </c>
      <c r="M1152" s="636">
        <f t="shared" si="185"/>
        <v>430.11</v>
      </c>
      <c r="N1152" s="636">
        <f>ROUND('Смета ЕР (общ) '!$I1152*'Смета ЕР (общ) '!$L1152,2)</f>
        <v>0</v>
      </c>
      <c r="O1152" s="636">
        <f>ROUND('Смета ЕР (общ) '!$I1152*'Смета ЕР (общ) '!$M1152,2)</f>
        <v>0</v>
      </c>
      <c r="R1152" s="1376"/>
    </row>
    <row r="1153" spans="1:18" ht="34.5" customHeight="1">
      <c r="A1153" s="632" t="s">
        <v>105</v>
      </c>
      <c r="B1153" s="632">
        <v>2</v>
      </c>
      <c r="C1153" s="632"/>
      <c r="D1153" s="632">
        <v>53</v>
      </c>
      <c r="E1153" s="632" t="str">
        <f>CONCATENATE('Смета ЕР (общ) '!$A1153,".",'Смета ЕР (общ) '!$B1153,".",'Смета ЕР (общ) '!$D1153)</f>
        <v>Р9.2.53</v>
      </c>
      <c r="F1153" s="632">
        <f t="shared" si="183"/>
        <v>1</v>
      </c>
      <c r="G1153" s="633" t="s">
        <v>329</v>
      </c>
      <c r="H1153" s="634" t="s">
        <v>336</v>
      </c>
      <c r="I1153" s="635"/>
      <c r="J1153" s="636">
        <v>287.10000000000002</v>
      </c>
      <c r="K1153" s="636">
        <v>417.2</v>
      </c>
      <c r="L1153" s="636">
        <f t="shared" si="184"/>
        <v>287.10000000000002</v>
      </c>
      <c r="M1153" s="636">
        <f t="shared" si="185"/>
        <v>417.2</v>
      </c>
      <c r="N1153" s="636">
        <f>ROUND('Смета ЕР (общ) '!$I1153*'Смета ЕР (общ) '!$L1153,2)</f>
        <v>0</v>
      </c>
      <c r="O1153" s="636">
        <f>ROUND('Смета ЕР (общ) '!$I1153*'Смета ЕР (общ) '!$M1153,2)</f>
        <v>0</v>
      </c>
      <c r="R1153" s="1376"/>
    </row>
    <row r="1154" spans="1:18" ht="34.5" customHeight="1">
      <c r="A1154" s="632" t="s">
        <v>105</v>
      </c>
      <c r="B1154" s="632">
        <v>2</v>
      </c>
      <c r="C1154" s="632"/>
      <c r="D1154" s="632">
        <v>54</v>
      </c>
      <c r="E1154" s="632" t="str">
        <f>CONCATENATE('Смета ЕР (общ) '!$A1154,".",'Смета ЕР (общ) '!$B1154,".",'Смета ЕР (общ) '!$D1154)</f>
        <v>Р9.2.54</v>
      </c>
      <c r="F1154" s="632">
        <f t="shared" ref="F1154:F1217" si="186">IF(I1154&gt;0,F1153+1,F1153)</f>
        <v>1</v>
      </c>
      <c r="G1154" s="633" t="s">
        <v>330</v>
      </c>
      <c r="H1154" s="634" t="s">
        <v>336</v>
      </c>
      <c r="I1154" s="635"/>
      <c r="J1154" s="636">
        <v>287.10000000000002</v>
      </c>
      <c r="K1154" s="636">
        <v>434.49</v>
      </c>
      <c r="L1154" s="636">
        <f t="shared" ref="L1154:L1217" si="187">ROUND(J1154-J1154*$Q$3,2)</f>
        <v>287.10000000000002</v>
      </c>
      <c r="M1154" s="636">
        <f t="shared" ref="M1154:M1217" si="188">ROUND(K1154-K1154*$Q$3,2)</f>
        <v>434.49</v>
      </c>
      <c r="N1154" s="636">
        <f>ROUND('Смета ЕР (общ) '!$I1154*'Смета ЕР (общ) '!$L1154,2)</f>
        <v>0</v>
      </c>
      <c r="O1154" s="636">
        <f>ROUND('Смета ЕР (общ) '!$I1154*'Смета ЕР (общ) '!$M1154,2)</f>
        <v>0</v>
      </c>
      <c r="R1154" s="1376"/>
    </row>
    <row r="1155" spans="1:18" ht="34.5" customHeight="1">
      <c r="A1155" s="632" t="s">
        <v>105</v>
      </c>
      <c r="B1155" s="632">
        <v>2</v>
      </c>
      <c r="C1155" s="632"/>
      <c r="D1155" s="632">
        <v>55</v>
      </c>
      <c r="E1155" s="632" t="str">
        <f>CONCATENATE('Смета ЕР (общ) '!$A1155,".",'Смета ЕР (общ) '!$B1155,".",'Смета ЕР (общ) '!$D1155)</f>
        <v>Р9.2.55</v>
      </c>
      <c r="F1155" s="632">
        <f t="shared" si="186"/>
        <v>1</v>
      </c>
      <c r="G1155" s="633" t="s">
        <v>392</v>
      </c>
      <c r="H1155" s="634" t="s">
        <v>336</v>
      </c>
      <c r="I1155" s="635"/>
      <c r="J1155" s="636">
        <v>287.10000000000002</v>
      </c>
      <c r="K1155" s="636">
        <v>411.83</v>
      </c>
      <c r="L1155" s="636">
        <f t="shared" si="187"/>
        <v>287.10000000000002</v>
      </c>
      <c r="M1155" s="636">
        <f t="shared" si="188"/>
        <v>411.83</v>
      </c>
      <c r="N1155" s="636">
        <f>ROUND('Смета ЕР (общ) '!$I1155*'Смета ЕР (общ) '!$L1155,2)</f>
        <v>0</v>
      </c>
      <c r="O1155" s="636">
        <f>ROUND('Смета ЕР (общ) '!$I1155*'Смета ЕР (общ) '!$M1155,2)</f>
        <v>0</v>
      </c>
      <c r="R1155" s="1376"/>
    </row>
    <row r="1156" spans="1:18" ht="34.5" customHeight="1">
      <c r="A1156" s="632" t="s">
        <v>105</v>
      </c>
      <c r="B1156" s="632">
        <v>2</v>
      </c>
      <c r="C1156" s="632"/>
      <c r="D1156" s="632">
        <v>56</v>
      </c>
      <c r="E1156" s="632" t="str">
        <f>CONCATENATE('Смета ЕР (общ) '!$A1156,".",'Смета ЕР (общ) '!$B1156,".",'Смета ЕР (общ) '!$D1156)</f>
        <v>Р9.2.56</v>
      </c>
      <c r="F1156" s="632">
        <f t="shared" si="186"/>
        <v>1</v>
      </c>
      <c r="G1156" s="633" t="s">
        <v>408</v>
      </c>
      <c r="H1156" s="634" t="s">
        <v>336</v>
      </c>
      <c r="I1156" s="635"/>
      <c r="J1156" s="636">
        <v>438.48</v>
      </c>
      <c r="K1156" s="636">
        <v>500.47</v>
      </c>
      <c r="L1156" s="636">
        <f t="shared" si="187"/>
        <v>438.48</v>
      </c>
      <c r="M1156" s="636">
        <f t="shared" si="188"/>
        <v>500.47</v>
      </c>
      <c r="N1156" s="636">
        <f>ROUND('Смета ЕР (общ) '!$I1156*'Смета ЕР (общ) '!$L1156,2)</f>
        <v>0</v>
      </c>
      <c r="O1156" s="636">
        <f>ROUND('Смета ЕР (общ) '!$I1156*'Смета ЕР (общ) '!$M1156,2)</f>
        <v>0</v>
      </c>
      <c r="R1156" s="1376"/>
    </row>
    <row r="1157" spans="1:18" ht="34.5" customHeight="1">
      <c r="A1157" s="632" t="s">
        <v>105</v>
      </c>
      <c r="B1157" s="632">
        <v>2</v>
      </c>
      <c r="C1157" s="632"/>
      <c r="D1157" s="632">
        <v>57</v>
      </c>
      <c r="E1157" s="632" t="str">
        <f>CONCATENATE('Смета ЕР (общ) '!$A1157,".",'Смета ЕР (общ) '!$B1157,".",'Смета ЕР (общ) '!$D1157)</f>
        <v>Р9.2.57</v>
      </c>
      <c r="F1157" s="632">
        <f t="shared" si="186"/>
        <v>1</v>
      </c>
      <c r="G1157" s="633" t="s">
        <v>579</v>
      </c>
      <c r="H1157" s="634" t="s">
        <v>336</v>
      </c>
      <c r="I1157" s="635"/>
      <c r="J1157" s="636">
        <v>438.48</v>
      </c>
      <c r="K1157" s="636">
        <v>496.56</v>
      </c>
      <c r="L1157" s="636">
        <f t="shared" si="187"/>
        <v>438.48</v>
      </c>
      <c r="M1157" s="636">
        <f t="shared" si="188"/>
        <v>496.56</v>
      </c>
      <c r="N1157" s="636">
        <f>ROUND('Смета ЕР (общ) '!$I1157*'Смета ЕР (общ) '!$L1157,2)</f>
        <v>0</v>
      </c>
      <c r="O1157" s="636">
        <f>ROUND('Смета ЕР (общ) '!$I1157*'Смета ЕР (общ) '!$M1157,2)</f>
        <v>0</v>
      </c>
      <c r="R1157" s="1376"/>
    </row>
    <row r="1158" spans="1:18" ht="34.5" customHeight="1">
      <c r="A1158" s="632" t="s">
        <v>105</v>
      </c>
      <c r="B1158" s="632">
        <v>2</v>
      </c>
      <c r="C1158" s="632"/>
      <c r="D1158" s="632">
        <v>58</v>
      </c>
      <c r="E1158" s="632" t="str">
        <f>CONCATENATE('Смета ЕР (общ) '!$A1158,".",'Смета ЕР (общ) '!$B1158,".",'Смета ЕР (общ) '!$D1158)</f>
        <v>Р9.2.58</v>
      </c>
      <c r="F1158" s="632">
        <f t="shared" si="186"/>
        <v>1</v>
      </c>
      <c r="G1158" s="633" t="s">
        <v>580</v>
      </c>
      <c r="H1158" s="634" t="s">
        <v>336</v>
      </c>
      <c r="I1158" s="635"/>
      <c r="J1158" s="636">
        <v>449.79</v>
      </c>
      <c r="K1158" s="636">
        <v>825.14</v>
      </c>
      <c r="L1158" s="636">
        <f t="shared" si="187"/>
        <v>449.79</v>
      </c>
      <c r="M1158" s="636">
        <f t="shared" si="188"/>
        <v>825.14</v>
      </c>
      <c r="N1158" s="636">
        <f>ROUND('Смета ЕР (общ) '!$I1158*'Смета ЕР (общ) '!$L1158,2)</f>
        <v>0</v>
      </c>
      <c r="O1158" s="636">
        <f>ROUND('Смета ЕР (общ) '!$I1158*'Смета ЕР (общ) '!$M1158,2)</f>
        <v>0</v>
      </c>
      <c r="R1158" s="1376"/>
    </row>
    <row r="1159" spans="1:18" ht="34.5" customHeight="1">
      <c r="A1159" s="632" t="s">
        <v>105</v>
      </c>
      <c r="B1159" s="632">
        <v>2</v>
      </c>
      <c r="C1159" s="632"/>
      <c r="D1159" s="632">
        <v>59</v>
      </c>
      <c r="E1159" s="632" t="str">
        <f>CONCATENATE('Смета ЕР (общ) '!$A1159,".",'Смета ЕР (общ) '!$B1159,".",'Смета ЕР (общ) '!$D1159)</f>
        <v>Р9.2.59</v>
      </c>
      <c r="F1159" s="632">
        <f t="shared" si="186"/>
        <v>1</v>
      </c>
      <c r="G1159" s="633" t="s">
        <v>111</v>
      </c>
      <c r="H1159" s="634" t="s">
        <v>336</v>
      </c>
      <c r="I1159" s="635"/>
      <c r="J1159" s="636">
        <v>577.62</v>
      </c>
      <c r="K1159" s="636">
        <v>2419.61</v>
      </c>
      <c r="L1159" s="636">
        <f t="shared" si="187"/>
        <v>577.62</v>
      </c>
      <c r="M1159" s="636">
        <f t="shared" si="188"/>
        <v>2419.61</v>
      </c>
      <c r="N1159" s="636">
        <f>ROUND('Смета ЕР (общ) '!$I1159*'Смета ЕР (общ) '!$L1159,2)</f>
        <v>0</v>
      </c>
      <c r="O1159" s="636">
        <f>ROUND('Смета ЕР (общ) '!$I1159*'Смета ЕР (общ) '!$M1159,2)</f>
        <v>0</v>
      </c>
      <c r="R1159" s="1376"/>
    </row>
    <row r="1160" spans="1:18" ht="34.5" customHeight="1">
      <c r="A1160" s="632" t="s">
        <v>105</v>
      </c>
      <c r="B1160" s="632">
        <v>2</v>
      </c>
      <c r="C1160" s="632"/>
      <c r="D1160" s="632">
        <v>60</v>
      </c>
      <c r="E1160" s="632" t="str">
        <f>CONCATENATE('Смета ЕР (общ) '!$A1160,".",'Смета ЕР (общ) '!$B1160,".",'Смета ЕР (общ) '!$D1160)</f>
        <v>Р9.2.60</v>
      </c>
      <c r="F1160" s="632">
        <f t="shared" si="186"/>
        <v>1</v>
      </c>
      <c r="G1160" s="633" t="s">
        <v>581</v>
      </c>
      <c r="H1160" s="634" t="s">
        <v>336</v>
      </c>
      <c r="I1160" s="635"/>
      <c r="J1160" s="636">
        <v>577.62</v>
      </c>
      <c r="K1160" s="636">
        <v>2286.33</v>
      </c>
      <c r="L1160" s="636">
        <f t="shared" si="187"/>
        <v>577.62</v>
      </c>
      <c r="M1160" s="636">
        <f t="shared" si="188"/>
        <v>2286.33</v>
      </c>
      <c r="N1160" s="636">
        <f>ROUND('Смета ЕР (общ) '!$I1160*'Смета ЕР (общ) '!$L1160,2)</f>
        <v>0</v>
      </c>
      <c r="O1160" s="636">
        <f>ROUND('Смета ЕР (общ) '!$I1160*'Смета ЕР (общ) '!$M1160,2)</f>
        <v>0</v>
      </c>
      <c r="R1160" s="1376"/>
    </row>
    <row r="1161" spans="1:18" ht="34.5" customHeight="1">
      <c r="A1161" s="632" t="s">
        <v>105</v>
      </c>
      <c r="B1161" s="632">
        <v>2</v>
      </c>
      <c r="C1161" s="632"/>
      <c r="D1161" s="632">
        <v>61</v>
      </c>
      <c r="E1161" s="632" t="str">
        <f>CONCATENATE('Смета ЕР (общ) '!$A1161,".",'Смета ЕР (общ) '!$B1161,".",'Смета ЕР (общ) '!$D1161)</f>
        <v>Р9.2.61</v>
      </c>
      <c r="F1161" s="632">
        <f t="shared" si="186"/>
        <v>1</v>
      </c>
      <c r="G1161" s="633" t="s">
        <v>582</v>
      </c>
      <c r="H1161" s="634" t="s">
        <v>336</v>
      </c>
      <c r="I1161" s="635"/>
      <c r="J1161" s="636">
        <v>577.62</v>
      </c>
      <c r="K1161" s="636">
        <v>2157.0700000000002</v>
      </c>
      <c r="L1161" s="636">
        <f t="shared" si="187"/>
        <v>577.62</v>
      </c>
      <c r="M1161" s="636">
        <f t="shared" si="188"/>
        <v>2157.0700000000002</v>
      </c>
      <c r="N1161" s="636">
        <f>ROUND('Смета ЕР (общ) '!$I1161*'Смета ЕР (общ) '!$L1161,2)</f>
        <v>0</v>
      </c>
      <c r="O1161" s="636">
        <f>ROUND('Смета ЕР (общ) '!$I1161*'Смета ЕР (общ) '!$M1161,2)</f>
        <v>0</v>
      </c>
      <c r="R1161" s="1376"/>
    </row>
    <row r="1162" spans="1:18" ht="34.5" customHeight="1">
      <c r="A1162" s="632" t="s">
        <v>105</v>
      </c>
      <c r="B1162" s="632">
        <v>2</v>
      </c>
      <c r="C1162" s="632"/>
      <c r="D1162" s="632">
        <v>62</v>
      </c>
      <c r="E1162" s="632" t="str">
        <f>CONCATENATE('Смета ЕР (общ) '!$A1162,".",'Смета ЕР (общ) '!$B1162,".",'Смета ЕР (общ) '!$D1162)</f>
        <v>Р9.2.62</v>
      </c>
      <c r="F1162" s="632">
        <f t="shared" si="186"/>
        <v>1</v>
      </c>
      <c r="G1162" s="633" t="s">
        <v>583</v>
      </c>
      <c r="H1162" s="634" t="s">
        <v>336</v>
      </c>
      <c r="I1162" s="635"/>
      <c r="J1162" s="636">
        <v>577.62</v>
      </c>
      <c r="K1162" s="636">
        <v>2736.59</v>
      </c>
      <c r="L1162" s="636">
        <f t="shared" si="187"/>
        <v>577.62</v>
      </c>
      <c r="M1162" s="636">
        <f t="shared" si="188"/>
        <v>2736.59</v>
      </c>
      <c r="N1162" s="636">
        <f>ROUND('Смета ЕР (общ) '!$I1162*'Смета ЕР (общ) '!$L1162,2)</f>
        <v>0</v>
      </c>
      <c r="O1162" s="636">
        <f>ROUND('Смета ЕР (общ) '!$I1162*'Смета ЕР (общ) '!$M1162,2)</f>
        <v>0</v>
      </c>
      <c r="R1162" s="1376"/>
    </row>
    <row r="1163" spans="1:18" ht="34.5" customHeight="1">
      <c r="A1163" s="632" t="s">
        <v>105</v>
      </c>
      <c r="B1163" s="632">
        <v>2</v>
      </c>
      <c r="C1163" s="632"/>
      <c r="D1163" s="632">
        <v>63</v>
      </c>
      <c r="E1163" s="632" t="str">
        <f>CONCATENATE('Смета ЕР (общ) '!$A1163,".",'Смета ЕР (общ) '!$B1163,".",'Смета ЕР (общ) '!$D1163)</f>
        <v>Р9.2.63</v>
      </c>
      <c r="F1163" s="632">
        <f t="shared" si="186"/>
        <v>1</v>
      </c>
      <c r="G1163" s="633" t="s">
        <v>584</v>
      </c>
      <c r="H1163" s="634" t="s">
        <v>336</v>
      </c>
      <c r="I1163" s="635"/>
      <c r="J1163" s="636">
        <v>577.62</v>
      </c>
      <c r="K1163" s="636">
        <v>2763.87</v>
      </c>
      <c r="L1163" s="636">
        <f t="shared" si="187"/>
        <v>577.62</v>
      </c>
      <c r="M1163" s="636">
        <f t="shared" si="188"/>
        <v>2763.87</v>
      </c>
      <c r="N1163" s="636">
        <f>ROUND('Смета ЕР (общ) '!$I1163*'Смета ЕР (общ) '!$L1163,2)</f>
        <v>0</v>
      </c>
      <c r="O1163" s="636">
        <f>ROUND('Смета ЕР (общ) '!$I1163*'Смета ЕР (общ) '!$M1163,2)</f>
        <v>0</v>
      </c>
      <c r="R1163" s="1376"/>
    </row>
    <row r="1164" spans="1:18" ht="34.5" customHeight="1">
      <c r="A1164" s="632" t="s">
        <v>105</v>
      </c>
      <c r="B1164" s="632">
        <v>2</v>
      </c>
      <c r="C1164" s="632"/>
      <c r="D1164" s="632">
        <v>64</v>
      </c>
      <c r="E1164" s="632" t="str">
        <f>CONCATENATE('Смета ЕР (общ) '!$A1164,".",'Смета ЕР (общ) '!$B1164,".",'Смета ЕР (общ) '!$D1164)</f>
        <v>Р9.2.64</v>
      </c>
      <c r="F1164" s="632">
        <f t="shared" si="186"/>
        <v>1</v>
      </c>
      <c r="G1164" s="633" t="s">
        <v>585</v>
      </c>
      <c r="H1164" s="634" t="s">
        <v>336</v>
      </c>
      <c r="I1164" s="635"/>
      <c r="J1164" s="636">
        <v>636.41</v>
      </c>
      <c r="K1164" s="636">
        <v>2930.88</v>
      </c>
      <c r="L1164" s="636">
        <f t="shared" si="187"/>
        <v>636.41</v>
      </c>
      <c r="M1164" s="636">
        <f t="shared" si="188"/>
        <v>2930.88</v>
      </c>
      <c r="N1164" s="636">
        <f>ROUND('Смета ЕР (общ) '!$I1164*'Смета ЕР (общ) '!$L1164,2)</f>
        <v>0</v>
      </c>
      <c r="O1164" s="636">
        <f>ROUND('Смета ЕР (общ) '!$I1164*'Смета ЕР (общ) '!$M1164,2)</f>
        <v>0</v>
      </c>
      <c r="R1164" s="1376"/>
    </row>
    <row r="1165" spans="1:18" ht="34.5" customHeight="1">
      <c r="A1165" s="632" t="s">
        <v>105</v>
      </c>
      <c r="B1165" s="632">
        <v>2</v>
      </c>
      <c r="C1165" s="632"/>
      <c r="D1165" s="632">
        <v>65</v>
      </c>
      <c r="E1165" s="632" t="str">
        <f>CONCATENATE('Смета ЕР (общ) '!$A1165,".",'Смета ЕР (общ) '!$B1165,".",'Смета ЕР (общ) '!$D1165)</f>
        <v>Р9.2.65</v>
      </c>
      <c r="F1165" s="632">
        <f t="shared" si="186"/>
        <v>1</v>
      </c>
      <c r="G1165" s="633" t="s">
        <v>586</v>
      </c>
      <c r="H1165" s="634" t="s">
        <v>336</v>
      </c>
      <c r="I1165" s="635"/>
      <c r="J1165" s="636">
        <v>636.41</v>
      </c>
      <c r="K1165" s="636">
        <v>2876.49</v>
      </c>
      <c r="L1165" s="636">
        <f t="shared" si="187"/>
        <v>636.41</v>
      </c>
      <c r="M1165" s="636">
        <f t="shared" si="188"/>
        <v>2876.49</v>
      </c>
      <c r="N1165" s="636">
        <f>ROUND('Смета ЕР (общ) '!$I1165*'Смета ЕР (общ) '!$L1165,2)</f>
        <v>0</v>
      </c>
      <c r="O1165" s="636">
        <f>ROUND('Смета ЕР (общ) '!$I1165*'Смета ЕР (общ) '!$M1165,2)</f>
        <v>0</v>
      </c>
      <c r="R1165" s="1376"/>
    </row>
    <row r="1166" spans="1:18" ht="34.5" customHeight="1">
      <c r="A1166" s="632" t="s">
        <v>105</v>
      </c>
      <c r="B1166" s="632">
        <v>2</v>
      </c>
      <c r="C1166" s="632"/>
      <c r="D1166" s="632">
        <v>66</v>
      </c>
      <c r="E1166" s="632" t="str">
        <f>CONCATENATE('Смета ЕР (общ) '!$A1166,".",'Смета ЕР (общ) '!$B1166,".",'Смета ЕР (общ) '!$D1166)</f>
        <v>Р9.2.66</v>
      </c>
      <c r="F1166" s="632">
        <f t="shared" si="186"/>
        <v>1</v>
      </c>
      <c r="G1166" s="633" t="s">
        <v>587</v>
      </c>
      <c r="H1166" s="634" t="s">
        <v>336</v>
      </c>
      <c r="I1166" s="635"/>
      <c r="J1166" s="636">
        <v>787.67</v>
      </c>
      <c r="K1166" s="636">
        <v>3663.55</v>
      </c>
      <c r="L1166" s="636">
        <f t="shared" si="187"/>
        <v>787.67</v>
      </c>
      <c r="M1166" s="636">
        <f t="shared" si="188"/>
        <v>3663.55</v>
      </c>
      <c r="N1166" s="636">
        <f>ROUND('Смета ЕР (общ) '!$I1166*'Смета ЕР (общ) '!$L1166,2)</f>
        <v>0</v>
      </c>
      <c r="O1166" s="636">
        <f>ROUND('Смета ЕР (общ) '!$I1166*'Смета ЕР (общ) '!$M1166,2)</f>
        <v>0</v>
      </c>
      <c r="R1166" s="1376"/>
    </row>
    <row r="1167" spans="1:18" ht="34.5" customHeight="1">
      <c r="A1167" s="632" t="s">
        <v>105</v>
      </c>
      <c r="B1167" s="632">
        <v>2</v>
      </c>
      <c r="C1167" s="632"/>
      <c r="D1167" s="632">
        <v>67</v>
      </c>
      <c r="E1167" s="632" t="str">
        <f>CONCATENATE('Смета ЕР (общ) '!$A1167,".",'Смета ЕР (общ) '!$B1167,".",'Смета ЕР (общ) '!$D1167)</f>
        <v>Р9.2.67</v>
      </c>
      <c r="F1167" s="632">
        <f t="shared" si="186"/>
        <v>1</v>
      </c>
      <c r="G1167" s="633" t="s">
        <v>279</v>
      </c>
      <c r="H1167" s="634" t="s">
        <v>336</v>
      </c>
      <c r="I1167" s="635"/>
      <c r="J1167" s="636">
        <v>577.62</v>
      </c>
      <c r="K1167" s="636">
        <v>2422.39</v>
      </c>
      <c r="L1167" s="636">
        <f t="shared" si="187"/>
        <v>577.62</v>
      </c>
      <c r="M1167" s="636">
        <f t="shared" si="188"/>
        <v>2422.39</v>
      </c>
      <c r="N1167" s="636">
        <f>ROUND('Смета ЕР (общ) '!$I1167*'Смета ЕР (общ) '!$L1167,2)</f>
        <v>0</v>
      </c>
      <c r="O1167" s="636">
        <f>ROUND('Смета ЕР (общ) '!$I1167*'Смета ЕР (общ) '!$M1167,2)</f>
        <v>0</v>
      </c>
      <c r="R1167" s="1376"/>
    </row>
    <row r="1168" spans="1:18" ht="34.5" customHeight="1">
      <c r="A1168" s="632" t="s">
        <v>105</v>
      </c>
      <c r="B1168" s="632">
        <v>2</v>
      </c>
      <c r="C1168" s="632"/>
      <c r="D1168" s="632">
        <v>68</v>
      </c>
      <c r="E1168" s="632" t="str">
        <f>CONCATENATE('Смета ЕР (общ) '!$A1168,".",'Смета ЕР (общ) '!$B1168,".",'Смета ЕР (общ) '!$D1168)</f>
        <v>Р9.2.68</v>
      </c>
      <c r="F1168" s="632">
        <f t="shared" si="186"/>
        <v>1</v>
      </c>
      <c r="G1168" s="633" t="s">
        <v>588</v>
      </c>
      <c r="H1168" s="634" t="s">
        <v>336</v>
      </c>
      <c r="I1168" s="635"/>
      <c r="J1168" s="636">
        <v>577.62</v>
      </c>
      <c r="K1168" s="636">
        <v>2279.1999999999998</v>
      </c>
      <c r="L1168" s="636">
        <f t="shared" si="187"/>
        <v>577.62</v>
      </c>
      <c r="M1168" s="636">
        <f t="shared" si="188"/>
        <v>2279.1999999999998</v>
      </c>
      <c r="N1168" s="636">
        <f>ROUND('Смета ЕР (общ) '!$I1168*'Смета ЕР (общ) '!$L1168,2)</f>
        <v>0</v>
      </c>
      <c r="O1168" s="636">
        <f>ROUND('Смета ЕР (общ) '!$I1168*'Смета ЕР (общ) '!$M1168,2)</f>
        <v>0</v>
      </c>
      <c r="R1168" s="1376"/>
    </row>
    <row r="1169" spans="1:18" ht="34.5" customHeight="1">
      <c r="A1169" s="632" t="s">
        <v>105</v>
      </c>
      <c r="B1169" s="632">
        <v>2</v>
      </c>
      <c r="C1169" s="632"/>
      <c r="D1169" s="632">
        <v>69</v>
      </c>
      <c r="E1169" s="632" t="str">
        <f>CONCATENATE('Смета ЕР (общ) '!$A1169,".",'Смета ЕР (общ) '!$B1169,".",'Смета ЕР (общ) '!$D1169)</f>
        <v>Р9.2.69</v>
      </c>
      <c r="F1169" s="632">
        <f t="shared" si="186"/>
        <v>1</v>
      </c>
      <c r="G1169" s="633" t="s">
        <v>589</v>
      </c>
      <c r="H1169" s="634" t="s">
        <v>336</v>
      </c>
      <c r="I1169" s="635"/>
      <c r="J1169" s="636">
        <v>577.62</v>
      </c>
      <c r="K1169" s="636">
        <v>2106.2800000000002</v>
      </c>
      <c r="L1169" s="636">
        <f t="shared" si="187"/>
        <v>577.62</v>
      </c>
      <c r="M1169" s="636">
        <f t="shared" si="188"/>
        <v>2106.2800000000002</v>
      </c>
      <c r="N1169" s="636">
        <f>ROUND('Смета ЕР (общ) '!$I1169*'Смета ЕР (общ) '!$L1169,2)</f>
        <v>0</v>
      </c>
      <c r="O1169" s="636">
        <f>ROUND('Смета ЕР (общ) '!$I1169*'Смета ЕР (общ) '!$M1169,2)</f>
        <v>0</v>
      </c>
      <c r="R1169" s="1376"/>
    </row>
    <row r="1170" spans="1:18" ht="34.5" customHeight="1">
      <c r="A1170" s="632" t="s">
        <v>105</v>
      </c>
      <c r="B1170" s="632">
        <v>2</v>
      </c>
      <c r="C1170" s="632"/>
      <c r="D1170" s="632">
        <v>70</v>
      </c>
      <c r="E1170" s="632" t="str">
        <f>CONCATENATE('Смета ЕР (общ) '!$A1170,".",'Смета ЕР (общ) '!$B1170,".",'Смета ЕР (общ) '!$D1170)</f>
        <v>Р9.2.70</v>
      </c>
      <c r="F1170" s="632">
        <f t="shared" si="186"/>
        <v>1</v>
      </c>
      <c r="G1170" s="633" t="s">
        <v>590</v>
      </c>
      <c r="H1170" s="634" t="s">
        <v>336</v>
      </c>
      <c r="I1170" s="635"/>
      <c r="J1170" s="636">
        <v>577.62</v>
      </c>
      <c r="K1170" s="636">
        <v>2785.52</v>
      </c>
      <c r="L1170" s="636">
        <f t="shared" si="187"/>
        <v>577.62</v>
      </c>
      <c r="M1170" s="636">
        <f t="shared" si="188"/>
        <v>2785.52</v>
      </c>
      <c r="N1170" s="636">
        <f>ROUND('Смета ЕР (общ) '!$I1170*'Смета ЕР (общ) '!$L1170,2)</f>
        <v>0</v>
      </c>
      <c r="O1170" s="636">
        <f>ROUND('Смета ЕР (общ) '!$I1170*'Смета ЕР (общ) '!$M1170,2)</f>
        <v>0</v>
      </c>
      <c r="R1170" s="1376"/>
    </row>
    <row r="1171" spans="1:18" ht="34.5" customHeight="1">
      <c r="A1171" s="632" t="s">
        <v>105</v>
      </c>
      <c r="B1171" s="632">
        <v>2</v>
      </c>
      <c r="C1171" s="632"/>
      <c r="D1171" s="632">
        <v>71</v>
      </c>
      <c r="E1171" s="632" t="str">
        <f>CONCATENATE('Смета ЕР (общ) '!$A1171,".",'Смета ЕР (общ) '!$B1171,".",'Смета ЕР (общ) '!$D1171)</f>
        <v>Р9.2.71</v>
      </c>
      <c r="F1171" s="632">
        <f t="shared" si="186"/>
        <v>1</v>
      </c>
      <c r="G1171" s="633" t="s">
        <v>591</v>
      </c>
      <c r="H1171" s="634" t="s">
        <v>336</v>
      </c>
      <c r="I1171" s="635"/>
      <c r="J1171" s="636">
        <v>577.62</v>
      </c>
      <c r="K1171" s="636">
        <v>2681.79</v>
      </c>
      <c r="L1171" s="636">
        <f t="shared" si="187"/>
        <v>577.62</v>
      </c>
      <c r="M1171" s="636">
        <f t="shared" si="188"/>
        <v>2681.79</v>
      </c>
      <c r="N1171" s="636">
        <f>ROUND('Смета ЕР (общ) '!$I1171*'Смета ЕР (общ) '!$L1171,2)</f>
        <v>0</v>
      </c>
      <c r="O1171" s="636">
        <f>ROUND('Смета ЕР (общ) '!$I1171*'Смета ЕР (общ) '!$M1171,2)</f>
        <v>0</v>
      </c>
      <c r="R1171" s="1376"/>
    </row>
    <row r="1172" spans="1:18" ht="34.5" customHeight="1">
      <c r="A1172" s="632" t="s">
        <v>105</v>
      </c>
      <c r="B1172" s="632">
        <v>2</v>
      </c>
      <c r="C1172" s="632"/>
      <c r="D1172" s="632">
        <v>72</v>
      </c>
      <c r="E1172" s="632" t="str">
        <f>CONCATENATE('Смета ЕР (общ) '!$A1172,".",'Смета ЕР (общ) '!$B1172,".",'Смета ЕР (общ) '!$D1172)</f>
        <v>Р9.2.72</v>
      </c>
      <c r="F1172" s="632">
        <f t="shared" si="186"/>
        <v>1</v>
      </c>
      <c r="G1172" s="633" t="s">
        <v>592</v>
      </c>
      <c r="H1172" s="634" t="s">
        <v>336</v>
      </c>
      <c r="I1172" s="635"/>
      <c r="J1172" s="636">
        <v>636.41</v>
      </c>
      <c r="K1172" s="636">
        <v>2986.7</v>
      </c>
      <c r="L1172" s="636">
        <f t="shared" si="187"/>
        <v>636.41</v>
      </c>
      <c r="M1172" s="636">
        <f t="shared" si="188"/>
        <v>2986.7</v>
      </c>
      <c r="N1172" s="636">
        <f>ROUND('Смета ЕР (общ) '!$I1172*'Смета ЕР (общ) '!$L1172,2)</f>
        <v>0</v>
      </c>
      <c r="O1172" s="636">
        <f>ROUND('Смета ЕР (общ) '!$I1172*'Смета ЕР (общ) '!$M1172,2)</f>
        <v>0</v>
      </c>
      <c r="R1172" s="1376"/>
    </row>
    <row r="1173" spans="1:18" ht="34.5" customHeight="1">
      <c r="A1173" s="632" t="s">
        <v>105</v>
      </c>
      <c r="B1173" s="632">
        <v>2</v>
      </c>
      <c r="C1173" s="632"/>
      <c r="D1173" s="632">
        <v>73</v>
      </c>
      <c r="E1173" s="632" t="str">
        <f>CONCATENATE('Смета ЕР (общ) '!$A1173,".",'Смета ЕР (общ) '!$B1173,".",'Смета ЕР (общ) '!$D1173)</f>
        <v>Р9.2.73</v>
      </c>
      <c r="F1173" s="632">
        <f t="shared" si="186"/>
        <v>1</v>
      </c>
      <c r="G1173" s="633" t="s">
        <v>593</v>
      </c>
      <c r="H1173" s="634" t="s">
        <v>336</v>
      </c>
      <c r="I1173" s="635"/>
      <c r="J1173" s="636">
        <v>636.41</v>
      </c>
      <c r="K1173" s="636">
        <v>2984.6</v>
      </c>
      <c r="L1173" s="636">
        <f t="shared" si="187"/>
        <v>636.41</v>
      </c>
      <c r="M1173" s="636">
        <f t="shared" si="188"/>
        <v>2984.6</v>
      </c>
      <c r="N1173" s="636">
        <f>ROUND('Смета ЕР (общ) '!$I1173*'Смета ЕР (общ) '!$L1173,2)</f>
        <v>0</v>
      </c>
      <c r="O1173" s="636">
        <f>ROUND('Смета ЕР (общ) '!$I1173*'Смета ЕР (общ) '!$M1173,2)</f>
        <v>0</v>
      </c>
      <c r="R1173" s="1376"/>
    </row>
    <row r="1174" spans="1:18" ht="34.5" customHeight="1">
      <c r="A1174" s="632" t="s">
        <v>105</v>
      </c>
      <c r="B1174" s="632">
        <v>2</v>
      </c>
      <c r="C1174" s="632"/>
      <c r="D1174" s="632">
        <v>74</v>
      </c>
      <c r="E1174" s="632" t="str">
        <f>CONCATENATE('Смета ЕР (общ) '!$A1174,".",'Смета ЕР (общ) '!$B1174,".",'Смета ЕР (общ) '!$D1174)</f>
        <v>Р9.2.74</v>
      </c>
      <c r="F1174" s="632">
        <f t="shared" si="186"/>
        <v>1</v>
      </c>
      <c r="G1174" s="633" t="s">
        <v>280</v>
      </c>
      <c r="H1174" s="634" t="s">
        <v>336</v>
      </c>
      <c r="I1174" s="635"/>
      <c r="J1174" s="636">
        <v>787.67</v>
      </c>
      <c r="K1174" s="636">
        <v>4214.26</v>
      </c>
      <c r="L1174" s="636">
        <f t="shared" si="187"/>
        <v>787.67</v>
      </c>
      <c r="M1174" s="636">
        <f t="shared" si="188"/>
        <v>4214.26</v>
      </c>
      <c r="N1174" s="636">
        <f>ROUND('Смета ЕР (общ) '!$I1174*'Смета ЕР (общ) '!$L1174,2)</f>
        <v>0</v>
      </c>
      <c r="O1174" s="636">
        <f>ROUND('Смета ЕР (общ) '!$I1174*'Смета ЕР (общ) '!$M1174,2)</f>
        <v>0</v>
      </c>
      <c r="R1174" s="1376"/>
    </row>
    <row r="1175" spans="1:18" ht="34.5" customHeight="1">
      <c r="A1175" s="632" t="s">
        <v>105</v>
      </c>
      <c r="B1175" s="632">
        <v>2</v>
      </c>
      <c r="C1175" s="632"/>
      <c r="D1175" s="632">
        <v>75</v>
      </c>
      <c r="E1175" s="632" t="str">
        <f>CONCATENATE('Смета ЕР (общ) '!$A1175,".",'Смета ЕР (общ) '!$B1175,".",'Смета ЕР (общ) '!$D1175)</f>
        <v>Р9.2.75</v>
      </c>
      <c r="F1175" s="632">
        <f t="shared" si="186"/>
        <v>1</v>
      </c>
      <c r="G1175" s="633" t="s">
        <v>594</v>
      </c>
      <c r="H1175" s="634" t="s">
        <v>336</v>
      </c>
      <c r="I1175" s="635"/>
      <c r="J1175" s="636">
        <v>577.62</v>
      </c>
      <c r="K1175" s="636">
        <v>1133.68</v>
      </c>
      <c r="L1175" s="636">
        <f t="shared" si="187"/>
        <v>577.62</v>
      </c>
      <c r="M1175" s="636">
        <f t="shared" si="188"/>
        <v>1133.68</v>
      </c>
      <c r="N1175" s="636">
        <f>ROUND('Смета ЕР (общ) '!$I1175*'Смета ЕР (общ) '!$L1175,2)</f>
        <v>0</v>
      </c>
      <c r="O1175" s="636">
        <f>ROUND('Смета ЕР (общ) '!$I1175*'Смета ЕР (общ) '!$M1175,2)</f>
        <v>0</v>
      </c>
      <c r="R1175" s="1376"/>
    </row>
    <row r="1176" spans="1:18" ht="34.5" customHeight="1">
      <c r="A1176" s="632" t="s">
        <v>105</v>
      </c>
      <c r="B1176" s="632">
        <v>2</v>
      </c>
      <c r="C1176" s="632"/>
      <c r="D1176" s="632">
        <v>76</v>
      </c>
      <c r="E1176" s="632" t="str">
        <f>CONCATENATE('Смета ЕР (общ) '!$A1176,".",'Смета ЕР (общ) '!$B1176,".",'Смета ЕР (общ) '!$D1176)</f>
        <v>Р9.2.76</v>
      </c>
      <c r="F1176" s="632">
        <f t="shared" si="186"/>
        <v>1</v>
      </c>
      <c r="G1176" s="633" t="s">
        <v>595</v>
      </c>
      <c r="H1176" s="634" t="s">
        <v>336</v>
      </c>
      <c r="I1176" s="635"/>
      <c r="J1176" s="636">
        <v>577.62</v>
      </c>
      <c r="K1176" s="636">
        <v>963.65</v>
      </c>
      <c r="L1176" s="636">
        <f t="shared" si="187"/>
        <v>577.62</v>
      </c>
      <c r="M1176" s="636">
        <f t="shared" si="188"/>
        <v>963.65</v>
      </c>
      <c r="N1176" s="636">
        <f>ROUND('Смета ЕР (общ) '!$I1176*'Смета ЕР (общ) '!$L1176,2)</f>
        <v>0</v>
      </c>
      <c r="O1176" s="636">
        <f>ROUND('Смета ЕР (общ) '!$I1176*'Смета ЕР (общ) '!$M1176,2)</f>
        <v>0</v>
      </c>
      <c r="R1176" s="1376"/>
    </row>
    <row r="1177" spans="1:18" ht="34.5" customHeight="1">
      <c r="A1177" s="632" t="s">
        <v>105</v>
      </c>
      <c r="B1177" s="632">
        <v>2</v>
      </c>
      <c r="C1177" s="632"/>
      <c r="D1177" s="632">
        <v>77</v>
      </c>
      <c r="E1177" s="632" t="str">
        <f>CONCATENATE('Смета ЕР (общ) '!$A1177,".",'Смета ЕР (общ) '!$B1177,".",'Смета ЕР (общ) '!$D1177)</f>
        <v>Р9.2.77</v>
      </c>
      <c r="F1177" s="632">
        <f t="shared" si="186"/>
        <v>1</v>
      </c>
      <c r="G1177" s="633" t="s">
        <v>596</v>
      </c>
      <c r="H1177" s="634" t="s">
        <v>336</v>
      </c>
      <c r="I1177" s="635"/>
      <c r="J1177" s="636">
        <v>577.62</v>
      </c>
      <c r="K1177" s="636">
        <v>971.58</v>
      </c>
      <c r="L1177" s="636">
        <f t="shared" si="187"/>
        <v>577.62</v>
      </c>
      <c r="M1177" s="636">
        <f t="shared" si="188"/>
        <v>971.58</v>
      </c>
      <c r="N1177" s="636">
        <f>ROUND('Смета ЕР (общ) '!$I1177*'Смета ЕР (общ) '!$L1177,2)</f>
        <v>0</v>
      </c>
      <c r="O1177" s="636">
        <f>ROUND('Смета ЕР (общ) '!$I1177*'Смета ЕР (общ) '!$M1177,2)</f>
        <v>0</v>
      </c>
      <c r="R1177" s="1376"/>
    </row>
    <row r="1178" spans="1:18" ht="34.5" customHeight="1">
      <c r="A1178" s="632" t="s">
        <v>105</v>
      </c>
      <c r="B1178" s="632">
        <v>2</v>
      </c>
      <c r="C1178" s="632"/>
      <c r="D1178" s="632">
        <v>78</v>
      </c>
      <c r="E1178" s="632" t="str">
        <f>CONCATENATE('Смета ЕР (общ) '!$A1178,".",'Смета ЕР (общ) '!$B1178,".",'Смета ЕР (общ) '!$D1178)</f>
        <v>Р9.2.78</v>
      </c>
      <c r="F1178" s="632">
        <f t="shared" si="186"/>
        <v>1</v>
      </c>
      <c r="G1178" s="633" t="s">
        <v>597</v>
      </c>
      <c r="H1178" s="634" t="s">
        <v>336</v>
      </c>
      <c r="I1178" s="635"/>
      <c r="J1178" s="636">
        <v>577.62</v>
      </c>
      <c r="K1178" s="636">
        <v>1006.95</v>
      </c>
      <c r="L1178" s="636">
        <f t="shared" si="187"/>
        <v>577.62</v>
      </c>
      <c r="M1178" s="636">
        <f t="shared" si="188"/>
        <v>1006.95</v>
      </c>
      <c r="N1178" s="636">
        <f>ROUND('Смета ЕР (общ) '!$I1178*'Смета ЕР (общ) '!$L1178,2)</f>
        <v>0</v>
      </c>
      <c r="O1178" s="636">
        <f>ROUND('Смета ЕР (общ) '!$I1178*'Смета ЕР (общ) '!$M1178,2)</f>
        <v>0</v>
      </c>
      <c r="R1178" s="1376"/>
    </row>
    <row r="1179" spans="1:18" ht="34.5" customHeight="1">
      <c r="A1179" s="632" t="s">
        <v>105</v>
      </c>
      <c r="B1179" s="632">
        <v>2</v>
      </c>
      <c r="C1179" s="632"/>
      <c r="D1179" s="632">
        <v>79</v>
      </c>
      <c r="E1179" s="632" t="str">
        <f>CONCATENATE('Смета ЕР (общ) '!$A1179,".",'Смета ЕР (общ) '!$B1179,".",'Смета ЕР (общ) '!$D1179)</f>
        <v>Р9.2.79</v>
      </c>
      <c r="F1179" s="632">
        <f t="shared" si="186"/>
        <v>1</v>
      </c>
      <c r="G1179" s="633" t="s">
        <v>598</v>
      </c>
      <c r="H1179" s="634" t="s">
        <v>336</v>
      </c>
      <c r="I1179" s="635"/>
      <c r="J1179" s="636">
        <v>577.62</v>
      </c>
      <c r="K1179" s="636">
        <v>964.73</v>
      </c>
      <c r="L1179" s="636">
        <f t="shared" si="187"/>
        <v>577.62</v>
      </c>
      <c r="M1179" s="636">
        <f t="shared" si="188"/>
        <v>964.73</v>
      </c>
      <c r="N1179" s="636">
        <f>ROUND('Смета ЕР (общ) '!$I1179*'Смета ЕР (общ) '!$L1179,2)</f>
        <v>0</v>
      </c>
      <c r="O1179" s="636">
        <f>ROUND('Смета ЕР (общ) '!$I1179*'Смета ЕР (общ) '!$M1179,2)</f>
        <v>0</v>
      </c>
      <c r="R1179" s="1376"/>
    </row>
    <row r="1180" spans="1:18" ht="34.5" customHeight="1">
      <c r="A1180" s="632" t="s">
        <v>105</v>
      </c>
      <c r="B1180" s="632">
        <v>2</v>
      </c>
      <c r="C1180" s="632"/>
      <c r="D1180" s="632">
        <v>80</v>
      </c>
      <c r="E1180" s="632" t="str">
        <f>CONCATENATE('Смета ЕР (общ) '!$A1180,".",'Смета ЕР (общ) '!$B1180,".",'Смета ЕР (общ) '!$D1180)</f>
        <v>Р9.2.80</v>
      </c>
      <c r="F1180" s="632">
        <f t="shared" si="186"/>
        <v>1</v>
      </c>
      <c r="G1180" s="633" t="s">
        <v>599</v>
      </c>
      <c r="H1180" s="634" t="s">
        <v>336</v>
      </c>
      <c r="I1180" s="635"/>
      <c r="J1180" s="636">
        <v>636.41</v>
      </c>
      <c r="K1180" s="636">
        <v>1315.28</v>
      </c>
      <c r="L1180" s="636">
        <f t="shared" si="187"/>
        <v>636.41</v>
      </c>
      <c r="M1180" s="636">
        <f t="shared" si="188"/>
        <v>1315.28</v>
      </c>
      <c r="N1180" s="636">
        <f>ROUND('Смета ЕР (общ) '!$I1180*'Смета ЕР (общ) '!$L1180,2)</f>
        <v>0</v>
      </c>
      <c r="O1180" s="636">
        <f>ROUND('Смета ЕР (общ) '!$I1180*'Смета ЕР (общ) '!$M1180,2)</f>
        <v>0</v>
      </c>
      <c r="R1180" s="1376"/>
    </row>
    <row r="1181" spans="1:18" ht="34.5" customHeight="1">
      <c r="A1181" s="632" t="s">
        <v>105</v>
      </c>
      <c r="B1181" s="632">
        <v>2</v>
      </c>
      <c r="C1181" s="632"/>
      <c r="D1181" s="632">
        <v>81</v>
      </c>
      <c r="E1181" s="632" t="str">
        <f>CONCATENATE('Смета ЕР (общ) '!$A1181,".",'Смета ЕР (общ) '!$B1181,".",'Смета ЕР (общ) '!$D1181)</f>
        <v>Р9.2.81</v>
      </c>
      <c r="F1181" s="632">
        <f t="shared" si="186"/>
        <v>1</v>
      </c>
      <c r="G1181" s="633" t="s">
        <v>600</v>
      </c>
      <c r="H1181" s="634" t="s">
        <v>336</v>
      </c>
      <c r="I1181" s="635"/>
      <c r="J1181" s="636">
        <v>636.41</v>
      </c>
      <c r="K1181" s="636">
        <v>1300.76</v>
      </c>
      <c r="L1181" s="636">
        <f t="shared" si="187"/>
        <v>636.41</v>
      </c>
      <c r="M1181" s="636">
        <f t="shared" si="188"/>
        <v>1300.76</v>
      </c>
      <c r="N1181" s="636">
        <f>ROUND('Смета ЕР (общ) '!$I1181*'Смета ЕР (общ) '!$L1181,2)</f>
        <v>0</v>
      </c>
      <c r="O1181" s="636">
        <f>ROUND('Смета ЕР (общ) '!$I1181*'Смета ЕР (общ) '!$M1181,2)</f>
        <v>0</v>
      </c>
      <c r="R1181" s="1376"/>
    </row>
    <row r="1182" spans="1:18" ht="34.5" customHeight="1">
      <c r="A1182" s="632" t="s">
        <v>105</v>
      </c>
      <c r="B1182" s="632">
        <v>2</v>
      </c>
      <c r="C1182" s="632"/>
      <c r="D1182" s="632">
        <v>82</v>
      </c>
      <c r="E1182" s="632" t="str">
        <f>CONCATENATE('Смета ЕР (общ) '!$A1182,".",'Смета ЕР (общ) '!$B1182,".",'Смета ЕР (общ) '!$D1182)</f>
        <v>Р9.2.82</v>
      </c>
      <c r="F1182" s="632">
        <f t="shared" si="186"/>
        <v>1</v>
      </c>
      <c r="G1182" s="633" t="s">
        <v>601</v>
      </c>
      <c r="H1182" s="634" t="s">
        <v>336</v>
      </c>
      <c r="I1182" s="635"/>
      <c r="J1182" s="636">
        <v>787.67</v>
      </c>
      <c r="K1182" s="636">
        <v>1848.98</v>
      </c>
      <c r="L1182" s="636">
        <f t="shared" si="187"/>
        <v>787.67</v>
      </c>
      <c r="M1182" s="636">
        <f t="shared" si="188"/>
        <v>1848.98</v>
      </c>
      <c r="N1182" s="636">
        <f>ROUND('Смета ЕР (общ) '!$I1182*'Смета ЕР (общ) '!$L1182,2)</f>
        <v>0</v>
      </c>
      <c r="O1182" s="636">
        <f>ROUND('Смета ЕР (общ) '!$I1182*'Смета ЕР (общ) '!$M1182,2)</f>
        <v>0</v>
      </c>
      <c r="R1182" s="1376"/>
    </row>
    <row r="1183" spans="1:18" ht="34.5" customHeight="1">
      <c r="A1183" s="632" t="s">
        <v>105</v>
      </c>
      <c r="B1183" s="632">
        <v>2</v>
      </c>
      <c r="C1183" s="632"/>
      <c r="D1183" s="632">
        <v>83</v>
      </c>
      <c r="E1183" s="632" t="str">
        <f>CONCATENATE('Смета ЕР (общ) '!$A1183,".",'Смета ЕР (общ) '!$B1183,".",'Смета ЕР (общ) '!$D1183)</f>
        <v>Р9.2.83</v>
      </c>
      <c r="F1183" s="632">
        <f t="shared" si="186"/>
        <v>1</v>
      </c>
      <c r="G1183" s="633" t="s">
        <v>398</v>
      </c>
      <c r="H1183" s="634" t="s">
        <v>336</v>
      </c>
      <c r="I1183" s="635"/>
      <c r="J1183" s="636">
        <v>746.46</v>
      </c>
      <c r="K1183" s="636">
        <v>2967.03</v>
      </c>
      <c r="L1183" s="636">
        <f t="shared" si="187"/>
        <v>746.46</v>
      </c>
      <c r="M1183" s="636">
        <f t="shared" si="188"/>
        <v>2967.03</v>
      </c>
      <c r="N1183" s="636">
        <f>ROUND('Смета ЕР (общ) '!$I1183*'Смета ЕР (общ) '!$L1183,2)</f>
        <v>0</v>
      </c>
      <c r="O1183" s="636">
        <f>ROUND('Смета ЕР (общ) '!$I1183*'Смета ЕР (общ) '!$M1183,2)</f>
        <v>0</v>
      </c>
      <c r="R1183" s="1376"/>
    </row>
    <row r="1184" spans="1:18" ht="34.5" customHeight="1">
      <c r="A1184" s="632" t="s">
        <v>105</v>
      </c>
      <c r="B1184" s="632">
        <v>2</v>
      </c>
      <c r="C1184" s="632"/>
      <c r="D1184" s="632">
        <v>84</v>
      </c>
      <c r="E1184" s="632" t="str">
        <f>CONCATENATE('Смета ЕР (общ) '!$A1184,".",'Смета ЕР (общ) '!$B1184,".",'Смета ЕР (общ) '!$D1184)</f>
        <v>Р9.2.84</v>
      </c>
      <c r="F1184" s="632">
        <f t="shared" si="186"/>
        <v>1</v>
      </c>
      <c r="G1184" s="633" t="s">
        <v>425</v>
      </c>
      <c r="H1184" s="634" t="s">
        <v>336</v>
      </c>
      <c r="I1184" s="635"/>
      <c r="J1184" s="636">
        <v>746.46</v>
      </c>
      <c r="K1184" s="636">
        <v>3592.37</v>
      </c>
      <c r="L1184" s="636">
        <f t="shared" si="187"/>
        <v>746.46</v>
      </c>
      <c r="M1184" s="636">
        <f t="shared" si="188"/>
        <v>3592.37</v>
      </c>
      <c r="N1184" s="636">
        <f>ROUND('Смета ЕР (общ) '!$I1184*'Смета ЕР (общ) '!$L1184,2)</f>
        <v>0</v>
      </c>
      <c r="O1184" s="636">
        <f>ROUND('Смета ЕР (общ) '!$I1184*'Смета ЕР (общ) '!$M1184,2)</f>
        <v>0</v>
      </c>
      <c r="R1184" s="1376"/>
    </row>
    <row r="1185" spans="1:18" ht="34.5" customHeight="1">
      <c r="A1185" s="632" t="s">
        <v>105</v>
      </c>
      <c r="B1185" s="632">
        <v>2</v>
      </c>
      <c r="C1185" s="632"/>
      <c r="D1185" s="632">
        <v>85</v>
      </c>
      <c r="E1185" s="632" t="str">
        <f>CONCATENATE('Смета ЕР (общ) '!$A1185,".",'Смета ЕР (общ) '!$B1185,".",'Смета ЕР (общ) '!$D1185)</f>
        <v>Р9.2.85</v>
      </c>
      <c r="F1185" s="632">
        <f t="shared" si="186"/>
        <v>1</v>
      </c>
      <c r="G1185" s="633" t="s">
        <v>361</v>
      </c>
      <c r="H1185" s="634" t="s">
        <v>336</v>
      </c>
      <c r="I1185" s="635"/>
      <c r="J1185" s="636">
        <v>791.7</v>
      </c>
      <c r="K1185" s="636">
        <v>3981.3</v>
      </c>
      <c r="L1185" s="636">
        <f t="shared" si="187"/>
        <v>791.7</v>
      </c>
      <c r="M1185" s="636">
        <f t="shared" si="188"/>
        <v>3981.3</v>
      </c>
      <c r="N1185" s="636">
        <f>ROUND('Смета ЕР (общ) '!$I1185*'Смета ЕР (общ) '!$L1185,2)</f>
        <v>0</v>
      </c>
      <c r="O1185" s="636">
        <f>ROUND('Смета ЕР (общ) '!$I1185*'Смета ЕР (общ) '!$M1185,2)</f>
        <v>0</v>
      </c>
      <c r="R1185" s="1376"/>
    </row>
    <row r="1186" spans="1:18" ht="34.5" customHeight="1">
      <c r="A1186" s="632" t="s">
        <v>105</v>
      </c>
      <c r="B1186" s="632">
        <v>2</v>
      </c>
      <c r="C1186" s="632"/>
      <c r="D1186" s="632">
        <v>86</v>
      </c>
      <c r="E1186" s="632" t="str">
        <f>CONCATENATE('Смета ЕР (общ) '!$A1186,".",'Смета ЕР (общ) '!$B1186,".",'Смета ЕР (общ) '!$D1186)</f>
        <v>Р9.2.86</v>
      </c>
      <c r="F1186" s="632">
        <f t="shared" si="186"/>
        <v>1</v>
      </c>
      <c r="G1186" s="633" t="s">
        <v>362</v>
      </c>
      <c r="H1186" s="634" t="s">
        <v>336</v>
      </c>
      <c r="I1186" s="635"/>
      <c r="J1186" s="636">
        <v>945.21</v>
      </c>
      <c r="K1186" s="636">
        <v>3802.36</v>
      </c>
      <c r="L1186" s="636">
        <f t="shared" si="187"/>
        <v>945.21</v>
      </c>
      <c r="M1186" s="636">
        <f t="shared" si="188"/>
        <v>3802.36</v>
      </c>
      <c r="N1186" s="636">
        <f>ROUND('Смета ЕР (общ) '!$I1186*'Смета ЕР (общ) '!$L1186,2)</f>
        <v>0</v>
      </c>
      <c r="O1186" s="636">
        <f>ROUND('Смета ЕР (общ) '!$I1186*'Смета ЕР (общ) '!$M1186,2)</f>
        <v>0</v>
      </c>
      <c r="R1186" s="1376"/>
    </row>
    <row r="1187" spans="1:18" ht="34.5" customHeight="1">
      <c r="A1187" s="632" t="s">
        <v>105</v>
      </c>
      <c r="B1187" s="632">
        <v>2</v>
      </c>
      <c r="C1187" s="632"/>
      <c r="D1187" s="632">
        <v>87</v>
      </c>
      <c r="E1187" s="632" t="str">
        <f>CONCATENATE('Смета ЕР (общ) '!$A1187,".",'Смета ЕР (общ) '!$B1187,".",'Смета ЕР (общ) '!$D1187)</f>
        <v>Р9.2.87</v>
      </c>
      <c r="F1187" s="632">
        <f t="shared" si="186"/>
        <v>1</v>
      </c>
      <c r="G1187" s="633" t="s">
        <v>363</v>
      </c>
      <c r="H1187" s="634" t="s">
        <v>336</v>
      </c>
      <c r="I1187" s="635"/>
      <c r="J1187" s="636">
        <v>997.71</v>
      </c>
      <c r="K1187" s="636">
        <v>4136.6099999999997</v>
      </c>
      <c r="L1187" s="636">
        <f t="shared" si="187"/>
        <v>997.71</v>
      </c>
      <c r="M1187" s="636">
        <f t="shared" si="188"/>
        <v>4136.6099999999997</v>
      </c>
      <c r="N1187" s="636">
        <f>ROUND('Смета ЕР (общ) '!$I1187*'Смета ЕР (общ) '!$L1187,2)</f>
        <v>0</v>
      </c>
      <c r="O1187" s="636">
        <f>ROUND('Смета ЕР (общ) '!$I1187*'Смета ЕР (общ) '!$M1187,2)</f>
        <v>0</v>
      </c>
      <c r="R1187" s="1376"/>
    </row>
    <row r="1188" spans="1:18" ht="34.5" customHeight="1">
      <c r="A1188" s="632" t="s">
        <v>105</v>
      </c>
      <c r="B1188" s="632">
        <v>2</v>
      </c>
      <c r="C1188" s="632"/>
      <c r="D1188" s="632">
        <v>88</v>
      </c>
      <c r="E1188" s="632" t="str">
        <f>CONCATENATE('Смета ЕР (общ) '!$A1188,".",'Смета ЕР (общ) '!$B1188,".",'Смета ЕР (общ) '!$D1188)</f>
        <v>Р9.2.88</v>
      </c>
      <c r="F1188" s="632">
        <f t="shared" si="186"/>
        <v>1</v>
      </c>
      <c r="G1188" s="633" t="s">
        <v>364</v>
      </c>
      <c r="H1188" s="634" t="s">
        <v>336</v>
      </c>
      <c r="I1188" s="635"/>
      <c r="J1188" s="636">
        <v>1260.27</v>
      </c>
      <c r="K1188" s="636">
        <v>5488.57</v>
      </c>
      <c r="L1188" s="636">
        <f t="shared" si="187"/>
        <v>1260.27</v>
      </c>
      <c r="M1188" s="636">
        <f t="shared" si="188"/>
        <v>5488.57</v>
      </c>
      <c r="N1188" s="636">
        <f>ROUND('Смета ЕР (общ) '!$I1188*'Смета ЕР (общ) '!$L1188,2)</f>
        <v>0</v>
      </c>
      <c r="O1188" s="636">
        <f>ROUND('Смета ЕР (общ) '!$I1188*'Смета ЕР (общ) '!$M1188,2)</f>
        <v>0</v>
      </c>
      <c r="R1188" s="1376"/>
    </row>
    <row r="1189" spans="1:18" ht="34.5" customHeight="1">
      <c r="A1189" s="632" t="s">
        <v>105</v>
      </c>
      <c r="B1189" s="632">
        <v>2</v>
      </c>
      <c r="C1189" s="632"/>
      <c r="D1189" s="632">
        <v>89</v>
      </c>
      <c r="E1189" s="632" t="str">
        <f>CONCATENATE('Смета ЕР (общ) '!$A1189,".",'Смета ЕР (общ) '!$B1189,".",'Смета ЕР (общ) '!$D1189)</f>
        <v>Р9.2.89</v>
      </c>
      <c r="F1189" s="632">
        <f t="shared" si="186"/>
        <v>1</v>
      </c>
      <c r="G1189" s="633" t="s">
        <v>179</v>
      </c>
      <c r="H1189" s="634" t="s">
        <v>336</v>
      </c>
      <c r="I1189" s="635"/>
      <c r="J1189" s="636">
        <v>746.46</v>
      </c>
      <c r="K1189" s="636">
        <v>3660.65</v>
      </c>
      <c r="L1189" s="636">
        <f t="shared" si="187"/>
        <v>746.46</v>
      </c>
      <c r="M1189" s="636">
        <f t="shared" si="188"/>
        <v>3660.65</v>
      </c>
      <c r="N1189" s="636">
        <f>ROUND('Смета ЕР (общ) '!$I1189*'Смета ЕР (общ) '!$L1189,2)</f>
        <v>0</v>
      </c>
      <c r="O1189" s="636">
        <f>ROUND('Смета ЕР (общ) '!$I1189*'Смета ЕР (общ) '!$M1189,2)</f>
        <v>0</v>
      </c>
      <c r="R1189" s="1376"/>
    </row>
    <row r="1190" spans="1:18" ht="34.5" customHeight="1">
      <c r="A1190" s="632" t="s">
        <v>105</v>
      </c>
      <c r="B1190" s="632">
        <v>2</v>
      </c>
      <c r="C1190" s="632"/>
      <c r="D1190" s="632">
        <v>90</v>
      </c>
      <c r="E1190" s="632" t="str">
        <f>CONCATENATE('Смета ЕР (общ) '!$A1190,".",'Смета ЕР (общ) '!$B1190,".",'Смета ЕР (общ) '!$D1190)</f>
        <v>Р9.2.90</v>
      </c>
      <c r="F1190" s="632">
        <f t="shared" si="186"/>
        <v>1</v>
      </c>
      <c r="G1190" s="633" t="s">
        <v>393</v>
      </c>
      <c r="H1190" s="634" t="s">
        <v>336</v>
      </c>
      <c r="I1190" s="635"/>
      <c r="J1190" s="636">
        <v>746.46</v>
      </c>
      <c r="K1190" s="636">
        <v>2701.62</v>
      </c>
      <c r="L1190" s="636">
        <f t="shared" si="187"/>
        <v>746.46</v>
      </c>
      <c r="M1190" s="636">
        <f t="shared" si="188"/>
        <v>2701.62</v>
      </c>
      <c r="N1190" s="636">
        <f>ROUND('Смета ЕР (общ) '!$I1190*'Смета ЕР (общ) '!$L1190,2)</f>
        <v>0</v>
      </c>
      <c r="O1190" s="636">
        <f>ROUND('Смета ЕР (общ) '!$I1190*'Смета ЕР (общ) '!$M1190,2)</f>
        <v>0</v>
      </c>
      <c r="R1190" s="1376"/>
    </row>
    <row r="1191" spans="1:18" ht="34.5" customHeight="1">
      <c r="A1191" s="632" t="s">
        <v>105</v>
      </c>
      <c r="B1191" s="632">
        <v>2</v>
      </c>
      <c r="C1191" s="632"/>
      <c r="D1191" s="632">
        <v>91</v>
      </c>
      <c r="E1191" s="632" t="str">
        <f>CONCATENATE('Смета ЕР (общ) '!$A1191,".",'Смета ЕР (общ) '!$B1191,".",'Смета ЕР (общ) '!$D1191)</f>
        <v>Р9.2.91</v>
      </c>
      <c r="F1191" s="632">
        <f t="shared" si="186"/>
        <v>1</v>
      </c>
      <c r="G1191" s="633" t="s">
        <v>112</v>
      </c>
      <c r="H1191" s="634" t="s">
        <v>336</v>
      </c>
      <c r="I1191" s="635"/>
      <c r="J1191" s="636">
        <v>746.46</v>
      </c>
      <c r="K1191" s="636">
        <v>2670.16</v>
      </c>
      <c r="L1191" s="636">
        <f t="shared" si="187"/>
        <v>746.46</v>
      </c>
      <c r="M1191" s="636">
        <f t="shared" si="188"/>
        <v>2670.16</v>
      </c>
      <c r="N1191" s="636">
        <f>ROUND('Смета ЕР (общ) '!$I1191*'Смета ЕР (общ) '!$L1191,2)</f>
        <v>0</v>
      </c>
      <c r="O1191" s="636">
        <f>ROUND('Смета ЕР (общ) '!$I1191*'Смета ЕР (общ) '!$M1191,2)</f>
        <v>0</v>
      </c>
      <c r="R1191" s="1376"/>
    </row>
    <row r="1192" spans="1:18" ht="34.5" customHeight="1">
      <c r="A1192" s="632" t="s">
        <v>105</v>
      </c>
      <c r="B1192" s="632">
        <v>2</v>
      </c>
      <c r="C1192" s="632"/>
      <c r="D1192" s="632">
        <v>92</v>
      </c>
      <c r="E1192" s="632" t="str">
        <f>CONCATENATE('Смета ЕР (общ) '!$A1192,".",'Смета ЕР (общ) '!$B1192,".",'Смета ЕР (общ) '!$D1192)</f>
        <v>Р9.2.92</v>
      </c>
      <c r="F1192" s="632">
        <f t="shared" si="186"/>
        <v>1</v>
      </c>
      <c r="G1192" s="633" t="s">
        <v>113</v>
      </c>
      <c r="H1192" s="634" t="s">
        <v>336</v>
      </c>
      <c r="I1192" s="635"/>
      <c r="J1192" s="636">
        <v>746.46</v>
      </c>
      <c r="K1192" s="636">
        <v>3329.29</v>
      </c>
      <c r="L1192" s="636">
        <f t="shared" si="187"/>
        <v>746.46</v>
      </c>
      <c r="M1192" s="636">
        <f t="shared" si="188"/>
        <v>3329.29</v>
      </c>
      <c r="N1192" s="636">
        <f>ROUND('Смета ЕР (общ) '!$I1192*'Смета ЕР (общ) '!$L1192,2)</f>
        <v>0</v>
      </c>
      <c r="O1192" s="636">
        <f>ROUND('Смета ЕР (общ) '!$I1192*'Смета ЕР (общ) '!$M1192,2)</f>
        <v>0</v>
      </c>
      <c r="R1192" s="1376"/>
    </row>
    <row r="1193" spans="1:18" ht="34.5" customHeight="1">
      <c r="A1193" s="632" t="s">
        <v>105</v>
      </c>
      <c r="B1193" s="632">
        <v>2</v>
      </c>
      <c r="C1193" s="632"/>
      <c r="D1193" s="632">
        <v>93</v>
      </c>
      <c r="E1193" s="632" t="str">
        <f>CONCATENATE('Смета ЕР (общ) '!$A1193,".",'Смета ЕР (общ) '!$B1193,".",'Смета ЕР (общ) '!$D1193)</f>
        <v>Р9.2.93</v>
      </c>
      <c r="F1193" s="632">
        <f t="shared" si="186"/>
        <v>1</v>
      </c>
      <c r="G1193" s="633" t="s">
        <v>114</v>
      </c>
      <c r="H1193" s="634" t="s">
        <v>336</v>
      </c>
      <c r="I1193" s="635"/>
      <c r="J1193" s="636">
        <v>791.7</v>
      </c>
      <c r="K1193" s="636">
        <v>3153.38</v>
      </c>
      <c r="L1193" s="636">
        <f t="shared" si="187"/>
        <v>791.7</v>
      </c>
      <c r="M1193" s="636">
        <f t="shared" si="188"/>
        <v>3153.38</v>
      </c>
      <c r="N1193" s="636">
        <f>ROUND('Смета ЕР (общ) '!$I1193*'Смета ЕР (общ) '!$L1193,2)</f>
        <v>0</v>
      </c>
      <c r="O1193" s="636">
        <f>ROUND('Смета ЕР (общ) '!$I1193*'Смета ЕР (общ) '!$M1193,2)</f>
        <v>0</v>
      </c>
      <c r="R1193" s="1376"/>
    </row>
    <row r="1194" spans="1:18" ht="34.5" customHeight="1">
      <c r="A1194" s="632" t="s">
        <v>105</v>
      </c>
      <c r="B1194" s="632">
        <v>2</v>
      </c>
      <c r="C1194" s="632"/>
      <c r="D1194" s="632">
        <v>94</v>
      </c>
      <c r="E1194" s="632" t="str">
        <f>CONCATENATE('Смета ЕР (общ) '!$A1194,".",'Смета ЕР (общ) '!$B1194,".",'Смета ЕР (общ) '!$D1194)</f>
        <v>Р9.2.94</v>
      </c>
      <c r="F1194" s="632">
        <f t="shared" si="186"/>
        <v>1</v>
      </c>
      <c r="G1194" s="633" t="s">
        <v>180</v>
      </c>
      <c r="H1194" s="634" t="s">
        <v>336</v>
      </c>
      <c r="I1194" s="635"/>
      <c r="J1194" s="636">
        <v>945.21</v>
      </c>
      <c r="K1194" s="636">
        <v>3396.93</v>
      </c>
      <c r="L1194" s="636">
        <f t="shared" si="187"/>
        <v>945.21</v>
      </c>
      <c r="M1194" s="636">
        <f t="shared" si="188"/>
        <v>3396.93</v>
      </c>
      <c r="N1194" s="636">
        <f>ROUND('Смета ЕР (общ) '!$I1194*'Смета ЕР (общ) '!$L1194,2)</f>
        <v>0</v>
      </c>
      <c r="O1194" s="636">
        <f>ROUND('Смета ЕР (общ) '!$I1194*'Смета ЕР (общ) '!$M1194,2)</f>
        <v>0</v>
      </c>
      <c r="R1194" s="1376"/>
    </row>
    <row r="1195" spans="1:18" ht="34.5" customHeight="1">
      <c r="A1195" s="632" t="s">
        <v>105</v>
      </c>
      <c r="B1195" s="632">
        <v>2</v>
      </c>
      <c r="C1195" s="632"/>
      <c r="D1195" s="632">
        <v>95</v>
      </c>
      <c r="E1195" s="632" t="str">
        <f>CONCATENATE('Смета ЕР (общ) '!$A1195,".",'Смета ЕР (общ) '!$B1195,".",'Смета ЕР (общ) '!$D1195)</f>
        <v>Р9.2.95</v>
      </c>
      <c r="F1195" s="632">
        <f t="shared" si="186"/>
        <v>1</v>
      </c>
      <c r="G1195" s="633" t="s">
        <v>181</v>
      </c>
      <c r="H1195" s="634" t="s">
        <v>336</v>
      </c>
      <c r="I1195" s="635"/>
      <c r="J1195" s="636">
        <v>997.71</v>
      </c>
      <c r="K1195" s="636">
        <v>3730.56</v>
      </c>
      <c r="L1195" s="636">
        <f t="shared" si="187"/>
        <v>997.71</v>
      </c>
      <c r="M1195" s="636">
        <f t="shared" si="188"/>
        <v>3730.56</v>
      </c>
      <c r="N1195" s="636">
        <f>ROUND('Смета ЕР (общ) '!$I1195*'Смета ЕР (общ) '!$L1195,2)</f>
        <v>0</v>
      </c>
      <c r="O1195" s="636">
        <f>ROUND('Смета ЕР (общ) '!$I1195*'Смета ЕР (общ) '!$M1195,2)</f>
        <v>0</v>
      </c>
      <c r="R1195" s="1376"/>
    </row>
    <row r="1196" spans="1:18" ht="34.5" customHeight="1">
      <c r="A1196" s="632" t="s">
        <v>105</v>
      </c>
      <c r="B1196" s="632">
        <v>2</v>
      </c>
      <c r="C1196" s="632"/>
      <c r="D1196" s="632">
        <v>96</v>
      </c>
      <c r="E1196" s="632" t="str">
        <f>CONCATENATE('Смета ЕР (общ) '!$A1196,".",'Смета ЕР (общ) '!$B1196,".",'Смета ЕР (общ) '!$D1196)</f>
        <v>Р9.2.96</v>
      </c>
      <c r="F1196" s="632">
        <f t="shared" si="186"/>
        <v>1</v>
      </c>
      <c r="G1196" s="633" t="s">
        <v>394</v>
      </c>
      <c r="H1196" s="634" t="s">
        <v>336</v>
      </c>
      <c r="I1196" s="635"/>
      <c r="J1196" s="636">
        <v>1260.27</v>
      </c>
      <c r="K1196" s="636">
        <v>4847.47</v>
      </c>
      <c r="L1196" s="636">
        <f t="shared" si="187"/>
        <v>1260.27</v>
      </c>
      <c r="M1196" s="636">
        <f t="shared" si="188"/>
        <v>4847.47</v>
      </c>
      <c r="N1196" s="636">
        <f>ROUND('Смета ЕР (общ) '!$I1196*'Смета ЕР (общ) '!$L1196,2)</f>
        <v>0</v>
      </c>
      <c r="O1196" s="636">
        <f>ROUND('Смета ЕР (общ) '!$I1196*'Смета ЕР (общ) '!$M1196,2)</f>
        <v>0</v>
      </c>
      <c r="R1196" s="1376"/>
    </row>
    <row r="1197" spans="1:18" ht="34.5" customHeight="1">
      <c r="A1197" s="632" t="s">
        <v>105</v>
      </c>
      <c r="B1197" s="632">
        <v>2</v>
      </c>
      <c r="C1197" s="632"/>
      <c r="D1197" s="632">
        <v>265</v>
      </c>
      <c r="E1197" s="632" t="str">
        <f>CONCATENATE('Смета ЕР (общ) '!$A1197,".",'Смета ЕР (общ) '!$B1197,".",'Смета ЕР (общ) '!$D1197)</f>
        <v>Р9.2.265</v>
      </c>
      <c r="F1197" s="632">
        <f t="shared" si="186"/>
        <v>1</v>
      </c>
      <c r="G1197" s="633" t="s">
        <v>735</v>
      </c>
      <c r="H1197" s="634" t="s">
        <v>336</v>
      </c>
      <c r="I1197" s="635"/>
      <c r="J1197" s="636">
        <v>1540.16</v>
      </c>
      <c r="K1197" s="636">
        <v>4973.24</v>
      </c>
      <c r="L1197" s="636">
        <f t="shared" si="187"/>
        <v>1540.16</v>
      </c>
      <c r="M1197" s="636">
        <f t="shared" si="188"/>
        <v>4973.24</v>
      </c>
      <c r="N1197" s="636">
        <f>ROUND('Смета ЕР (общ) '!$I1197*'Смета ЕР (общ) '!$L1197,2)</f>
        <v>0</v>
      </c>
      <c r="O1197" s="636">
        <f>ROUND('Смета ЕР (общ) '!$I1197*'Смета ЕР (общ) '!$M1197,2)</f>
        <v>0</v>
      </c>
      <c r="R1197" s="1376"/>
    </row>
    <row r="1198" spans="1:18" ht="34.5" customHeight="1">
      <c r="A1198" s="632" t="s">
        <v>105</v>
      </c>
      <c r="B1198" s="632">
        <v>2</v>
      </c>
      <c r="C1198" s="632"/>
      <c r="D1198" s="632">
        <v>97</v>
      </c>
      <c r="E1198" s="632" t="str">
        <f>CONCATENATE('Смета ЕР (общ) '!$A1198,".",'Смета ЕР (общ) '!$B1198,".",'Смета ЕР (общ) '!$D1198)</f>
        <v>Р9.2.97</v>
      </c>
      <c r="F1198" s="632">
        <f t="shared" si="186"/>
        <v>1</v>
      </c>
      <c r="G1198" s="633" t="s">
        <v>602</v>
      </c>
      <c r="H1198" s="634" t="s">
        <v>336</v>
      </c>
      <c r="I1198" s="635"/>
      <c r="J1198" s="636">
        <v>746.46</v>
      </c>
      <c r="K1198" s="636">
        <v>1556.18</v>
      </c>
      <c r="L1198" s="636">
        <f t="shared" si="187"/>
        <v>746.46</v>
      </c>
      <c r="M1198" s="636">
        <f t="shared" si="188"/>
        <v>1556.18</v>
      </c>
      <c r="N1198" s="636">
        <f>ROUND('Смета ЕР (общ) '!$I1198*'Смета ЕР (общ) '!$L1198,2)</f>
        <v>0</v>
      </c>
      <c r="O1198" s="636">
        <f>ROUND('Смета ЕР (общ) '!$I1198*'Смета ЕР (общ) '!$M1198,2)</f>
        <v>0</v>
      </c>
      <c r="R1198" s="1376"/>
    </row>
    <row r="1199" spans="1:18" ht="34.5" customHeight="1">
      <c r="A1199" s="632" t="s">
        <v>105</v>
      </c>
      <c r="B1199" s="632">
        <v>2</v>
      </c>
      <c r="C1199" s="632"/>
      <c r="D1199" s="632">
        <v>98</v>
      </c>
      <c r="E1199" s="632" t="str">
        <f>CONCATENATE('Смета ЕР (общ) '!$A1199,".",'Смета ЕР (общ) '!$B1199,".",'Смета ЕР (общ) '!$D1199)</f>
        <v>Р9.2.98</v>
      </c>
      <c r="F1199" s="632">
        <f t="shared" si="186"/>
        <v>1</v>
      </c>
      <c r="G1199" s="633" t="s">
        <v>603</v>
      </c>
      <c r="H1199" s="634" t="s">
        <v>336</v>
      </c>
      <c r="I1199" s="635"/>
      <c r="J1199" s="636">
        <v>746.46</v>
      </c>
      <c r="K1199" s="636">
        <v>1422.54</v>
      </c>
      <c r="L1199" s="636">
        <f t="shared" si="187"/>
        <v>746.46</v>
      </c>
      <c r="M1199" s="636">
        <f t="shared" si="188"/>
        <v>1422.54</v>
      </c>
      <c r="N1199" s="636">
        <f>ROUND('Смета ЕР (общ) '!$I1199*'Смета ЕР (общ) '!$L1199,2)</f>
        <v>0</v>
      </c>
      <c r="O1199" s="636">
        <f>ROUND('Смета ЕР (общ) '!$I1199*'Смета ЕР (общ) '!$M1199,2)</f>
        <v>0</v>
      </c>
      <c r="R1199" s="1376"/>
    </row>
    <row r="1200" spans="1:18" ht="34.5" customHeight="1">
      <c r="A1200" s="632" t="s">
        <v>105</v>
      </c>
      <c r="B1200" s="632">
        <v>2</v>
      </c>
      <c r="C1200" s="632"/>
      <c r="D1200" s="632">
        <v>99</v>
      </c>
      <c r="E1200" s="632" t="str">
        <f>CONCATENATE('Смета ЕР (общ) '!$A1200,".",'Смета ЕР (общ) '!$B1200,".",'Смета ЕР (общ) '!$D1200)</f>
        <v>Р9.2.99</v>
      </c>
      <c r="F1200" s="632">
        <f t="shared" si="186"/>
        <v>1</v>
      </c>
      <c r="G1200" s="633" t="s">
        <v>115</v>
      </c>
      <c r="H1200" s="634" t="s">
        <v>336</v>
      </c>
      <c r="I1200" s="635"/>
      <c r="J1200" s="636">
        <v>746.46</v>
      </c>
      <c r="K1200" s="636">
        <v>1435.51</v>
      </c>
      <c r="L1200" s="636">
        <f t="shared" si="187"/>
        <v>746.46</v>
      </c>
      <c r="M1200" s="636">
        <f t="shared" si="188"/>
        <v>1435.51</v>
      </c>
      <c r="N1200" s="636">
        <f>ROUND('Смета ЕР (общ) '!$I1200*'Смета ЕР (общ) '!$L1200,2)</f>
        <v>0</v>
      </c>
      <c r="O1200" s="636">
        <f>ROUND('Смета ЕР (общ) '!$I1200*'Смета ЕР (общ) '!$M1200,2)</f>
        <v>0</v>
      </c>
      <c r="R1200" s="1376"/>
    </row>
    <row r="1201" spans="1:18" ht="34.5" customHeight="1">
      <c r="A1201" s="632" t="s">
        <v>105</v>
      </c>
      <c r="B1201" s="632">
        <v>2</v>
      </c>
      <c r="C1201" s="632"/>
      <c r="D1201" s="632">
        <v>100</v>
      </c>
      <c r="E1201" s="632" t="str">
        <f>CONCATENATE('Смета ЕР (общ) '!$A1201,".",'Смета ЕР (общ) '!$B1201,".",'Смета ЕР (общ) '!$D1201)</f>
        <v>Р9.2.100</v>
      </c>
      <c r="F1201" s="632">
        <f t="shared" si="186"/>
        <v>1</v>
      </c>
      <c r="G1201" s="633" t="s">
        <v>339</v>
      </c>
      <c r="H1201" s="634" t="s">
        <v>336</v>
      </c>
      <c r="I1201" s="635"/>
      <c r="J1201" s="636">
        <v>746.46</v>
      </c>
      <c r="K1201" s="636">
        <v>1508.49</v>
      </c>
      <c r="L1201" s="636">
        <f t="shared" si="187"/>
        <v>746.46</v>
      </c>
      <c r="M1201" s="636">
        <f t="shared" si="188"/>
        <v>1508.49</v>
      </c>
      <c r="N1201" s="636">
        <f>ROUND('Смета ЕР (общ) '!$I1201*'Смета ЕР (общ) '!$L1201,2)</f>
        <v>0</v>
      </c>
      <c r="O1201" s="636">
        <f>ROUND('Смета ЕР (общ) '!$I1201*'Смета ЕР (общ) '!$M1201,2)</f>
        <v>0</v>
      </c>
      <c r="R1201" s="1376"/>
    </row>
    <row r="1202" spans="1:18" ht="34.5" customHeight="1">
      <c r="A1202" s="632" t="s">
        <v>105</v>
      </c>
      <c r="B1202" s="632">
        <v>2</v>
      </c>
      <c r="C1202" s="632"/>
      <c r="D1202" s="632">
        <v>101</v>
      </c>
      <c r="E1202" s="632" t="str">
        <f>CONCATENATE('Смета ЕР (общ) '!$A1202,".",'Смета ЕР (общ) '!$B1202,".",'Смета ЕР (общ) '!$D1202)</f>
        <v>Р9.2.101</v>
      </c>
      <c r="F1202" s="632">
        <f t="shared" si="186"/>
        <v>1</v>
      </c>
      <c r="G1202" s="633" t="s">
        <v>340</v>
      </c>
      <c r="H1202" s="634" t="s">
        <v>336</v>
      </c>
      <c r="I1202" s="635"/>
      <c r="J1202" s="636">
        <v>791.7</v>
      </c>
      <c r="K1202" s="636">
        <v>1458.46</v>
      </c>
      <c r="L1202" s="636">
        <f t="shared" si="187"/>
        <v>791.7</v>
      </c>
      <c r="M1202" s="636">
        <f t="shared" si="188"/>
        <v>1458.46</v>
      </c>
      <c r="N1202" s="636">
        <f>ROUND('Смета ЕР (общ) '!$I1202*'Смета ЕР (общ) '!$L1202,2)</f>
        <v>0</v>
      </c>
      <c r="O1202" s="636">
        <f>ROUND('Смета ЕР (общ) '!$I1202*'Смета ЕР (общ) '!$M1202,2)</f>
        <v>0</v>
      </c>
      <c r="R1202" s="1376"/>
    </row>
    <row r="1203" spans="1:18" ht="34.5" customHeight="1">
      <c r="A1203" s="632" t="s">
        <v>105</v>
      </c>
      <c r="B1203" s="632">
        <v>2</v>
      </c>
      <c r="C1203" s="632"/>
      <c r="D1203" s="632">
        <v>102</v>
      </c>
      <c r="E1203" s="632" t="str">
        <f>CONCATENATE('Смета ЕР (общ) '!$A1203,".",'Смета ЕР (общ) '!$B1203,".",'Смета ЕР (общ) '!$D1203)</f>
        <v>Р9.2.102</v>
      </c>
      <c r="F1203" s="632">
        <f t="shared" si="186"/>
        <v>1</v>
      </c>
      <c r="G1203" s="633" t="s">
        <v>604</v>
      </c>
      <c r="H1203" s="634" t="s">
        <v>336</v>
      </c>
      <c r="I1203" s="635"/>
      <c r="J1203" s="636">
        <v>945.21</v>
      </c>
      <c r="K1203" s="636">
        <v>1726.29</v>
      </c>
      <c r="L1203" s="636">
        <f t="shared" si="187"/>
        <v>945.21</v>
      </c>
      <c r="M1203" s="636">
        <f t="shared" si="188"/>
        <v>1726.29</v>
      </c>
      <c r="N1203" s="636">
        <f>ROUND('Смета ЕР (общ) '!$I1203*'Смета ЕР (общ) '!$L1203,2)</f>
        <v>0</v>
      </c>
      <c r="O1203" s="636">
        <f>ROUND('Смета ЕР (общ) '!$I1203*'Смета ЕР (общ) '!$M1203,2)</f>
        <v>0</v>
      </c>
      <c r="R1203" s="1376"/>
    </row>
    <row r="1204" spans="1:18" ht="34.5" customHeight="1">
      <c r="A1204" s="632" t="s">
        <v>105</v>
      </c>
      <c r="B1204" s="632">
        <v>2</v>
      </c>
      <c r="C1204" s="632"/>
      <c r="D1204" s="632">
        <v>103</v>
      </c>
      <c r="E1204" s="632" t="str">
        <f>CONCATENATE('Смета ЕР (общ) '!$A1204,".",'Смета ЕР (общ) '!$B1204,".",'Смета ЕР (общ) '!$D1204)</f>
        <v>Р9.2.103</v>
      </c>
      <c r="F1204" s="632">
        <f t="shared" si="186"/>
        <v>1</v>
      </c>
      <c r="G1204" s="633" t="s">
        <v>341</v>
      </c>
      <c r="H1204" s="634" t="s">
        <v>336</v>
      </c>
      <c r="I1204" s="635"/>
      <c r="J1204" s="636">
        <v>997.71</v>
      </c>
      <c r="K1204" s="636">
        <v>1789.77</v>
      </c>
      <c r="L1204" s="636">
        <f t="shared" si="187"/>
        <v>997.71</v>
      </c>
      <c r="M1204" s="636">
        <f t="shared" si="188"/>
        <v>1789.77</v>
      </c>
      <c r="N1204" s="636">
        <f>ROUND('Смета ЕР (общ) '!$I1204*'Смета ЕР (общ) '!$L1204,2)</f>
        <v>0</v>
      </c>
      <c r="O1204" s="636">
        <f>ROUND('Смета ЕР (общ) '!$I1204*'Смета ЕР (общ) '!$M1204,2)</f>
        <v>0</v>
      </c>
      <c r="R1204" s="1376"/>
    </row>
    <row r="1205" spans="1:18" ht="34.5" customHeight="1">
      <c r="A1205" s="632" t="s">
        <v>105</v>
      </c>
      <c r="B1205" s="632">
        <v>2</v>
      </c>
      <c r="C1205" s="632"/>
      <c r="D1205" s="632">
        <v>104</v>
      </c>
      <c r="E1205" s="632" t="str">
        <f>CONCATENATE('Смета ЕР (общ) '!$A1205,".",'Смета ЕР (общ) '!$B1205,".",'Смета ЕР (общ) '!$D1205)</f>
        <v>Р9.2.104</v>
      </c>
      <c r="F1205" s="632">
        <f t="shared" si="186"/>
        <v>1</v>
      </c>
      <c r="G1205" s="633" t="s">
        <v>426</v>
      </c>
      <c r="H1205" s="634" t="s">
        <v>336</v>
      </c>
      <c r="I1205" s="635"/>
      <c r="J1205" s="636">
        <v>1260.27</v>
      </c>
      <c r="K1205" s="636">
        <v>2569.52</v>
      </c>
      <c r="L1205" s="636">
        <f t="shared" si="187"/>
        <v>1260.27</v>
      </c>
      <c r="M1205" s="636">
        <f t="shared" si="188"/>
        <v>2569.52</v>
      </c>
      <c r="N1205" s="636">
        <f>ROUND('Смета ЕР (общ) '!$I1205*'Смета ЕР (общ) '!$L1205,2)</f>
        <v>0</v>
      </c>
      <c r="O1205" s="636">
        <f>ROUND('Смета ЕР (общ) '!$I1205*'Смета ЕР (общ) '!$M1205,2)</f>
        <v>0</v>
      </c>
      <c r="R1205" s="1376"/>
    </row>
    <row r="1206" spans="1:18" ht="34.5" customHeight="1">
      <c r="A1206" s="632" t="s">
        <v>105</v>
      </c>
      <c r="B1206" s="632">
        <v>2</v>
      </c>
      <c r="C1206" s="632"/>
      <c r="D1206" s="632">
        <v>105</v>
      </c>
      <c r="E1206" s="632" t="str">
        <f>CONCATENATE('Смета ЕР (общ) '!$A1206,".",'Смета ЕР (общ) '!$B1206,".",'Смета ЕР (общ) '!$D1206)</f>
        <v>Р9.2.105</v>
      </c>
      <c r="F1206" s="632">
        <f t="shared" si="186"/>
        <v>1</v>
      </c>
      <c r="G1206" s="633" t="s">
        <v>116</v>
      </c>
      <c r="H1206" s="634" t="s">
        <v>336</v>
      </c>
      <c r="I1206" s="635"/>
      <c r="J1206" s="636">
        <v>984.84</v>
      </c>
      <c r="K1206" s="636">
        <v>7935.55</v>
      </c>
      <c r="L1206" s="636">
        <f t="shared" si="187"/>
        <v>984.84</v>
      </c>
      <c r="M1206" s="636">
        <f t="shared" si="188"/>
        <v>7935.55</v>
      </c>
      <c r="N1206" s="636">
        <f>ROUND('Смета ЕР (общ) '!$I1206*'Смета ЕР (общ) '!$L1206,2)</f>
        <v>0</v>
      </c>
      <c r="O1206" s="636">
        <f>ROUND('Смета ЕР (общ) '!$I1206*'Смета ЕР (общ) '!$M1206,2)</f>
        <v>0</v>
      </c>
      <c r="R1206" s="1376"/>
    </row>
    <row r="1207" spans="1:18" ht="34.5" customHeight="1">
      <c r="A1207" s="632" t="s">
        <v>105</v>
      </c>
      <c r="B1207" s="632">
        <v>2</v>
      </c>
      <c r="C1207" s="632"/>
      <c r="D1207" s="632">
        <v>106</v>
      </c>
      <c r="E1207" s="632" t="str">
        <f>CONCATENATE('Смета ЕР (общ) '!$A1207,".",'Смета ЕР (общ) '!$B1207,".",'Смета ЕР (общ) '!$D1207)</f>
        <v>Р9.2.106</v>
      </c>
      <c r="F1207" s="632">
        <f t="shared" si="186"/>
        <v>1</v>
      </c>
      <c r="G1207" s="633" t="s">
        <v>117</v>
      </c>
      <c r="H1207" s="634" t="s">
        <v>336</v>
      </c>
      <c r="I1207" s="635"/>
      <c r="J1207" s="636">
        <v>1245.3800000000001</v>
      </c>
      <c r="K1207" s="636">
        <v>8136.63</v>
      </c>
      <c r="L1207" s="636">
        <f t="shared" si="187"/>
        <v>1245.3800000000001</v>
      </c>
      <c r="M1207" s="636">
        <f t="shared" si="188"/>
        <v>8136.63</v>
      </c>
      <c r="N1207" s="636">
        <f>ROUND('Смета ЕР (общ) '!$I1207*'Смета ЕР (общ) '!$L1207,2)</f>
        <v>0</v>
      </c>
      <c r="O1207" s="636">
        <f>ROUND('Смета ЕР (общ) '!$I1207*'Смета ЕР (общ) '!$M1207,2)</f>
        <v>0</v>
      </c>
      <c r="R1207" s="1376"/>
    </row>
    <row r="1208" spans="1:18" ht="34.5" customHeight="1">
      <c r="A1208" s="632" t="s">
        <v>105</v>
      </c>
      <c r="B1208" s="632">
        <v>2</v>
      </c>
      <c r="C1208" s="632"/>
      <c r="D1208" s="632">
        <v>107</v>
      </c>
      <c r="E1208" s="632" t="str">
        <f>CONCATENATE('Смета ЕР (общ) '!$A1208,".",'Смета ЕР (общ) '!$B1208,".",'Смета ЕР (общ) '!$D1208)</f>
        <v>Р9.2.107</v>
      </c>
      <c r="F1208" s="632">
        <f t="shared" si="186"/>
        <v>1</v>
      </c>
      <c r="G1208" s="633" t="s">
        <v>605</v>
      </c>
      <c r="H1208" s="634" t="s">
        <v>336</v>
      </c>
      <c r="I1208" s="635"/>
      <c r="J1208" s="636">
        <v>984.84</v>
      </c>
      <c r="K1208" s="636">
        <v>5102.6400000000003</v>
      </c>
      <c r="L1208" s="636">
        <f t="shared" si="187"/>
        <v>984.84</v>
      </c>
      <c r="M1208" s="636">
        <f t="shared" si="188"/>
        <v>5102.6400000000003</v>
      </c>
      <c r="N1208" s="636">
        <f>ROUND('Смета ЕР (общ) '!$I1208*'Смета ЕР (общ) '!$L1208,2)</f>
        <v>0</v>
      </c>
      <c r="O1208" s="636">
        <f>ROUND('Смета ЕР (общ) '!$I1208*'Смета ЕР (общ) '!$M1208,2)</f>
        <v>0</v>
      </c>
      <c r="R1208" s="1376"/>
    </row>
    <row r="1209" spans="1:18" ht="34.5" customHeight="1">
      <c r="A1209" s="632" t="s">
        <v>105</v>
      </c>
      <c r="B1209" s="632">
        <v>2</v>
      </c>
      <c r="C1209" s="632"/>
      <c r="D1209" s="632">
        <v>108</v>
      </c>
      <c r="E1209" s="632" t="str">
        <f>CONCATENATE('Смета ЕР (общ) '!$A1209,".",'Смета ЕР (общ) '!$B1209,".",'Смета ЕР (общ) '!$D1209)</f>
        <v>Р9.2.108</v>
      </c>
      <c r="F1209" s="632">
        <f t="shared" si="186"/>
        <v>1</v>
      </c>
      <c r="G1209" s="633" t="s">
        <v>118</v>
      </c>
      <c r="H1209" s="634" t="s">
        <v>336</v>
      </c>
      <c r="I1209" s="635"/>
      <c r="J1209" s="636">
        <v>1087.83</v>
      </c>
      <c r="K1209" s="636">
        <v>4954.75</v>
      </c>
      <c r="L1209" s="636">
        <f t="shared" si="187"/>
        <v>1087.83</v>
      </c>
      <c r="M1209" s="636">
        <f t="shared" si="188"/>
        <v>4954.75</v>
      </c>
      <c r="N1209" s="636">
        <f>ROUND('Смета ЕР (общ) '!$I1209*'Смета ЕР (общ) '!$L1209,2)</f>
        <v>0</v>
      </c>
      <c r="O1209" s="636">
        <f>ROUND('Смета ЕР (общ) '!$I1209*'Смета ЕР (общ) '!$M1209,2)</f>
        <v>0</v>
      </c>
      <c r="R1209" s="1376"/>
    </row>
    <row r="1210" spans="1:18" ht="34.5" customHeight="1">
      <c r="A1210" s="632" t="s">
        <v>105</v>
      </c>
      <c r="B1210" s="632">
        <v>2</v>
      </c>
      <c r="C1210" s="632"/>
      <c r="D1210" s="632">
        <v>109</v>
      </c>
      <c r="E1210" s="632" t="str">
        <f>CONCATENATE('Смета ЕР (общ) '!$A1210,".",'Смета ЕР (общ) '!$B1210,".",'Смета ЕР (общ) '!$D1210)</f>
        <v>Р9.2.109</v>
      </c>
      <c r="F1210" s="632">
        <f t="shared" si="186"/>
        <v>1</v>
      </c>
      <c r="G1210" s="633" t="s">
        <v>119</v>
      </c>
      <c r="H1210" s="634" t="s">
        <v>336</v>
      </c>
      <c r="I1210" s="635"/>
      <c r="J1210" s="636">
        <v>1245.3800000000001</v>
      </c>
      <c r="K1210" s="636">
        <v>5158.3</v>
      </c>
      <c r="L1210" s="636">
        <f t="shared" si="187"/>
        <v>1245.3800000000001</v>
      </c>
      <c r="M1210" s="636">
        <f t="shared" si="188"/>
        <v>5158.3</v>
      </c>
      <c r="N1210" s="636">
        <f>ROUND('Смета ЕР (общ) '!$I1210*'Смета ЕР (общ) '!$L1210,2)</f>
        <v>0</v>
      </c>
      <c r="O1210" s="636">
        <f>ROUND('Смета ЕР (общ) '!$I1210*'Смета ЕР (общ) '!$M1210,2)</f>
        <v>0</v>
      </c>
      <c r="R1210" s="1376"/>
    </row>
    <row r="1211" spans="1:18" ht="34.5" customHeight="1">
      <c r="A1211" s="632" t="s">
        <v>105</v>
      </c>
      <c r="B1211" s="632">
        <v>2</v>
      </c>
      <c r="C1211" s="632"/>
      <c r="D1211" s="632">
        <v>110</v>
      </c>
      <c r="E1211" s="632" t="str">
        <f>CONCATENATE('Смета ЕР (общ) '!$A1211,".",'Смета ЕР (общ) '!$B1211,".",'Смета ЕР (общ) '!$D1211)</f>
        <v>Р9.2.110</v>
      </c>
      <c r="F1211" s="632">
        <f t="shared" si="186"/>
        <v>1</v>
      </c>
      <c r="G1211" s="633" t="s">
        <v>120</v>
      </c>
      <c r="H1211" s="634" t="s">
        <v>336</v>
      </c>
      <c r="I1211" s="635"/>
      <c r="J1211" s="636">
        <v>1420.16</v>
      </c>
      <c r="K1211" s="636">
        <v>5683.75</v>
      </c>
      <c r="L1211" s="636">
        <f t="shared" si="187"/>
        <v>1420.16</v>
      </c>
      <c r="M1211" s="636">
        <f t="shared" si="188"/>
        <v>5683.75</v>
      </c>
      <c r="N1211" s="636">
        <f>ROUND('Смета ЕР (общ) '!$I1211*'Смета ЕР (общ) '!$L1211,2)</f>
        <v>0</v>
      </c>
      <c r="O1211" s="636">
        <f>ROUND('Смета ЕР (общ) '!$I1211*'Смета ЕР (общ) '!$M1211,2)</f>
        <v>0</v>
      </c>
      <c r="R1211" s="1376"/>
    </row>
    <row r="1212" spans="1:18" ht="34.5" customHeight="1">
      <c r="A1212" s="632" t="s">
        <v>105</v>
      </c>
      <c r="B1212" s="632">
        <v>2</v>
      </c>
      <c r="C1212" s="632"/>
      <c r="D1212" s="632">
        <v>111</v>
      </c>
      <c r="E1212" s="632" t="str">
        <f>CONCATENATE('Смета ЕР (общ) '!$A1212,".",'Смета ЕР (общ) '!$B1212,".",'Смета ЕР (общ) '!$D1212)</f>
        <v>Р9.2.111</v>
      </c>
      <c r="F1212" s="632">
        <f t="shared" si="186"/>
        <v>1</v>
      </c>
      <c r="G1212" s="633" t="s">
        <v>121</v>
      </c>
      <c r="H1212" s="634" t="s">
        <v>336</v>
      </c>
      <c r="I1212" s="635"/>
      <c r="J1212" s="636">
        <v>1680.36</v>
      </c>
      <c r="K1212" s="636">
        <v>5958.87</v>
      </c>
      <c r="L1212" s="636">
        <f t="shared" si="187"/>
        <v>1680.36</v>
      </c>
      <c r="M1212" s="636">
        <f t="shared" si="188"/>
        <v>5958.87</v>
      </c>
      <c r="N1212" s="636">
        <f>ROUND('Смета ЕР (общ) '!$I1212*'Смета ЕР (общ) '!$L1212,2)</f>
        <v>0</v>
      </c>
      <c r="O1212" s="636">
        <f>ROUND('Смета ЕР (общ) '!$I1212*'Смета ЕР (общ) '!$M1212,2)</f>
        <v>0</v>
      </c>
      <c r="R1212" s="1376"/>
    </row>
    <row r="1213" spans="1:18" ht="34.5" customHeight="1">
      <c r="A1213" s="632" t="s">
        <v>105</v>
      </c>
      <c r="B1213" s="632">
        <v>2</v>
      </c>
      <c r="C1213" s="632"/>
      <c r="D1213" s="632">
        <v>112</v>
      </c>
      <c r="E1213" s="632" t="str">
        <f>CONCATENATE('Смета ЕР (общ) '!$A1213,".",'Смета ЕР (общ) '!$B1213,".",'Смета ЕР (общ) '!$D1213)</f>
        <v>Р9.2.112</v>
      </c>
      <c r="F1213" s="632">
        <f t="shared" si="186"/>
        <v>1</v>
      </c>
      <c r="G1213" s="633" t="s">
        <v>606</v>
      </c>
      <c r="H1213" s="634" t="s">
        <v>336</v>
      </c>
      <c r="I1213" s="635"/>
      <c r="J1213" s="636">
        <v>1680.36</v>
      </c>
      <c r="K1213" s="636">
        <v>2956.14</v>
      </c>
      <c r="L1213" s="636">
        <f t="shared" si="187"/>
        <v>1680.36</v>
      </c>
      <c r="M1213" s="636">
        <f t="shared" si="188"/>
        <v>2956.14</v>
      </c>
      <c r="N1213" s="636">
        <f>ROUND('Смета ЕР (общ) '!$I1213*'Смета ЕР (общ) '!$L1213,2)</f>
        <v>0</v>
      </c>
      <c r="O1213" s="636">
        <f>ROUND('Смета ЕР (общ) '!$I1213*'Смета ЕР (общ) '!$M1213,2)</f>
        <v>0</v>
      </c>
      <c r="R1213" s="1376"/>
    </row>
    <row r="1214" spans="1:18" ht="34.5" customHeight="1">
      <c r="A1214" s="632" t="s">
        <v>105</v>
      </c>
      <c r="B1214" s="632">
        <v>2</v>
      </c>
      <c r="C1214" s="632"/>
      <c r="D1214" s="632">
        <v>238</v>
      </c>
      <c r="E1214" s="632" t="str">
        <f>CONCATENATE('Смета ЕР (общ) '!$A1214,".",'Смета ЕР (общ) '!$B1214,".",'Смета ЕР (общ) '!$D1214)</f>
        <v>Р9.2.238</v>
      </c>
      <c r="F1214" s="632">
        <f t="shared" si="186"/>
        <v>1</v>
      </c>
      <c r="G1214" s="633" t="s">
        <v>298</v>
      </c>
      <c r="H1214" s="634" t="s">
        <v>336</v>
      </c>
      <c r="I1214" s="635"/>
      <c r="J1214" s="636">
        <v>2240.63</v>
      </c>
      <c r="K1214" s="636">
        <v>17612.48</v>
      </c>
      <c r="L1214" s="636">
        <f t="shared" si="187"/>
        <v>2240.63</v>
      </c>
      <c r="M1214" s="636">
        <f t="shared" si="188"/>
        <v>17612.48</v>
      </c>
      <c r="N1214" s="636">
        <f>ROUND('Смета ЕР (общ) '!$I1214*'Смета ЕР (общ) '!$L1214,2)</f>
        <v>0</v>
      </c>
      <c r="O1214" s="636">
        <f>ROUND('Смета ЕР (общ) '!$I1214*'Смета ЕР (общ) '!$M1214,2)</f>
        <v>0</v>
      </c>
      <c r="R1214" s="1376"/>
    </row>
    <row r="1215" spans="1:18" ht="34.5" customHeight="1">
      <c r="A1215" s="632" t="s">
        <v>105</v>
      </c>
      <c r="B1215" s="632">
        <v>2</v>
      </c>
      <c r="C1215" s="632"/>
      <c r="D1215" s="632">
        <v>266</v>
      </c>
      <c r="E1215" s="632" t="str">
        <f>CONCATENATE('Смета ЕР (общ) '!$A1215,".",'Смета ЕР (общ) '!$B1215,".",'Смета ЕР (общ) '!$D1215)</f>
        <v>Р9.2.266</v>
      </c>
      <c r="F1215" s="632">
        <f t="shared" si="186"/>
        <v>1</v>
      </c>
      <c r="G1215" s="633" t="s">
        <v>956</v>
      </c>
      <c r="H1215" s="634" t="s">
        <v>336</v>
      </c>
      <c r="I1215" s="635"/>
      <c r="J1215" s="636">
        <v>2110.63</v>
      </c>
      <c r="K1215" s="636">
        <v>18007.66</v>
      </c>
      <c r="L1215" s="636">
        <f t="shared" si="187"/>
        <v>2110.63</v>
      </c>
      <c r="M1215" s="636">
        <f t="shared" si="188"/>
        <v>18007.66</v>
      </c>
      <c r="N1215" s="636">
        <f>ROUND('Смета ЕР (общ) '!$I1215*'Смета ЕР (общ) '!$L1215,2)</f>
        <v>0</v>
      </c>
      <c r="O1215" s="636">
        <f>ROUND('Смета ЕР (общ) '!$I1215*'Смета ЕР (общ) '!$M1215,2)</f>
        <v>0</v>
      </c>
      <c r="R1215" s="1376"/>
    </row>
    <row r="1216" spans="1:18" ht="34.5" customHeight="1">
      <c r="A1216" s="632" t="s">
        <v>105</v>
      </c>
      <c r="B1216" s="632">
        <v>2</v>
      </c>
      <c r="C1216" s="632"/>
      <c r="D1216" s="632">
        <v>239</v>
      </c>
      <c r="E1216" s="632" t="str">
        <f>CONCATENATE('Смета ЕР (общ) '!$A1216,".",'Смета ЕР (общ) '!$B1216,".",'Смета ЕР (общ) '!$D1216)</f>
        <v>Р9.2.239</v>
      </c>
      <c r="F1216" s="632">
        <f t="shared" si="186"/>
        <v>1</v>
      </c>
      <c r="G1216" s="633" t="s">
        <v>299</v>
      </c>
      <c r="H1216" s="634" t="s">
        <v>336</v>
      </c>
      <c r="I1216" s="635"/>
      <c r="J1216" s="636">
        <v>1940.63</v>
      </c>
      <c r="K1216" s="636">
        <v>17625.21</v>
      </c>
      <c r="L1216" s="636">
        <f t="shared" si="187"/>
        <v>1940.63</v>
      </c>
      <c r="M1216" s="636">
        <f t="shared" si="188"/>
        <v>17625.21</v>
      </c>
      <c r="N1216" s="636">
        <f>ROUND('Смета ЕР (общ) '!$I1216*'Смета ЕР (общ) '!$L1216,2)</f>
        <v>0</v>
      </c>
      <c r="O1216" s="636">
        <f>ROUND('Смета ЕР (общ) '!$I1216*'Смета ЕР (общ) '!$M1216,2)</f>
        <v>0</v>
      </c>
      <c r="R1216" s="1376"/>
    </row>
    <row r="1217" spans="1:18" ht="34.5" customHeight="1">
      <c r="A1217" s="632" t="s">
        <v>105</v>
      </c>
      <c r="B1217" s="632">
        <v>2</v>
      </c>
      <c r="C1217" s="632"/>
      <c r="D1217" s="632">
        <v>240</v>
      </c>
      <c r="E1217" s="632" t="str">
        <f>CONCATENATE('Смета ЕР (общ) '!$A1217,".",'Смета ЕР (общ) '!$B1217,".",'Смета ЕР (общ) '!$D1217)</f>
        <v>Р9.2.240</v>
      </c>
      <c r="F1217" s="632">
        <f t="shared" si="186"/>
        <v>1</v>
      </c>
      <c r="G1217" s="633" t="s">
        <v>300</v>
      </c>
      <c r="H1217" s="634" t="s">
        <v>336</v>
      </c>
      <c r="I1217" s="636"/>
      <c r="J1217" s="636">
        <v>2780.81</v>
      </c>
      <c r="K1217" s="636">
        <v>17647.05</v>
      </c>
      <c r="L1217" s="636">
        <f t="shared" si="187"/>
        <v>2780.81</v>
      </c>
      <c r="M1217" s="636">
        <f t="shared" si="188"/>
        <v>17647.05</v>
      </c>
      <c r="N1217" s="636">
        <f>ROUND('Смета ЕР (общ) '!$I1217*'Смета ЕР (общ) '!$L1217,2)</f>
        <v>0</v>
      </c>
      <c r="O1217" s="636">
        <f>ROUND('Смета ЕР (общ) '!$I1217*'Смета ЕР (общ) '!$M1217,2)</f>
        <v>0</v>
      </c>
      <c r="R1217" s="1376"/>
    </row>
    <row r="1218" spans="1:18" ht="34.5" customHeight="1">
      <c r="A1218" s="632" t="s">
        <v>105</v>
      </c>
      <c r="B1218" s="632">
        <v>2</v>
      </c>
      <c r="C1218" s="632"/>
      <c r="D1218" s="632">
        <v>241</v>
      </c>
      <c r="E1218" s="632" t="str">
        <f>CONCATENATE('Смета ЕР (общ) '!$A1218,".",'Смета ЕР (общ) '!$B1218,".",'Смета ЕР (общ) '!$D1218)</f>
        <v>Р9.2.241</v>
      </c>
      <c r="F1218" s="632">
        <f t="shared" ref="F1218:F1281" si="189">IF(I1218&gt;0,F1217+1,F1217)</f>
        <v>1</v>
      </c>
      <c r="G1218" s="633" t="s">
        <v>301</v>
      </c>
      <c r="H1218" s="634" t="s">
        <v>336</v>
      </c>
      <c r="I1218" s="635"/>
      <c r="J1218" s="636">
        <v>2468.0300000000002</v>
      </c>
      <c r="K1218" s="636">
        <v>8629.77</v>
      </c>
      <c r="L1218" s="636">
        <f t="shared" ref="L1218:L1281" si="190">ROUND(J1218-J1218*$Q$3,2)</f>
        <v>2468.0300000000002</v>
      </c>
      <c r="M1218" s="636">
        <f t="shared" ref="M1218:M1281" si="191">ROUND(K1218-K1218*$Q$3,2)</f>
        <v>8629.77</v>
      </c>
      <c r="N1218" s="636">
        <f>ROUND('Смета ЕР (общ) '!$I1218*'Смета ЕР (общ) '!$L1218,2)</f>
        <v>0</v>
      </c>
      <c r="O1218" s="636">
        <f>ROUND('Смета ЕР (общ) '!$I1218*'Смета ЕР (общ) '!$M1218,2)</f>
        <v>0</v>
      </c>
      <c r="R1218" s="1376"/>
    </row>
    <row r="1219" spans="1:18" ht="34.5" customHeight="1">
      <c r="A1219" s="632" t="s">
        <v>105</v>
      </c>
      <c r="B1219" s="632">
        <v>2</v>
      </c>
      <c r="C1219" s="632"/>
      <c r="D1219" s="632">
        <v>264</v>
      </c>
      <c r="E1219" s="632" t="str">
        <f>CONCATENATE('Смета ЕР (общ) '!$A1219,".",'Смета ЕР (общ) '!$B1219,".",'Смета ЕР (общ) '!$D1219)</f>
        <v>Р9.2.264</v>
      </c>
      <c r="F1219" s="632">
        <f t="shared" si="189"/>
        <v>1</v>
      </c>
      <c r="G1219" s="633" t="s">
        <v>741</v>
      </c>
      <c r="H1219" s="634" t="s">
        <v>336</v>
      </c>
      <c r="I1219" s="635"/>
      <c r="J1219" s="636">
        <v>3043.37</v>
      </c>
      <c r="K1219" s="636">
        <v>9747.09</v>
      </c>
      <c r="L1219" s="636">
        <f t="shared" si="190"/>
        <v>3043.37</v>
      </c>
      <c r="M1219" s="636">
        <f t="shared" si="191"/>
        <v>9747.09</v>
      </c>
      <c r="N1219" s="636">
        <f>ROUND('Смета ЕР (общ) '!$I1219*'Смета ЕР (общ) '!$L1219,2)</f>
        <v>0</v>
      </c>
      <c r="O1219" s="636">
        <f>ROUND('Смета ЕР (общ) '!$I1219*'Смета ЕР (общ) '!$M1219,2)</f>
        <v>0</v>
      </c>
      <c r="R1219" s="1376"/>
    </row>
    <row r="1220" spans="1:18" ht="34.5" customHeight="1">
      <c r="A1220" s="632" t="s">
        <v>105</v>
      </c>
      <c r="B1220" s="632">
        <v>2</v>
      </c>
      <c r="C1220" s="632"/>
      <c r="D1220" s="632">
        <v>242</v>
      </c>
      <c r="E1220" s="632" t="str">
        <f>CONCATENATE('Смета ЕР (общ) '!$A1220,".",'Смета ЕР (общ) '!$B1220,".",'Смета ЕР (общ) '!$D1220)</f>
        <v>Р9.2.242</v>
      </c>
      <c r="F1220" s="632">
        <f t="shared" si="189"/>
        <v>1</v>
      </c>
      <c r="G1220" s="633" t="s">
        <v>302</v>
      </c>
      <c r="H1220" s="634" t="s">
        <v>336</v>
      </c>
      <c r="I1220" s="635"/>
      <c r="J1220" s="636">
        <v>3568.48</v>
      </c>
      <c r="K1220" s="636">
        <v>18435.55</v>
      </c>
      <c r="L1220" s="636">
        <f t="shared" si="190"/>
        <v>3568.48</v>
      </c>
      <c r="M1220" s="636">
        <f t="shared" si="191"/>
        <v>18435.55</v>
      </c>
      <c r="N1220" s="636">
        <f>ROUND('Смета ЕР (общ) '!$I1220*'Смета ЕР (общ) '!$L1220,2)</f>
        <v>0</v>
      </c>
      <c r="O1220" s="636">
        <f>ROUND('Смета ЕР (общ) '!$I1220*'Смета ЕР (общ) '!$M1220,2)</f>
        <v>0</v>
      </c>
      <c r="R1220" s="1376"/>
    </row>
    <row r="1221" spans="1:18" ht="34.5" customHeight="1">
      <c r="A1221" s="632" t="s">
        <v>105</v>
      </c>
      <c r="B1221" s="632">
        <v>2</v>
      </c>
      <c r="C1221" s="632"/>
      <c r="D1221" s="632">
        <v>267</v>
      </c>
      <c r="E1221" s="632" t="str">
        <f>CONCATENATE('Смета ЕР (общ) '!$A1221,".",'Смета ЕР (общ) '!$B1221,".",'Смета ЕР (общ) '!$D1221)</f>
        <v>Р9.2.267</v>
      </c>
      <c r="F1221" s="632">
        <f t="shared" si="189"/>
        <v>1</v>
      </c>
      <c r="G1221" s="633" t="s">
        <v>922</v>
      </c>
      <c r="H1221" s="634" t="s">
        <v>336</v>
      </c>
      <c r="I1221" s="635"/>
      <c r="J1221" s="636">
        <v>3988.57</v>
      </c>
      <c r="K1221" s="636">
        <v>26832.58</v>
      </c>
      <c r="L1221" s="636">
        <f t="shared" si="190"/>
        <v>3988.57</v>
      </c>
      <c r="M1221" s="636">
        <f t="shared" si="191"/>
        <v>26832.58</v>
      </c>
      <c r="N1221" s="636">
        <f>ROUND('Смета ЕР (общ) '!$I1221*'Смета ЕР (общ) '!$L1221,2)</f>
        <v>0</v>
      </c>
      <c r="O1221" s="636">
        <f>ROUND('Смета ЕР (общ) '!$I1221*'Смета ЕР (общ) '!$M1221,2)</f>
        <v>0</v>
      </c>
      <c r="R1221" s="1376"/>
    </row>
    <row r="1222" spans="1:18" ht="34.5" customHeight="1">
      <c r="A1222" s="632" t="s">
        <v>105</v>
      </c>
      <c r="B1222" s="632">
        <v>2</v>
      </c>
      <c r="C1222" s="632"/>
      <c r="D1222" s="632">
        <v>243</v>
      </c>
      <c r="E1222" s="632" t="str">
        <f>CONCATENATE('Смета ЕР (общ) '!$A1222,".",'Смета ЕР (общ) '!$B1222,".",'Смета ЕР (общ) '!$D1222)</f>
        <v>Р9.2.243</v>
      </c>
      <c r="F1222" s="632">
        <f t="shared" si="189"/>
        <v>1</v>
      </c>
      <c r="G1222" s="633" t="s">
        <v>303</v>
      </c>
      <c r="H1222" s="634" t="s">
        <v>336</v>
      </c>
      <c r="I1222" s="635"/>
      <c r="J1222" s="636">
        <v>420.09</v>
      </c>
      <c r="K1222" s="636">
        <v>4033.26</v>
      </c>
      <c r="L1222" s="636">
        <f t="shared" si="190"/>
        <v>420.09</v>
      </c>
      <c r="M1222" s="636">
        <f t="shared" si="191"/>
        <v>4033.26</v>
      </c>
      <c r="N1222" s="636">
        <f>ROUND('Смета ЕР (общ) '!$I1222*'Смета ЕР (общ) '!$L1222,2)</f>
        <v>0</v>
      </c>
      <c r="O1222" s="636">
        <f>ROUND('Смета ЕР (общ) '!$I1222*'Смета ЕР (общ) '!$M1222,2)</f>
        <v>0</v>
      </c>
      <c r="R1222" s="1376"/>
    </row>
    <row r="1223" spans="1:18" ht="34.5" customHeight="1">
      <c r="A1223" s="632" t="s">
        <v>105</v>
      </c>
      <c r="B1223" s="632">
        <v>2</v>
      </c>
      <c r="C1223" s="632"/>
      <c r="D1223" s="632">
        <v>113</v>
      </c>
      <c r="E1223" s="632" t="str">
        <f>CONCATENATE('Смета ЕР (общ) '!$A1223,".",'Смета ЕР (общ) '!$B1223,".",'Смета ЕР (общ) '!$D1223)</f>
        <v>Р9.2.113</v>
      </c>
      <c r="F1223" s="632">
        <f t="shared" si="189"/>
        <v>1</v>
      </c>
      <c r="G1223" s="633" t="s">
        <v>365</v>
      </c>
      <c r="H1223" s="634" t="s">
        <v>336</v>
      </c>
      <c r="I1223" s="635"/>
      <c r="J1223" s="636">
        <v>577.62</v>
      </c>
      <c r="K1223" s="636">
        <v>12328.29</v>
      </c>
      <c r="L1223" s="636">
        <f t="shared" si="190"/>
        <v>577.62</v>
      </c>
      <c r="M1223" s="636">
        <f t="shared" si="191"/>
        <v>12328.29</v>
      </c>
      <c r="N1223" s="636">
        <f>ROUND('Смета ЕР (общ) '!$I1223*'Смета ЕР (общ) '!$L1223,2)</f>
        <v>0</v>
      </c>
      <c r="O1223" s="636">
        <f>ROUND('Смета ЕР (общ) '!$I1223*'Смета ЕР (общ) '!$M1223,2)</f>
        <v>0</v>
      </c>
      <c r="R1223" s="1376"/>
    </row>
    <row r="1224" spans="1:18" ht="34.5" customHeight="1">
      <c r="A1224" s="632" t="s">
        <v>105</v>
      </c>
      <c r="B1224" s="632">
        <v>2</v>
      </c>
      <c r="C1224" s="632"/>
      <c r="D1224" s="632">
        <v>114</v>
      </c>
      <c r="E1224" s="632" t="str">
        <f>CONCATENATE('Смета ЕР (общ) '!$A1224,".",'Смета ЕР (общ) '!$B1224,".",'Смета ЕР (общ) '!$D1224)</f>
        <v>Р9.2.114</v>
      </c>
      <c r="F1224" s="632">
        <f t="shared" si="189"/>
        <v>1</v>
      </c>
      <c r="G1224" s="633" t="s">
        <v>366</v>
      </c>
      <c r="H1224" s="634" t="s">
        <v>336</v>
      </c>
      <c r="I1224" s="635"/>
      <c r="J1224" s="636">
        <v>577.62</v>
      </c>
      <c r="K1224" s="636">
        <v>12205.76</v>
      </c>
      <c r="L1224" s="636">
        <f t="shared" si="190"/>
        <v>577.62</v>
      </c>
      <c r="M1224" s="636">
        <f t="shared" si="191"/>
        <v>12205.76</v>
      </c>
      <c r="N1224" s="636">
        <f>ROUND('Смета ЕР (общ) '!$I1224*'Смета ЕР (общ) '!$L1224,2)</f>
        <v>0</v>
      </c>
      <c r="O1224" s="636">
        <f>ROUND('Смета ЕР (общ) '!$I1224*'Смета ЕР (общ) '!$M1224,2)</f>
        <v>0</v>
      </c>
      <c r="R1224" s="1376"/>
    </row>
    <row r="1225" spans="1:18" ht="34.5" customHeight="1">
      <c r="A1225" s="632" t="s">
        <v>105</v>
      </c>
      <c r="B1225" s="632">
        <v>2</v>
      </c>
      <c r="C1225" s="632"/>
      <c r="D1225" s="632">
        <v>115</v>
      </c>
      <c r="E1225" s="632" t="str">
        <f>CONCATENATE('Смета ЕР (общ) '!$A1225,".",'Смета ЕР (общ) '!$B1225,".",'Смета ЕР (общ) '!$D1225)</f>
        <v>Р9.2.115</v>
      </c>
      <c r="F1225" s="632">
        <f t="shared" si="189"/>
        <v>1</v>
      </c>
      <c r="G1225" s="633" t="s">
        <v>182</v>
      </c>
      <c r="H1225" s="634" t="s">
        <v>336</v>
      </c>
      <c r="I1225" s="635"/>
      <c r="J1225" s="636">
        <v>577.62</v>
      </c>
      <c r="K1225" s="636">
        <v>12342.3</v>
      </c>
      <c r="L1225" s="636">
        <f t="shared" si="190"/>
        <v>577.62</v>
      </c>
      <c r="M1225" s="636">
        <f t="shared" si="191"/>
        <v>12342.3</v>
      </c>
      <c r="N1225" s="636">
        <f>ROUND('Смета ЕР (общ) '!$I1225*'Смета ЕР (общ) '!$L1225,2)</f>
        <v>0</v>
      </c>
      <c r="O1225" s="636">
        <f>ROUND('Смета ЕР (общ) '!$I1225*'Смета ЕР (общ) '!$M1225,2)</f>
        <v>0</v>
      </c>
      <c r="R1225" s="1376"/>
    </row>
    <row r="1226" spans="1:18" ht="34.5" customHeight="1">
      <c r="A1226" s="632" t="s">
        <v>105</v>
      </c>
      <c r="B1226" s="632">
        <v>2</v>
      </c>
      <c r="C1226" s="632"/>
      <c r="D1226" s="632">
        <v>116</v>
      </c>
      <c r="E1226" s="632" t="str">
        <f>CONCATENATE('Смета ЕР (общ) '!$A1226,".",'Смета ЕР (общ) '!$B1226,".",'Смета ЕР (общ) '!$D1226)</f>
        <v>Р9.2.116</v>
      </c>
      <c r="F1226" s="632">
        <f t="shared" si="189"/>
        <v>1</v>
      </c>
      <c r="G1226" s="633" t="s">
        <v>607</v>
      </c>
      <c r="H1226" s="634" t="s">
        <v>336</v>
      </c>
      <c r="I1226" s="635"/>
      <c r="J1226" s="636">
        <v>577.62</v>
      </c>
      <c r="K1226" s="636">
        <v>11813.47</v>
      </c>
      <c r="L1226" s="636">
        <f t="shared" si="190"/>
        <v>577.62</v>
      </c>
      <c r="M1226" s="636">
        <f t="shared" si="191"/>
        <v>11813.47</v>
      </c>
      <c r="N1226" s="636">
        <f>ROUND('Смета ЕР (общ) '!$I1226*'Смета ЕР (общ) '!$L1226,2)</f>
        <v>0</v>
      </c>
      <c r="O1226" s="636">
        <f>ROUND('Смета ЕР (общ) '!$I1226*'Смета ЕР (общ) '!$M1226,2)</f>
        <v>0</v>
      </c>
      <c r="R1226" s="1376"/>
    </row>
    <row r="1227" spans="1:18" ht="34.5" customHeight="1">
      <c r="A1227" s="632" t="s">
        <v>105</v>
      </c>
      <c r="B1227" s="632">
        <v>2</v>
      </c>
      <c r="C1227" s="632"/>
      <c r="D1227" s="632">
        <v>117</v>
      </c>
      <c r="E1227" s="632" t="str">
        <f>CONCATENATE('Смета ЕР (общ) '!$A1227,".",'Смета ЕР (общ) '!$B1227,".",'Смета ЕР (общ) '!$D1227)</f>
        <v>Р9.2.117</v>
      </c>
      <c r="F1227" s="632">
        <f t="shared" si="189"/>
        <v>1</v>
      </c>
      <c r="G1227" s="633" t="s">
        <v>608</v>
      </c>
      <c r="H1227" s="634" t="s">
        <v>336</v>
      </c>
      <c r="I1227" s="635"/>
      <c r="J1227" s="636">
        <v>577.62</v>
      </c>
      <c r="K1227" s="636">
        <v>12258.93</v>
      </c>
      <c r="L1227" s="636">
        <f t="shared" si="190"/>
        <v>577.62</v>
      </c>
      <c r="M1227" s="636">
        <f t="shared" si="191"/>
        <v>12258.93</v>
      </c>
      <c r="N1227" s="636">
        <f>ROUND('Смета ЕР (общ) '!$I1227*'Смета ЕР (общ) '!$L1227,2)</f>
        <v>0</v>
      </c>
      <c r="O1227" s="636">
        <f>ROUND('Смета ЕР (общ) '!$I1227*'Смета ЕР (общ) '!$M1227,2)</f>
        <v>0</v>
      </c>
      <c r="R1227" s="1376"/>
    </row>
    <row r="1228" spans="1:18" ht="34.5" customHeight="1">
      <c r="A1228" s="632" t="s">
        <v>105</v>
      </c>
      <c r="B1228" s="632">
        <v>2</v>
      </c>
      <c r="C1228" s="632"/>
      <c r="D1228" s="632">
        <v>118</v>
      </c>
      <c r="E1228" s="632" t="str">
        <f>CONCATENATE('Смета ЕР (общ) '!$A1228,".",'Смета ЕР (общ) '!$B1228,".",'Смета ЕР (общ) '!$D1228)</f>
        <v>Р9.2.118</v>
      </c>
      <c r="F1228" s="632">
        <f t="shared" si="189"/>
        <v>1</v>
      </c>
      <c r="G1228" s="633" t="s">
        <v>183</v>
      </c>
      <c r="H1228" s="634" t="s">
        <v>336</v>
      </c>
      <c r="I1228" s="635"/>
      <c r="J1228" s="636">
        <v>636.41</v>
      </c>
      <c r="K1228" s="636">
        <v>13274.97</v>
      </c>
      <c r="L1228" s="636">
        <f t="shared" si="190"/>
        <v>636.41</v>
      </c>
      <c r="M1228" s="636">
        <f t="shared" si="191"/>
        <v>13274.97</v>
      </c>
      <c r="N1228" s="636">
        <f>ROUND('Смета ЕР (общ) '!$I1228*'Смета ЕР (общ) '!$L1228,2)</f>
        <v>0</v>
      </c>
      <c r="O1228" s="636">
        <f>ROUND('Смета ЕР (общ) '!$I1228*'Смета ЕР (общ) '!$M1228,2)</f>
        <v>0</v>
      </c>
      <c r="R1228" s="1376"/>
    </row>
    <row r="1229" spans="1:18" ht="34.5" customHeight="1">
      <c r="A1229" s="632" t="s">
        <v>105</v>
      </c>
      <c r="B1229" s="632">
        <v>2</v>
      </c>
      <c r="C1229" s="632"/>
      <c r="D1229" s="632">
        <v>119</v>
      </c>
      <c r="E1229" s="632" t="str">
        <f>CONCATENATE('Смета ЕР (общ) '!$A1229,".",'Смета ЕР (общ) '!$B1229,".",'Смета ЕР (общ) '!$D1229)</f>
        <v>Р9.2.119</v>
      </c>
      <c r="F1229" s="632">
        <f t="shared" si="189"/>
        <v>1</v>
      </c>
      <c r="G1229" s="633" t="s">
        <v>281</v>
      </c>
      <c r="H1229" s="634" t="s">
        <v>336</v>
      </c>
      <c r="I1229" s="635"/>
      <c r="J1229" s="636">
        <v>577.62</v>
      </c>
      <c r="K1229" s="636">
        <v>11278.97</v>
      </c>
      <c r="L1229" s="636">
        <f t="shared" si="190"/>
        <v>577.62</v>
      </c>
      <c r="M1229" s="636">
        <f t="shared" si="191"/>
        <v>11278.97</v>
      </c>
      <c r="N1229" s="636">
        <f>ROUND('Смета ЕР (общ) '!$I1229*'Смета ЕР (общ) '!$L1229,2)</f>
        <v>0</v>
      </c>
      <c r="O1229" s="636">
        <f>ROUND('Смета ЕР (общ) '!$I1229*'Смета ЕР (общ) '!$M1229,2)</f>
        <v>0</v>
      </c>
      <c r="R1229" s="1376"/>
    </row>
    <row r="1230" spans="1:18" ht="34.5" customHeight="1">
      <c r="A1230" s="632" t="s">
        <v>105</v>
      </c>
      <c r="B1230" s="632">
        <v>2</v>
      </c>
      <c r="C1230" s="632"/>
      <c r="D1230" s="632">
        <v>120</v>
      </c>
      <c r="E1230" s="632" t="str">
        <f>CONCATENATE('Смета ЕР (общ) '!$A1230,".",'Смета ЕР (общ) '!$B1230,".",'Смета ЕР (общ) '!$D1230)</f>
        <v>Р9.2.120</v>
      </c>
      <c r="F1230" s="632">
        <f t="shared" si="189"/>
        <v>1</v>
      </c>
      <c r="G1230" s="633" t="s">
        <v>331</v>
      </c>
      <c r="H1230" s="634" t="s">
        <v>336</v>
      </c>
      <c r="I1230" s="635"/>
      <c r="J1230" s="636">
        <v>577.62</v>
      </c>
      <c r="K1230" s="636">
        <v>10530.19</v>
      </c>
      <c r="L1230" s="636">
        <f t="shared" si="190"/>
        <v>577.62</v>
      </c>
      <c r="M1230" s="636">
        <f t="shared" si="191"/>
        <v>10530.19</v>
      </c>
      <c r="N1230" s="636">
        <f>ROUND('Смета ЕР (общ) '!$I1230*'Смета ЕР (общ) '!$L1230,2)</f>
        <v>0</v>
      </c>
      <c r="O1230" s="636">
        <f>ROUND('Смета ЕР (общ) '!$I1230*'Смета ЕР (общ) '!$M1230,2)</f>
        <v>0</v>
      </c>
      <c r="R1230" s="1376"/>
    </row>
    <row r="1231" spans="1:18" ht="34.5" customHeight="1">
      <c r="A1231" s="632" t="s">
        <v>105</v>
      </c>
      <c r="B1231" s="632">
        <v>2</v>
      </c>
      <c r="C1231" s="632"/>
      <c r="D1231" s="632">
        <v>121</v>
      </c>
      <c r="E1231" s="632" t="str">
        <f>CONCATENATE('Смета ЕР (общ) '!$A1231,".",'Смета ЕР (общ) '!$B1231,".",'Смета ЕР (общ) '!$D1231)</f>
        <v>Р9.2.121</v>
      </c>
      <c r="F1231" s="632">
        <f t="shared" si="189"/>
        <v>1</v>
      </c>
      <c r="G1231" s="633" t="s">
        <v>282</v>
      </c>
      <c r="H1231" s="634" t="s">
        <v>336</v>
      </c>
      <c r="I1231" s="635"/>
      <c r="J1231" s="636">
        <v>577.62</v>
      </c>
      <c r="K1231" s="636">
        <v>10087.66</v>
      </c>
      <c r="L1231" s="636">
        <f t="shared" si="190"/>
        <v>577.62</v>
      </c>
      <c r="M1231" s="636">
        <f t="shared" si="191"/>
        <v>10087.66</v>
      </c>
      <c r="N1231" s="636">
        <f>ROUND('Смета ЕР (общ) '!$I1231*'Смета ЕР (общ) '!$L1231,2)</f>
        <v>0</v>
      </c>
      <c r="O1231" s="636">
        <f>ROUND('Смета ЕР (общ) '!$I1231*'Смета ЕР (общ) '!$M1231,2)</f>
        <v>0</v>
      </c>
      <c r="R1231" s="1376"/>
    </row>
    <row r="1232" spans="1:18" ht="34.5" customHeight="1">
      <c r="A1232" s="632" t="s">
        <v>105</v>
      </c>
      <c r="B1232" s="632">
        <v>2</v>
      </c>
      <c r="C1232" s="632"/>
      <c r="D1232" s="632">
        <v>122</v>
      </c>
      <c r="E1232" s="632" t="str">
        <f>CONCATENATE('Смета ЕР (общ) '!$A1232,".",'Смета ЕР (общ) '!$B1232,".",'Смета ЕР (общ) '!$D1232)</f>
        <v>Р9.2.122</v>
      </c>
      <c r="F1232" s="632">
        <f t="shared" si="189"/>
        <v>1</v>
      </c>
      <c r="G1232" s="633" t="s">
        <v>609</v>
      </c>
      <c r="H1232" s="634" t="s">
        <v>336</v>
      </c>
      <c r="I1232" s="635"/>
      <c r="J1232" s="636">
        <v>577.62</v>
      </c>
      <c r="K1232" s="636">
        <v>10177.75</v>
      </c>
      <c r="L1232" s="636">
        <f t="shared" si="190"/>
        <v>577.62</v>
      </c>
      <c r="M1232" s="636">
        <f t="shared" si="191"/>
        <v>10177.75</v>
      </c>
      <c r="N1232" s="636">
        <f>ROUND('Смета ЕР (общ) '!$I1232*'Смета ЕР (общ) '!$L1232,2)</f>
        <v>0</v>
      </c>
      <c r="O1232" s="636">
        <f>ROUND('Смета ЕР (общ) '!$I1232*'Смета ЕР (общ) '!$M1232,2)</f>
        <v>0</v>
      </c>
      <c r="R1232" s="1376"/>
    </row>
    <row r="1233" spans="1:18" ht="34.5" customHeight="1">
      <c r="A1233" s="632" t="s">
        <v>105</v>
      </c>
      <c r="B1233" s="632">
        <v>2</v>
      </c>
      <c r="C1233" s="632"/>
      <c r="D1233" s="632">
        <v>123</v>
      </c>
      <c r="E1233" s="632" t="str">
        <f>CONCATENATE('Смета ЕР (общ) '!$A1233,".",'Смета ЕР (общ) '!$B1233,".",'Смета ЕР (общ) '!$D1233)</f>
        <v>Р9.2.123</v>
      </c>
      <c r="F1233" s="632">
        <f t="shared" si="189"/>
        <v>1</v>
      </c>
      <c r="G1233" s="633" t="s">
        <v>610</v>
      </c>
      <c r="H1233" s="634" t="s">
        <v>336</v>
      </c>
      <c r="I1233" s="635"/>
      <c r="J1233" s="636">
        <v>577.62</v>
      </c>
      <c r="K1233" s="636">
        <v>10316.959999999999</v>
      </c>
      <c r="L1233" s="636">
        <f t="shared" si="190"/>
        <v>577.62</v>
      </c>
      <c r="M1233" s="636">
        <f t="shared" si="191"/>
        <v>10316.959999999999</v>
      </c>
      <c r="N1233" s="636">
        <f>ROUND('Смета ЕР (общ) '!$I1233*'Смета ЕР (общ) '!$L1233,2)</f>
        <v>0</v>
      </c>
      <c r="O1233" s="636">
        <f>ROUND('Смета ЕР (общ) '!$I1233*'Смета ЕР (общ) '!$M1233,2)</f>
        <v>0</v>
      </c>
      <c r="R1233" s="1376"/>
    </row>
    <row r="1234" spans="1:18" ht="34.5" customHeight="1">
      <c r="A1234" s="632" t="s">
        <v>105</v>
      </c>
      <c r="B1234" s="632">
        <v>2</v>
      </c>
      <c r="C1234" s="632"/>
      <c r="D1234" s="632">
        <v>124</v>
      </c>
      <c r="E1234" s="632" t="str">
        <f>CONCATENATE('Смета ЕР (общ) '!$A1234,".",'Смета ЕР (общ) '!$B1234,".",'Смета ЕР (общ) '!$D1234)</f>
        <v>Р9.2.124</v>
      </c>
      <c r="F1234" s="632">
        <f t="shared" si="189"/>
        <v>1</v>
      </c>
      <c r="G1234" s="633" t="s">
        <v>611</v>
      </c>
      <c r="H1234" s="634" t="s">
        <v>336</v>
      </c>
      <c r="I1234" s="635"/>
      <c r="J1234" s="636">
        <v>636.41</v>
      </c>
      <c r="K1234" s="636">
        <v>11931.46</v>
      </c>
      <c r="L1234" s="636">
        <f t="shared" si="190"/>
        <v>636.41</v>
      </c>
      <c r="M1234" s="636">
        <f t="shared" si="191"/>
        <v>11931.46</v>
      </c>
      <c r="N1234" s="636">
        <f>ROUND('Смета ЕР (общ) '!$I1234*'Смета ЕР (общ) '!$L1234,2)</f>
        <v>0</v>
      </c>
      <c r="O1234" s="636">
        <f>ROUND('Смета ЕР (общ) '!$I1234*'Смета ЕР (общ) '!$M1234,2)</f>
        <v>0</v>
      </c>
      <c r="R1234" s="1376"/>
    </row>
    <row r="1235" spans="1:18" ht="34.5" customHeight="1">
      <c r="A1235" s="632" t="s">
        <v>105</v>
      </c>
      <c r="B1235" s="632">
        <v>2</v>
      </c>
      <c r="C1235" s="632"/>
      <c r="D1235" s="632">
        <v>125</v>
      </c>
      <c r="E1235" s="632" t="str">
        <f>CONCATENATE('Смета ЕР (общ) '!$A1235,".",'Смета ЕР (общ) '!$B1235,".",'Смета ЕР (общ) '!$D1235)</f>
        <v>Р9.2.125</v>
      </c>
      <c r="F1235" s="632">
        <f t="shared" si="189"/>
        <v>1</v>
      </c>
      <c r="G1235" s="633" t="s">
        <v>612</v>
      </c>
      <c r="H1235" s="634" t="s">
        <v>336</v>
      </c>
      <c r="I1235" s="635"/>
      <c r="J1235" s="636">
        <v>636.41</v>
      </c>
      <c r="K1235" s="636">
        <v>13261.07</v>
      </c>
      <c r="L1235" s="636">
        <f t="shared" si="190"/>
        <v>636.41</v>
      </c>
      <c r="M1235" s="636">
        <f t="shared" si="191"/>
        <v>13261.07</v>
      </c>
      <c r="N1235" s="636">
        <f>ROUND('Смета ЕР (общ) '!$I1235*'Смета ЕР (общ) '!$L1235,2)</f>
        <v>0</v>
      </c>
      <c r="O1235" s="636">
        <f>ROUND('Смета ЕР (общ) '!$I1235*'Смета ЕР (общ) '!$M1235,2)</f>
        <v>0</v>
      </c>
      <c r="R1235" s="1376"/>
    </row>
    <row r="1236" spans="1:18" ht="34.5" customHeight="1">
      <c r="A1236" s="632" t="s">
        <v>105</v>
      </c>
      <c r="B1236" s="632">
        <v>2</v>
      </c>
      <c r="C1236" s="632"/>
      <c r="D1236" s="632">
        <v>126</v>
      </c>
      <c r="E1236" s="632" t="str">
        <f>CONCATENATE('Смета ЕР (общ) '!$A1236,".",'Смета ЕР (общ) '!$B1236,".",'Смета ЕР (общ) '!$D1236)</f>
        <v>Р9.2.126</v>
      </c>
      <c r="F1236" s="632">
        <f t="shared" si="189"/>
        <v>1</v>
      </c>
      <c r="G1236" s="633" t="s">
        <v>613</v>
      </c>
      <c r="H1236" s="634" t="s">
        <v>336</v>
      </c>
      <c r="I1236" s="635"/>
      <c r="J1236" s="636">
        <v>577.62</v>
      </c>
      <c r="K1236" s="636">
        <v>4277.8900000000003</v>
      </c>
      <c r="L1236" s="636">
        <f t="shared" si="190"/>
        <v>577.62</v>
      </c>
      <c r="M1236" s="636">
        <f t="shared" si="191"/>
        <v>4277.8900000000003</v>
      </c>
      <c r="N1236" s="636">
        <f>ROUND('Смета ЕР (общ) '!$I1236*'Смета ЕР (общ) '!$L1236,2)</f>
        <v>0</v>
      </c>
      <c r="O1236" s="636">
        <f>ROUND('Смета ЕР (общ) '!$I1236*'Смета ЕР (общ) '!$M1236,2)</f>
        <v>0</v>
      </c>
      <c r="R1236" s="1376"/>
    </row>
    <row r="1237" spans="1:18" ht="34.5" customHeight="1">
      <c r="A1237" s="632" t="s">
        <v>105</v>
      </c>
      <c r="B1237" s="632">
        <v>2</v>
      </c>
      <c r="C1237" s="632"/>
      <c r="D1237" s="632">
        <v>127</v>
      </c>
      <c r="E1237" s="632" t="str">
        <f>CONCATENATE('Смета ЕР (общ) '!$A1237,".",'Смета ЕР (общ) '!$B1237,".",'Смета ЕР (общ) '!$D1237)</f>
        <v>Р9.2.127</v>
      </c>
      <c r="F1237" s="632">
        <f t="shared" si="189"/>
        <v>1</v>
      </c>
      <c r="G1237" s="633" t="s">
        <v>614</v>
      </c>
      <c r="H1237" s="634" t="s">
        <v>336</v>
      </c>
      <c r="I1237" s="635"/>
      <c r="J1237" s="636">
        <v>577.62</v>
      </c>
      <c r="K1237" s="636">
        <v>3980.69</v>
      </c>
      <c r="L1237" s="636">
        <f t="shared" si="190"/>
        <v>577.62</v>
      </c>
      <c r="M1237" s="636">
        <f t="shared" si="191"/>
        <v>3980.69</v>
      </c>
      <c r="N1237" s="636">
        <f>ROUND('Смета ЕР (общ) '!$I1237*'Смета ЕР (общ) '!$L1237,2)</f>
        <v>0</v>
      </c>
      <c r="O1237" s="636">
        <f>ROUND('Смета ЕР (общ) '!$I1237*'Смета ЕР (общ) '!$M1237,2)</f>
        <v>0</v>
      </c>
      <c r="R1237" s="1376"/>
    </row>
    <row r="1238" spans="1:18" ht="34.5" customHeight="1">
      <c r="A1238" s="632" t="s">
        <v>105</v>
      </c>
      <c r="B1238" s="632">
        <v>2</v>
      </c>
      <c r="C1238" s="632"/>
      <c r="D1238" s="632">
        <v>128</v>
      </c>
      <c r="E1238" s="632" t="str">
        <f>CONCATENATE('Смета ЕР (общ) '!$A1238,".",'Смета ЕР (общ) '!$B1238,".",'Смета ЕР (общ) '!$D1238)</f>
        <v>Р9.2.128</v>
      </c>
      <c r="F1238" s="632">
        <f t="shared" si="189"/>
        <v>1</v>
      </c>
      <c r="G1238" s="633" t="s">
        <v>399</v>
      </c>
      <c r="H1238" s="634" t="s">
        <v>336</v>
      </c>
      <c r="I1238" s="635"/>
      <c r="J1238" s="636">
        <v>577.62</v>
      </c>
      <c r="K1238" s="636">
        <v>3763.64</v>
      </c>
      <c r="L1238" s="636">
        <f t="shared" si="190"/>
        <v>577.62</v>
      </c>
      <c r="M1238" s="636">
        <f t="shared" si="191"/>
        <v>3763.64</v>
      </c>
      <c r="N1238" s="636">
        <f>ROUND('Смета ЕР (общ) '!$I1238*'Смета ЕР (общ) '!$L1238,2)</f>
        <v>0</v>
      </c>
      <c r="O1238" s="636">
        <f>ROUND('Смета ЕР (общ) '!$I1238*'Смета ЕР (общ) '!$M1238,2)</f>
        <v>0</v>
      </c>
      <c r="R1238" s="1376"/>
    </row>
    <row r="1239" spans="1:18" ht="34.5" customHeight="1">
      <c r="A1239" s="632" t="s">
        <v>105</v>
      </c>
      <c r="B1239" s="632">
        <v>2</v>
      </c>
      <c r="C1239" s="632"/>
      <c r="D1239" s="632">
        <v>129</v>
      </c>
      <c r="E1239" s="632" t="str">
        <f>CONCATENATE('Смета ЕР (общ) '!$A1239,".",'Смета ЕР (общ) '!$B1239,".",'Смета ЕР (общ) '!$D1239)</f>
        <v>Р9.2.129</v>
      </c>
      <c r="F1239" s="632">
        <f t="shared" si="189"/>
        <v>1</v>
      </c>
      <c r="G1239" s="633" t="s">
        <v>615</v>
      </c>
      <c r="H1239" s="634" t="s">
        <v>336</v>
      </c>
      <c r="I1239" s="635"/>
      <c r="J1239" s="636">
        <v>577.62</v>
      </c>
      <c r="K1239" s="636">
        <v>3874.41</v>
      </c>
      <c r="L1239" s="636">
        <f t="shared" si="190"/>
        <v>577.62</v>
      </c>
      <c r="M1239" s="636">
        <f t="shared" si="191"/>
        <v>3874.41</v>
      </c>
      <c r="N1239" s="636">
        <f>ROUND('Смета ЕР (общ) '!$I1239*'Смета ЕР (общ) '!$L1239,2)</f>
        <v>0</v>
      </c>
      <c r="O1239" s="636">
        <f>ROUND('Смета ЕР (общ) '!$I1239*'Смета ЕР (общ) '!$M1239,2)</f>
        <v>0</v>
      </c>
      <c r="R1239" s="1376"/>
    </row>
    <row r="1240" spans="1:18" ht="34.5" customHeight="1">
      <c r="A1240" s="632" t="s">
        <v>105</v>
      </c>
      <c r="B1240" s="632">
        <v>2</v>
      </c>
      <c r="C1240" s="632"/>
      <c r="D1240" s="632">
        <v>130</v>
      </c>
      <c r="E1240" s="632" t="str">
        <f>CONCATENATE('Смета ЕР (общ) '!$A1240,".",'Смета ЕР (общ) '!$B1240,".",'Смета ЕР (общ) '!$D1240)</f>
        <v>Р9.2.130</v>
      </c>
      <c r="F1240" s="632">
        <f t="shared" si="189"/>
        <v>1</v>
      </c>
      <c r="G1240" s="633" t="s">
        <v>616</v>
      </c>
      <c r="H1240" s="634" t="s">
        <v>336</v>
      </c>
      <c r="I1240" s="635"/>
      <c r="J1240" s="636">
        <v>577.62</v>
      </c>
      <c r="K1240" s="636">
        <v>3808.29</v>
      </c>
      <c r="L1240" s="636">
        <f t="shared" si="190"/>
        <v>577.62</v>
      </c>
      <c r="M1240" s="636">
        <f t="shared" si="191"/>
        <v>3808.29</v>
      </c>
      <c r="N1240" s="636">
        <f>ROUND('Смета ЕР (общ) '!$I1240*'Смета ЕР (общ) '!$L1240,2)</f>
        <v>0</v>
      </c>
      <c r="O1240" s="636">
        <f>ROUND('Смета ЕР (общ) '!$I1240*'Смета ЕР (общ) '!$M1240,2)</f>
        <v>0</v>
      </c>
      <c r="R1240" s="1376"/>
    </row>
    <row r="1241" spans="1:18" ht="34.5" customHeight="1">
      <c r="A1241" s="632" t="s">
        <v>105</v>
      </c>
      <c r="B1241" s="632">
        <v>2</v>
      </c>
      <c r="C1241" s="632"/>
      <c r="D1241" s="632">
        <v>131</v>
      </c>
      <c r="E1241" s="632" t="str">
        <f>CONCATENATE('Смета ЕР (общ) '!$A1241,".",'Смета ЕР (общ) '!$B1241,".",'Смета ЕР (общ) '!$D1241)</f>
        <v>Р9.2.131</v>
      </c>
      <c r="F1241" s="632">
        <f t="shared" si="189"/>
        <v>1</v>
      </c>
      <c r="G1241" s="633" t="s">
        <v>617</v>
      </c>
      <c r="H1241" s="634" t="s">
        <v>336</v>
      </c>
      <c r="I1241" s="635"/>
      <c r="J1241" s="636">
        <v>636.41</v>
      </c>
      <c r="K1241" s="636">
        <v>3600.73</v>
      </c>
      <c r="L1241" s="636">
        <f t="shared" si="190"/>
        <v>636.41</v>
      </c>
      <c r="M1241" s="636">
        <f t="shared" si="191"/>
        <v>3600.73</v>
      </c>
      <c r="N1241" s="636">
        <f>ROUND('Смета ЕР (общ) '!$I1241*'Смета ЕР (общ) '!$L1241,2)</f>
        <v>0</v>
      </c>
      <c r="O1241" s="636">
        <f>ROUND('Смета ЕР (общ) '!$I1241*'Смета ЕР (общ) '!$M1241,2)</f>
        <v>0</v>
      </c>
      <c r="R1241" s="1376"/>
    </row>
    <row r="1242" spans="1:18" ht="34.5" customHeight="1">
      <c r="A1242" s="632" t="s">
        <v>105</v>
      </c>
      <c r="B1242" s="632">
        <v>2</v>
      </c>
      <c r="C1242" s="632"/>
      <c r="D1242" s="632">
        <v>132</v>
      </c>
      <c r="E1242" s="632" t="str">
        <f>CONCATENATE('Смета ЕР (общ) '!$A1242,".",'Смета ЕР (общ) '!$B1242,".",'Смета ЕР (общ) '!$D1242)</f>
        <v>Р9.2.132</v>
      </c>
      <c r="F1242" s="632">
        <f t="shared" si="189"/>
        <v>1</v>
      </c>
      <c r="G1242" s="633" t="s">
        <v>283</v>
      </c>
      <c r="H1242" s="634" t="s">
        <v>336</v>
      </c>
      <c r="I1242" s="635"/>
      <c r="J1242" s="636">
        <v>636.41</v>
      </c>
      <c r="K1242" s="636">
        <v>3899.62</v>
      </c>
      <c r="L1242" s="636">
        <f t="shared" si="190"/>
        <v>636.41</v>
      </c>
      <c r="M1242" s="636">
        <f t="shared" si="191"/>
        <v>3899.62</v>
      </c>
      <c r="N1242" s="636">
        <f>ROUND('Смета ЕР (общ) '!$I1242*'Смета ЕР (общ) '!$L1242,2)</f>
        <v>0</v>
      </c>
      <c r="O1242" s="636">
        <f>ROUND('Смета ЕР (общ) '!$I1242*'Смета ЕР (общ) '!$M1242,2)</f>
        <v>0</v>
      </c>
      <c r="R1242" s="1376"/>
    </row>
    <row r="1243" spans="1:18" ht="34.5" customHeight="1">
      <c r="A1243" s="632" t="s">
        <v>105</v>
      </c>
      <c r="B1243" s="632">
        <v>2</v>
      </c>
      <c r="C1243" s="632"/>
      <c r="D1243" s="632">
        <v>133</v>
      </c>
      <c r="E1243" s="632" t="str">
        <f>CONCATENATE('Смета ЕР (общ) '!$A1243,".",'Смета ЕР (общ) '!$B1243,".",'Смета ЕР (общ) '!$D1243)</f>
        <v>Р9.2.133</v>
      </c>
      <c r="F1243" s="632">
        <f t="shared" si="189"/>
        <v>1</v>
      </c>
      <c r="G1243" s="633" t="s">
        <v>618</v>
      </c>
      <c r="H1243" s="634" t="s">
        <v>336</v>
      </c>
      <c r="I1243" s="635"/>
      <c r="J1243" s="636">
        <v>922.83</v>
      </c>
      <c r="K1243" s="636">
        <v>23067.78</v>
      </c>
      <c r="L1243" s="636">
        <f t="shared" si="190"/>
        <v>922.83</v>
      </c>
      <c r="M1243" s="636">
        <f t="shared" si="191"/>
        <v>23067.78</v>
      </c>
      <c r="N1243" s="636">
        <f>ROUND('Смета ЕР (общ) '!$I1243*'Смета ЕР (общ) '!$L1243,2)</f>
        <v>0</v>
      </c>
      <c r="O1243" s="636">
        <f>ROUND('Смета ЕР (общ) '!$I1243*'Смета ЕР (общ) '!$M1243,2)</f>
        <v>0</v>
      </c>
      <c r="R1243" s="1376"/>
    </row>
    <row r="1244" spans="1:18" ht="34.5" customHeight="1">
      <c r="A1244" s="632" t="s">
        <v>105</v>
      </c>
      <c r="B1244" s="632">
        <v>2</v>
      </c>
      <c r="C1244" s="632"/>
      <c r="D1244" s="632">
        <v>134</v>
      </c>
      <c r="E1244" s="632" t="str">
        <f>CONCATENATE('Смета ЕР (общ) '!$A1244,".",'Смета ЕР (общ) '!$B1244,".",'Смета ЕР (общ) '!$D1244)</f>
        <v>Р9.2.134</v>
      </c>
      <c r="F1244" s="632">
        <f t="shared" si="189"/>
        <v>1</v>
      </c>
      <c r="G1244" s="633" t="s">
        <v>122</v>
      </c>
      <c r="H1244" s="634" t="s">
        <v>336</v>
      </c>
      <c r="I1244" s="635"/>
      <c r="J1244" s="636">
        <v>922.83</v>
      </c>
      <c r="K1244" s="636">
        <v>22887.98</v>
      </c>
      <c r="L1244" s="636">
        <f t="shared" si="190"/>
        <v>922.83</v>
      </c>
      <c r="M1244" s="636">
        <f t="shared" si="191"/>
        <v>22887.98</v>
      </c>
      <c r="N1244" s="636">
        <f>ROUND('Смета ЕР (общ) '!$I1244*'Смета ЕР (общ) '!$L1244,2)</f>
        <v>0</v>
      </c>
      <c r="O1244" s="636">
        <f>ROUND('Смета ЕР (общ) '!$I1244*'Смета ЕР (общ) '!$M1244,2)</f>
        <v>0</v>
      </c>
      <c r="R1244" s="1376"/>
    </row>
    <row r="1245" spans="1:18" ht="34.5" customHeight="1">
      <c r="A1245" s="632" t="s">
        <v>105</v>
      </c>
      <c r="B1245" s="632">
        <v>2</v>
      </c>
      <c r="C1245" s="632"/>
      <c r="D1245" s="632">
        <v>135</v>
      </c>
      <c r="E1245" s="632" t="str">
        <f>CONCATENATE('Смета ЕР (общ) '!$A1245,".",'Смета ЕР (общ) '!$B1245,".",'Смета ЕР (общ) '!$D1245)</f>
        <v>Р9.2.135</v>
      </c>
      <c r="F1245" s="632">
        <f t="shared" si="189"/>
        <v>1</v>
      </c>
      <c r="G1245" s="633" t="s">
        <v>123</v>
      </c>
      <c r="H1245" s="634" t="s">
        <v>336</v>
      </c>
      <c r="I1245" s="635"/>
      <c r="J1245" s="636">
        <v>1087.83</v>
      </c>
      <c r="K1245" s="636">
        <v>22432.19</v>
      </c>
      <c r="L1245" s="636">
        <f t="shared" si="190"/>
        <v>1087.83</v>
      </c>
      <c r="M1245" s="636">
        <f t="shared" si="191"/>
        <v>22432.19</v>
      </c>
      <c r="N1245" s="636">
        <f>ROUND('Смета ЕР (общ) '!$I1245*'Смета ЕР (общ) '!$L1245,2)</f>
        <v>0</v>
      </c>
      <c r="O1245" s="636">
        <f>ROUND('Смета ЕР (общ) '!$I1245*'Смета ЕР (общ) '!$M1245,2)</f>
        <v>0</v>
      </c>
      <c r="R1245" s="1376"/>
    </row>
    <row r="1246" spans="1:18" ht="34.5" customHeight="1">
      <c r="A1246" s="632" t="s">
        <v>105</v>
      </c>
      <c r="B1246" s="632">
        <v>2</v>
      </c>
      <c r="C1246" s="632"/>
      <c r="D1246" s="632">
        <v>136</v>
      </c>
      <c r="E1246" s="632" t="str">
        <f>CONCATENATE('Смета ЕР (общ) '!$A1246,".",'Смета ЕР (общ) '!$B1246,".",'Смета ЕР (общ) '!$D1246)</f>
        <v>Р9.2.136</v>
      </c>
      <c r="F1246" s="632">
        <f t="shared" si="189"/>
        <v>1</v>
      </c>
      <c r="G1246" s="633" t="s">
        <v>124</v>
      </c>
      <c r="H1246" s="634" t="s">
        <v>336</v>
      </c>
      <c r="I1246" s="635"/>
      <c r="J1246" s="636">
        <v>1245.3800000000001</v>
      </c>
      <c r="K1246" s="636">
        <v>22932.26</v>
      </c>
      <c r="L1246" s="636">
        <f t="shared" si="190"/>
        <v>1245.3800000000001</v>
      </c>
      <c r="M1246" s="636">
        <f t="shared" si="191"/>
        <v>22932.26</v>
      </c>
      <c r="N1246" s="636">
        <f>ROUND('Смета ЕР (общ) '!$I1246*'Смета ЕР (общ) '!$L1246,2)</f>
        <v>0</v>
      </c>
      <c r="O1246" s="636">
        <f>ROUND('Смета ЕР (общ) '!$I1246*'Смета ЕР (общ) '!$M1246,2)</f>
        <v>0</v>
      </c>
      <c r="R1246" s="1376"/>
    </row>
    <row r="1247" spans="1:18" ht="34.5" customHeight="1">
      <c r="A1247" s="632" t="s">
        <v>105</v>
      </c>
      <c r="B1247" s="632">
        <v>2</v>
      </c>
      <c r="C1247" s="632"/>
      <c r="D1247" s="632">
        <v>137</v>
      </c>
      <c r="E1247" s="632" t="str">
        <f>CONCATENATE('Смета ЕР (общ) '!$A1247,".",'Смета ЕР (общ) '!$B1247,".",'Смета ЕР (общ) '!$D1247)</f>
        <v>Р9.2.137</v>
      </c>
      <c r="F1247" s="632">
        <f t="shared" si="189"/>
        <v>1</v>
      </c>
      <c r="G1247" s="633" t="s">
        <v>400</v>
      </c>
      <c r="H1247" s="634" t="s">
        <v>336</v>
      </c>
      <c r="I1247" s="635"/>
      <c r="J1247" s="636">
        <v>1420.16</v>
      </c>
      <c r="K1247" s="636">
        <v>23207.45</v>
      </c>
      <c r="L1247" s="636">
        <f t="shared" si="190"/>
        <v>1420.16</v>
      </c>
      <c r="M1247" s="636">
        <f t="shared" si="191"/>
        <v>23207.45</v>
      </c>
      <c r="N1247" s="636">
        <f>ROUND('Смета ЕР (общ) '!$I1247*'Смета ЕР (общ) '!$L1247,2)</f>
        <v>0</v>
      </c>
      <c r="O1247" s="636">
        <f>ROUND('Смета ЕР (общ) '!$I1247*'Смета ЕР (общ) '!$M1247,2)</f>
        <v>0</v>
      </c>
      <c r="R1247" s="1376"/>
    </row>
    <row r="1248" spans="1:18" ht="34.5" customHeight="1">
      <c r="A1248" s="632" t="s">
        <v>105</v>
      </c>
      <c r="B1248" s="632">
        <v>2</v>
      </c>
      <c r="C1248" s="632"/>
      <c r="D1248" s="632">
        <v>138</v>
      </c>
      <c r="E1248" s="632" t="str">
        <f>CONCATENATE('Смета ЕР (общ) '!$A1248,".",'Смета ЕР (общ) '!$B1248,".",'Смета ЕР (общ) '!$D1248)</f>
        <v>Р9.2.138</v>
      </c>
      <c r="F1248" s="632">
        <f t="shared" si="189"/>
        <v>1</v>
      </c>
      <c r="G1248" s="633" t="s">
        <v>619</v>
      </c>
      <c r="H1248" s="634" t="s">
        <v>336</v>
      </c>
      <c r="I1248" s="635"/>
      <c r="J1248" s="636">
        <v>1673.5</v>
      </c>
      <c r="K1248" s="636">
        <v>22575.84</v>
      </c>
      <c r="L1248" s="636">
        <f t="shared" si="190"/>
        <v>1673.5</v>
      </c>
      <c r="M1248" s="636">
        <f t="shared" si="191"/>
        <v>22575.84</v>
      </c>
      <c r="N1248" s="636">
        <f>ROUND('Смета ЕР (общ) '!$I1248*'Смета ЕР (общ) '!$L1248,2)</f>
        <v>0</v>
      </c>
      <c r="O1248" s="636">
        <f>ROUND('Смета ЕР (общ) '!$I1248*'Смета ЕР (общ) '!$M1248,2)</f>
        <v>0</v>
      </c>
      <c r="R1248" s="1376"/>
    </row>
    <row r="1249" spans="1:18" ht="34.5" customHeight="1">
      <c r="A1249" s="632" t="s">
        <v>105</v>
      </c>
      <c r="B1249" s="632">
        <v>2</v>
      </c>
      <c r="C1249" s="632"/>
      <c r="D1249" s="632">
        <v>139</v>
      </c>
      <c r="E1249" s="632" t="str">
        <f>CONCATENATE('Смета ЕР (общ) '!$A1249,".",'Смета ЕР (общ) '!$B1249,".",'Смета ЕР (общ) '!$D1249)</f>
        <v>Р9.2.139</v>
      </c>
      <c r="F1249" s="632">
        <f t="shared" si="189"/>
        <v>1</v>
      </c>
      <c r="G1249" s="633" t="s">
        <v>620</v>
      </c>
      <c r="H1249" s="634" t="s">
        <v>336</v>
      </c>
      <c r="I1249" s="635"/>
      <c r="J1249" s="636">
        <v>2198.61</v>
      </c>
      <c r="K1249" s="636">
        <v>22548.12</v>
      </c>
      <c r="L1249" s="636">
        <f t="shared" si="190"/>
        <v>2198.61</v>
      </c>
      <c r="M1249" s="636">
        <f t="shared" si="191"/>
        <v>22548.12</v>
      </c>
      <c r="N1249" s="636">
        <f>ROUND('Смета ЕР (общ) '!$I1249*'Смета ЕР (общ) '!$L1249,2)</f>
        <v>0</v>
      </c>
      <c r="O1249" s="636">
        <f>ROUND('Смета ЕР (общ) '!$I1249*'Смета ЕР (общ) '!$M1249,2)</f>
        <v>0</v>
      </c>
      <c r="R1249" s="1376"/>
    </row>
    <row r="1250" spans="1:18" ht="34.5" customHeight="1">
      <c r="A1250" s="632" t="s">
        <v>105</v>
      </c>
      <c r="B1250" s="632">
        <v>2</v>
      </c>
      <c r="C1250" s="632"/>
      <c r="D1250" s="632">
        <v>140</v>
      </c>
      <c r="E1250" s="632" t="str">
        <f>CONCATENATE('Смета ЕР (общ) '!$A1250,".",'Смета ЕР (общ) '!$B1250,".",'Смета ЕР (общ) '!$D1250)</f>
        <v>Р9.2.140</v>
      </c>
      <c r="F1250" s="632">
        <f t="shared" si="189"/>
        <v>1</v>
      </c>
      <c r="G1250" s="633" t="s">
        <v>401</v>
      </c>
      <c r="H1250" s="634" t="s">
        <v>336</v>
      </c>
      <c r="I1250" s="635"/>
      <c r="J1250" s="636">
        <v>2198.61</v>
      </c>
      <c r="K1250" s="636">
        <v>22049.18</v>
      </c>
      <c r="L1250" s="636">
        <f t="shared" si="190"/>
        <v>2198.61</v>
      </c>
      <c r="M1250" s="636">
        <f t="shared" si="191"/>
        <v>22049.18</v>
      </c>
      <c r="N1250" s="636">
        <f>ROUND('Смета ЕР (общ) '!$I1250*'Смета ЕР (общ) '!$L1250,2)</f>
        <v>0</v>
      </c>
      <c r="O1250" s="636">
        <f>ROUND('Смета ЕР (общ) '!$I1250*'Смета ЕР (общ) '!$M1250,2)</f>
        <v>0</v>
      </c>
      <c r="R1250" s="1376"/>
    </row>
    <row r="1251" spans="1:18" ht="34.5" customHeight="1">
      <c r="A1251" s="632" t="s">
        <v>105</v>
      </c>
      <c r="B1251" s="632">
        <v>2</v>
      </c>
      <c r="C1251" s="632"/>
      <c r="D1251" s="632">
        <v>141</v>
      </c>
      <c r="E1251" s="632" t="str">
        <f>CONCATENATE('Смета ЕР (общ) '!$A1251,".",'Смета ЕР (общ) '!$B1251,".",'Смета ЕР (общ) '!$D1251)</f>
        <v>Р9.2.141</v>
      </c>
      <c r="F1251" s="632">
        <f t="shared" si="189"/>
        <v>1</v>
      </c>
      <c r="G1251" s="633" t="s">
        <v>621</v>
      </c>
      <c r="H1251" s="634" t="s">
        <v>336</v>
      </c>
      <c r="I1251" s="635"/>
      <c r="J1251" s="636">
        <v>2251.13</v>
      </c>
      <c r="K1251" s="636">
        <v>22342.42</v>
      </c>
      <c r="L1251" s="636">
        <f t="shared" si="190"/>
        <v>2251.13</v>
      </c>
      <c r="M1251" s="636">
        <f t="shared" si="191"/>
        <v>22342.42</v>
      </c>
      <c r="N1251" s="636">
        <f>ROUND('Смета ЕР (общ) '!$I1251*'Смета ЕР (общ) '!$L1251,2)</f>
        <v>0</v>
      </c>
      <c r="O1251" s="636">
        <f>ROUND('Смета ЕР (общ) '!$I1251*'Смета ЕР (общ) '!$M1251,2)</f>
        <v>0</v>
      </c>
      <c r="R1251" s="1376"/>
    </row>
    <row r="1252" spans="1:18" ht="34.5" customHeight="1">
      <c r="A1252" s="632" t="s">
        <v>105</v>
      </c>
      <c r="B1252" s="632">
        <v>2</v>
      </c>
      <c r="C1252" s="632"/>
      <c r="D1252" s="632">
        <v>142</v>
      </c>
      <c r="E1252" s="632" t="str">
        <f>CONCATENATE('Смета ЕР (общ) '!$A1252,".",'Смета ЕР (общ) '!$B1252,".",'Смета ЕР (общ) '!$D1252)</f>
        <v>Р9.2.142</v>
      </c>
      <c r="F1252" s="632">
        <f t="shared" si="189"/>
        <v>1</v>
      </c>
      <c r="G1252" s="633" t="s">
        <v>622</v>
      </c>
      <c r="H1252" s="634" t="s">
        <v>336</v>
      </c>
      <c r="I1252" s="635"/>
      <c r="J1252" s="636">
        <v>2251.13</v>
      </c>
      <c r="K1252" s="636">
        <v>22177.47</v>
      </c>
      <c r="L1252" s="636">
        <f t="shared" si="190"/>
        <v>2251.13</v>
      </c>
      <c r="M1252" s="636">
        <f t="shared" si="191"/>
        <v>22177.47</v>
      </c>
      <c r="N1252" s="636">
        <f>ROUND('Смета ЕР (общ) '!$I1252*'Смета ЕР (общ) '!$L1252,2)</f>
        <v>0</v>
      </c>
      <c r="O1252" s="636">
        <f>ROUND('Смета ЕР (общ) '!$I1252*'Смета ЕР (общ) '!$M1252,2)</f>
        <v>0</v>
      </c>
      <c r="R1252" s="1376"/>
    </row>
    <row r="1253" spans="1:18" ht="34.5" customHeight="1">
      <c r="A1253" s="632" t="s">
        <v>105</v>
      </c>
      <c r="B1253" s="632">
        <v>2</v>
      </c>
      <c r="C1253" s="632"/>
      <c r="D1253" s="632">
        <v>143</v>
      </c>
      <c r="E1253" s="632" t="str">
        <f>CONCATENATE('Смета ЕР (общ) '!$A1253,".",'Смета ЕР (общ) '!$B1253,".",'Смета ЕР (общ) '!$D1253)</f>
        <v>Р9.2.143</v>
      </c>
      <c r="F1253" s="632">
        <f t="shared" si="189"/>
        <v>1</v>
      </c>
      <c r="G1253" s="633" t="s">
        <v>125</v>
      </c>
      <c r="H1253" s="634" t="s">
        <v>336</v>
      </c>
      <c r="I1253" s="635"/>
      <c r="J1253" s="636">
        <v>2878.97</v>
      </c>
      <c r="K1253" s="636">
        <v>32085.01</v>
      </c>
      <c r="L1253" s="636">
        <f t="shared" si="190"/>
        <v>2878.97</v>
      </c>
      <c r="M1253" s="636">
        <f t="shared" si="191"/>
        <v>32085.01</v>
      </c>
      <c r="N1253" s="636">
        <f>ROUND('Смета ЕР (общ) '!$I1253*'Смета ЕР (общ) '!$L1253,2)</f>
        <v>0</v>
      </c>
      <c r="O1253" s="636">
        <f>ROUND('Смета ЕР (общ) '!$I1253*'Смета ЕР (общ) '!$M1253,2)</f>
        <v>0</v>
      </c>
      <c r="R1253" s="1376"/>
    </row>
    <row r="1254" spans="1:18" ht="34.5" customHeight="1">
      <c r="A1254" s="632" t="s">
        <v>105</v>
      </c>
      <c r="B1254" s="632">
        <v>2</v>
      </c>
      <c r="C1254" s="632"/>
      <c r="D1254" s="632">
        <v>299</v>
      </c>
      <c r="E1254" s="632" t="str">
        <f>CONCATENATE('Смета ЕР (общ) '!$A1254,".",'Смета ЕР (общ) '!$B1254,".",'Смета ЕР (общ) '!$D1254)</f>
        <v>Р9.2.299</v>
      </c>
      <c r="F1254" s="632">
        <f t="shared" si="189"/>
        <v>1</v>
      </c>
      <c r="G1254" s="633" t="s">
        <v>2074</v>
      </c>
      <c r="H1254" s="634" t="s">
        <v>336</v>
      </c>
      <c r="I1254" s="635"/>
      <c r="J1254" s="636">
        <v>577.62</v>
      </c>
      <c r="K1254" s="636">
        <v>4841.03</v>
      </c>
      <c r="L1254" s="636">
        <f t="shared" si="190"/>
        <v>577.62</v>
      </c>
      <c r="M1254" s="636">
        <f t="shared" si="191"/>
        <v>4841.03</v>
      </c>
      <c r="N1254" s="636">
        <f>ROUND('Смета ЕР (общ) '!$I1254*'Смета ЕР (общ) '!$L1254,2)</f>
        <v>0</v>
      </c>
      <c r="O1254" s="636">
        <f>ROUND('Смета ЕР (общ) '!$I1254*'Смета ЕР (общ) '!$M1254,2)</f>
        <v>0</v>
      </c>
      <c r="R1254" s="1376"/>
    </row>
    <row r="1255" spans="1:18" ht="34.5" customHeight="1">
      <c r="A1255" s="632" t="s">
        <v>105</v>
      </c>
      <c r="B1255" s="632">
        <v>2</v>
      </c>
      <c r="C1255" s="632"/>
      <c r="D1255" s="632">
        <v>300</v>
      </c>
      <c r="E1255" s="632" t="str">
        <f>CONCATENATE('Смета ЕР (общ) '!$A1255,".",'Смета ЕР (общ) '!$B1255,".",'Смета ЕР (общ) '!$D1255)</f>
        <v>Р9.2.300</v>
      </c>
      <c r="F1255" s="632">
        <f t="shared" si="189"/>
        <v>1</v>
      </c>
      <c r="G1255" s="633" t="s">
        <v>2076</v>
      </c>
      <c r="H1255" s="634" t="s">
        <v>336</v>
      </c>
      <c r="I1255" s="635"/>
      <c r="J1255" s="636">
        <v>577.62</v>
      </c>
      <c r="K1255" s="636">
        <v>3714.55</v>
      </c>
      <c r="L1255" s="636">
        <f t="shared" si="190"/>
        <v>577.62</v>
      </c>
      <c r="M1255" s="636">
        <f t="shared" si="191"/>
        <v>3714.55</v>
      </c>
      <c r="N1255" s="636">
        <f>ROUND('Смета ЕР (общ) '!$I1255*'Смета ЕР (общ) '!$L1255,2)</f>
        <v>0</v>
      </c>
      <c r="O1255" s="636">
        <f>ROUND('Смета ЕР (общ) '!$I1255*'Смета ЕР (общ) '!$M1255,2)</f>
        <v>0</v>
      </c>
      <c r="R1255" s="1376"/>
    </row>
    <row r="1256" spans="1:18" ht="34.5" customHeight="1">
      <c r="A1256" s="632" t="s">
        <v>105</v>
      </c>
      <c r="B1256" s="632">
        <v>2</v>
      </c>
      <c r="C1256" s="632"/>
      <c r="D1256" s="632">
        <v>301</v>
      </c>
      <c r="E1256" s="632" t="str">
        <f>CONCATENATE('Смета ЕР (общ) '!$A1256,".",'Смета ЕР (общ) '!$B1256,".",'Смета ЕР (общ) '!$D1256)</f>
        <v>Р9.2.301</v>
      </c>
      <c r="F1256" s="632">
        <f t="shared" si="189"/>
        <v>1</v>
      </c>
      <c r="G1256" s="633" t="s">
        <v>2075</v>
      </c>
      <c r="H1256" s="634" t="s">
        <v>336</v>
      </c>
      <c r="I1256" s="635"/>
      <c r="J1256" s="636">
        <v>577.62</v>
      </c>
      <c r="K1256" s="636">
        <v>4420.3</v>
      </c>
      <c r="L1256" s="636">
        <f t="shared" si="190"/>
        <v>577.62</v>
      </c>
      <c r="M1256" s="636">
        <f t="shared" si="191"/>
        <v>4420.3</v>
      </c>
      <c r="N1256" s="636">
        <f>ROUND('Смета ЕР (общ) '!$I1256*'Смета ЕР (общ) '!$L1256,2)</f>
        <v>0</v>
      </c>
      <c r="O1256" s="636">
        <f>ROUND('Смета ЕР (общ) '!$I1256*'Смета ЕР (общ) '!$M1256,2)</f>
        <v>0</v>
      </c>
      <c r="R1256" s="1376"/>
    </row>
    <row r="1257" spans="1:18" ht="34.5" customHeight="1">
      <c r="A1257" s="632" t="s">
        <v>105</v>
      </c>
      <c r="B1257" s="632">
        <v>2</v>
      </c>
      <c r="C1257" s="632"/>
      <c r="D1257" s="632">
        <v>302</v>
      </c>
      <c r="E1257" s="632" t="str">
        <f>CONCATENATE('Смета ЕР (общ) '!$A1257,".",'Смета ЕР (общ) '!$B1257,".",'Смета ЕР (общ) '!$D1257)</f>
        <v>Р9.2.302</v>
      </c>
      <c r="F1257" s="632">
        <f t="shared" si="189"/>
        <v>1</v>
      </c>
      <c r="G1257" s="633" t="s">
        <v>2077</v>
      </c>
      <c r="H1257" s="634" t="s">
        <v>336</v>
      </c>
      <c r="I1257" s="635"/>
      <c r="J1257" s="636">
        <v>577.62</v>
      </c>
      <c r="K1257" s="636">
        <v>4017.31</v>
      </c>
      <c r="L1257" s="636">
        <f t="shared" si="190"/>
        <v>577.62</v>
      </c>
      <c r="M1257" s="636">
        <f t="shared" si="191"/>
        <v>4017.31</v>
      </c>
      <c r="N1257" s="636">
        <f>ROUND('Смета ЕР (общ) '!$I1257*'Смета ЕР (общ) '!$L1257,2)</f>
        <v>0</v>
      </c>
      <c r="O1257" s="636">
        <f>ROUND('Смета ЕР (общ) '!$I1257*'Смета ЕР (общ) '!$M1257,2)</f>
        <v>0</v>
      </c>
      <c r="R1257" s="1376"/>
    </row>
    <row r="1258" spans="1:18" ht="34.5" customHeight="1">
      <c r="A1258" s="632" t="s">
        <v>105</v>
      </c>
      <c r="B1258" s="632">
        <v>2</v>
      </c>
      <c r="C1258" s="632"/>
      <c r="D1258" s="632">
        <v>303</v>
      </c>
      <c r="E1258" s="632" t="str">
        <f>CONCATENATE('Смета ЕР (общ) '!$A1258,".",'Смета ЕР (общ) '!$B1258,".",'Смета ЕР (общ) '!$D1258)</f>
        <v>Р9.2.303</v>
      </c>
      <c r="F1258" s="632">
        <f t="shared" si="189"/>
        <v>1</v>
      </c>
      <c r="G1258" s="633" t="s">
        <v>2078</v>
      </c>
      <c r="H1258" s="634" t="s">
        <v>336</v>
      </c>
      <c r="I1258" s="635"/>
      <c r="J1258" s="636">
        <v>636.41</v>
      </c>
      <c r="K1258" s="636">
        <v>5445.5</v>
      </c>
      <c r="L1258" s="636">
        <f t="shared" si="190"/>
        <v>636.41</v>
      </c>
      <c r="M1258" s="636">
        <f t="shared" si="191"/>
        <v>5445.5</v>
      </c>
      <c r="N1258" s="636">
        <f>ROUND('Смета ЕР (общ) '!$I1258*'Смета ЕР (общ) '!$L1258,2)</f>
        <v>0</v>
      </c>
      <c r="O1258" s="636">
        <f>ROUND('Смета ЕР (общ) '!$I1258*'Смета ЕР (общ) '!$M1258,2)</f>
        <v>0</v>
      </c>
      <c r="R1258" s="1376"/>
    </row>
    <row r="1259" spans="1:18" ht="34.5" customHeight="1">
      <c r="A1259" s="632" t="s">
        <v>105</v>
      </c>
      <c r="B1259" s="632">
        <v>2</v>
      </c>
      <c r="C1259" s="632"/>
      <c r="D1259" s="632">
        <v>304</v>
      </c>
      <c r="E1259" s="632" t="str">
        <f>CONCATENATE('Смета ЕР (общ) '!$A1259,".",'Смета ЕР (общ) '!$B1259,".",'Смета ЕР (общ) '!$D1259)</f>
        <v>Р9.2.304</v>
      </c>
      <c r="F1259" s="632">
        <f t="shared" si="189"/>
        <v>1</v>
      </c>
      <c r="G1259" s="633" t="s">
        <v>2079</v>
      </c>
      <c r="H1259" s="634" t="s">
        <v>336</v>
      </c>
      <c r="I1259" s="635"/>
      <c r="J1259" s="636">
        <v>636.41</v>
      </c>
      <c r="K1259" s="636">
        <v>5445.5</v>
      </c>
      <c r="L1259" s="636">
        <f t="shared" si="190"/>
        <v>636.41</v>
      </c>
      <c r="M1259" s="636">
        <f t="shared" si="191"/>
        <v>5445.5</v>
      </c>
      <c r="N1259" s="636">
        <f>ROUND('Смета ЕР (общ) '!$I1259*'Смета ЕР (общ) '!$L1259,2)</f>
        <v>0</v>
      </c>
      <c r="O1259" s="636">
        <f>ROUND('Смета ЕР (общ) '!$I1259*'Смета ЕР (общ) '!$M1259,2)</f>
        <v>0</v>
      </c>
      <c r="R1259" s="1376"/>
    </row>
    <row r="1260" spans="1:18" ht="34.5" customHeight="1">
      <c r="A1260" s="632" t="s">
        <v>105</v>
      </c>
      <c r="B1260" s="632">
        <v>2</v>
      </c>
      <c r="C1260" s="632"/>
      <c r="D1260" s="632">
        <v>305</v>
      </c>
      <c r="E1260" s="632" t="str">
        <f>CONCATENATE('Смета ЕР (общ) '!$A1260,".",'Смета ЕР (общ) '!$B1260,".",'Смета ЕР (общ) '!$D1260)</f>
        <v>Р9.2.305</v>
      </c>
      <c r="F1260" s="632">
        <f t="shared" si="189"/>
        <v>1</v>
      </c>
      <c r="G1260" s="754" t="s">
        <v>2581</v>
      </c>
      <c r="H1260" s="634" t="s">
        <v>336</v>
      </c>
      <c r="I1260" s="635"/>
      <c r="J1260" s="636">
        <v>577.62</v>
      </c>
      <c r="K1260" s="636">
        <v>7969.9</v>
      </c>
      <c r="L1260" s="636">
        <f t="shared" si="190"/>
        <v>577.62</v>
      </c>
      <c r="M1260" s="636">
        <f t="shared" si="191"/>
        <v>7969.9</v>
      </c>
      <c r="N1260" s="636">
        <f>ROUND('Смета ЕР (общ) '!$I1260*'Смета ЕР (общ) '!$L1260,2)</f>
        <v>0</v>
      </c>
      <c r="O1260" s="636">
        <f>ROUND('Смета ЕР (общ) '!$I1260*'Смета ЕР (общ) '!$M1260,2)</f>
        <v>0</v>
      </c>
      <c r="R1260" s="1376"/>
    </row>
    <row r="1261" spans="1:18" ht="34.5" customHeight="1">
      <c r="A1261" s="632" t="s">
        <v>105</v>
      </c>
      <c r="B1261" s="632">
        <v>2</v>
      </c>
      <c r="C1261" s="632"/>
      <c r="D1261" s="632">
        <v>306</v>
      </c>
      <c r="E1261" s="632" t="str">
        <f>CONCATENATE('Смета ЕР (общ) '!$A1261,".",'Смета ЕР (общ) '!$B1261,".",'Смета ЕР (общ) '!$D1261)</f>
        <v>Р9.2.306</v>
      </c>
      <c r="F1261" s="632">
        <f t="shared" si="189"/>
        <v>1</v>
      </c>
      <c r="G1261" s="754" t="s">
        <v>2582</v>
      </c>
      <c r="H1261" s="634" t="s">
        <v>336</v>
      </c>
      <c r="I1261" s="635"/>
      <c r="J1261" s="636">
        <v>577.62</v>
      </c>
      <c r="K1261" s="636">
        <v>1957.5</v>
      </c>
      <c r="L1261" s="636">
        <f t="shared" si="190"/>
        <v>577.62</v>
      </c>
      <c r="M1261" s="636">
        <f t="shared" si="191"/>
        <v>1957.5</v>
      </c>
      <c r="N1261" s="636">
        <f>ROUND('Смета ЕР (общ) '!$I1261*'Смета ЕР (общ) '!$L1261,2)</f>
        <v>0</v>
      </c>
      <c r="O1261" s="636">
        <f>ROUND('Смета ЕР (общ) '!$I1261*'Смета ЕР (общ) '!$M1261,2)</f>
        <v>0</v>
      </c>
      <c r="R1261" s="1376"/>
    </row>
    <row r="1262" spans="1:18" ht="34.5" customHeight="1">
      <c r="A1262" s="632" t="s">
        <v>105</v>
      </c>
      <c r="B1262" s="632">
        <v>2</v>
      </c>
      <c r="C1262" s="632"/>
      <c r="D1262" s="632">
        <v>307</v>
      </c>
      <c r="E1262" s="632" t="str">
        <f>CONCATENATE('Смета ЕР (общ) '!$A1262,".",'Смета ЕР (общ) '!$B1262,".",'Смета ЕР (общ) '!$D1262)</f>
        <v>Р9.2.307</v>
      </c>
      <c r="F1262" s="632">
        <f t="shared" si="189"/>
        <v>1</v>
      </c>
      <c r="G1262" s="754" t="s">
        <v>2583</v>
      </c>
      <c r="H1262" s="634" t="s">
        <v>336</v>
      </c>
      <c r="I1262" s="635"/>
      <c r="J1262" s="636">
        <v>577.62</v>
      </c>
      <c r="K1262" s="636">
        <v>8037.76</v>
      </c>
      <c r="L1262" s="636">
        <f t="shared" si="190"/>
        <v>577.62</v>
      </c>
      <c r="M1262" s="636">
        <f t="shared" si="191"/>
        <v>8037.76</v>
      </c>
      <c r="N1262" s="636">
        <f>ROUND('Смета ЕР (общ) '!$I1262*'Смета ЕР (общ) '!$L1262,2)</f>
        <v>0</v>
      </c>
      <c r="O1262" s="636">
        <f>ROUND('Смета ЕР (общ) '!$I1262*'Смета ЕР (общ) '!$M1262,2)</f>
        <v>0</v>
      </c>
      <c r="R1262" s="1376"/>
    </row>
    <row r="1263" spans="1:18" ht="34.5" customHeight="1">
      <c r="A1263" s="632" t="s">
        <v>105</v>
      </c>
      <c r="B1263" s="632">
        <v>2</v>
      </c>
      <c r="C1263" s="632"/>
      <c r="D1263" s="632">
        <v>308</v>
      </c>
      <c r="E1263" s="632" t="str">
        <f>CONCATENATE('Смета ЕР (общ) '!$A1263,".",'Смета ЕР (общ) '!$B1263,".",'Смета ЕР (общ) '!$D1263)</f>
        <v>Р9.2.308</v>
      </c>
      <c r="F1263" s="632">
        <f t="shared" si="189"/>
        <v>1</v>
      </c>
      <c r="G1263" s="754" t="s">
        <v>2584</v>
      </c>
      <c r="H1263" s="634" t="s">
        <v>336</v>
      </c>
      <c r="I1263" s="635"/>
      <c r="J1263" s="636">
        <v>636.41</v>
      </c>
      <c r="K1263" s="636">
        <v>8110.84</v>
      </c>
      <c r="L1263" s="636">
        <f t="shared" si="190"/>
        <v>636.41</v>
      </c>
      <c r="M1263" s="636">
        <f t="shared" si="191"/>
        <v>8110.84</v>
      </c>
      <c r="N1263" s="636">
        <f>ROUND('Смета ЕР (общ) '!$I1263*'Смета ЕР (общ) '!$L1263,2)</f>
        <v>0</v>
      </c>
      <c r="O1263" s="636">
        <f>ROUND('Смета ЕР (общ) '!$I1263*'Смета ЕР (общ) '!$M1263,2)</f>
        <v>0</v>
      </c>
      <c r="R1263" s="1376"/>
    </row>
    <row r="1264" spans="1:18" ht="24">
      <c r="A1264" s="632" t="s">
        <v>105</v>
      </c>
      <c r="B1264" s="632">
        <v>2</v>
      </c>
      <c r="C1264" s="632"/>
      <c r="D1264" s="632">
        <v>309</v>
      </c>
      <c r="E1264" s="632" t="str">
        <f>CONCATENATE('Смета ЕР (общ) '!$A1264,".",'Смета ЕР (общ) '!$B1264,".",'Смета ЕР (общ) '!$D1264)</f>
        <v>Р9.2.309</v>
      </c>
      <c r="F1264" s="632">
        <f t="shared" si="189"/>
        <v>1</v>
      </c>
      <c r="G1264" s="754" t="s">
        <v>2585</v>
      </c>
      <c r="H1264" s="634" t="s">
        <v>336</v>
      </c>
      <c r="I1264" s="635"/>
      <c r="J1264" s="636">
        <v>636.41</v>
      </c>
      <c r="K1264" s="636">
        <v>8187.05</v>
      </c>
      <c r="L1264" s="636">
        <f t="shared" si="190"/>
        <v>636.41</v>
      </c>
      <c r="M1264" s="636">
        <f t="shared" si="191"/>
        <v>8187.05</v>
      </c>
      <c r="N1264" s="636">
        <f>ROUND('Смета ЕР (общ) '!$I1264*'Смета ЕР (общ) '!$L1264,2)</f>
        <v>0</v>
      </c>
      <c r="O1264" s="636">
        <f>ROUND('Смета ЕР (общ) '!$I1264*'Смета ЕР (общ) '!$M1264,2)</f>
        <v>0</v>
      </c>
      <c r="R1264" s="1376"/>
    </row>
    <row r="1265" spans="1:18" ht="24">
      <c r="A1265" s="632" t="s">
        <v>105</v>
      </c>
      <c r="B1265" s="632">
        <v>2</v>
      </c>
      <c r="C1265" s="632"/>
      <c r="D1265" s="632">
        <v>310</v>
      </c>
      <c r="E1265" s="632" t="str">
        <f>CONCATENATE('Смета ЕР (общ) '!$A1265,".",'Смета ЕР (общ) '!$B1265,".",'Смета ЕР (общ) '!$D1265)</f>
        <v>Р9.2.310</v>
      </c>
      <c r="F1265" s="632">
        <f t="shared" si="189"/>
        <v>1</v>
      </c>
      <c r="G1265" s="754" t="s">
        <v>2586</v>
      </c>
      <c r="H1265" s="634" t="s">
        <v>336</v>
      </c>
      <c r="I1265" s="635"/>
      <c r="J1265" s="636">
        <v>577.62</v>
      </c>
      <c r="K1265" s="636">
        <v>465.62</v>
      </c>
      <c r="L1265" s="636">
        <f t="shared" si="190"/>
        <v>577.62</v>
      </c>
      <c r="M1265" s="636">
        <f t="shared" si="191"/>
        <v>465.62</v>
      </c>
      <c r="N1265" s="636">
        <f>ROUND('Смета ЕР (общ) '!$I1265*'Смета ЕР (общ) '!$L1265,2)</f>
        <v>0</v>
      </c>
      <c r="O1265" s="636">
        <f>ROUND('Смета ЕР (общ) '!$I1265*'Смета ЕР (общ) '!$M1265,2)</f>
        <v>0</v>
      </c>
      <c r="R1265" s="1376"/>
    </row>
    <row r="1266" spans="1:18" ht="24">
      <c r="A1266" s="632" t="s">
        <v>105</v>
      </c>
      <c r="B1266" s="632">
        <v>2</v>
      </c>
      <c r="C1266" s="632"/>
      <c r="D1266" s="632">
        <v>311</v>
      </c>
      <c r="E1266" s="632" t="str">
        <f>CONCATENATE('Смета ЕР (общ) '!$A1266,".",'Смета ЕР (общ) '!$B1266,".",'Смета ЕР (общ) '!$D1266)</f>
        <v>Р9.2.311</v>
      </c>
      <c r="F1266" s="632">
        <f t="shared" si="189"/>
        <v>1</v>
      </c>
      <c r="G1266" s="754" t="s">
        <v>2587</v>
      </c>
      <c r="H1266" s="634" t="s">
        <v>336</v>
      </c>
      <c r="I1266" s="635"/>
      <c r="J1266" s="636">
        <v>577.62</v>
      </c>
      <c r="K1266" s="636">
        <v>334.08</v>
      </c>
      <c r="L1266" s="636">
        <f t="shared" si="190"/>
        <v>577.62</v>
      </c>
      <c r="M1266" s="636">
        <f t="shared" si="191"/>
        <v>334.08</v>
      </c>
      <c r="N1266" s="636">
        <f>ROUND('Смета ЕР (общ) '!$I1266*'Смета ЕР (общ) '!$L1266,2)</f>
        <v>0</v>
      </c>
      <c r="O1266" s="636">
        <f>ROUND('Смета ЕР (общ) '!$I1266*'Смета ЕР (общ) '!$M1266,2)</f>
        <v>0</v>
      </c>
      <c r="R1266" s="1376"/>
    </row>
    <row r="1267" spans="1:18" ht="24">
      <c r="A1267" s="632" t="s">
        <v>105</v>
      </c>
      <c r="B1267" s="632">
        <v>2</v>
      </c>
      <c r="C1267" s="632"/>
      <c r="D1267" s="632">
        <v>312</v>
      </c>
      <c r="E1267" s="632" t="str">
        <f>CONCATENATE('Смета ЕР (общ) '!$A1267,".",'Смета ЕР (общ) '!$B1267,".",'Смета ЕР (общ) '!$D1267)</f>
        <v>Р9.2.312</v>
      </c>
      <c r="F1267" s="632">
        <f t="shared" si="189"/>
        <v>1</v>
      </c>
      <c r="G1267" s="754" t="s">
        <v>2588</v>
      </c>
      <c r="H1267" s="634" t="s">
        <v>336</v>
      </c>
      <c r="I1267" s="635"/>
      <c r="J1267" s="636">
        <v>577.62</v>
      </c>
      <c r="K1267" s="636">
        <v>375.84</v>
      </c>
      <c r="L1267" s="636">
        <f t="shared" si="190"/>
        <v>577.62</v>
      </c>
      <c r="M1267" s="636">
        <f t="shared" si="191"/>
        <v>375.84</v>
      </c>
      <c r="N1267" s="636">
        <f>ROUND('Смета ЕР (общ) '!$I1267*'Смета ЕР (общ) '!$L1267,2)</f>
        <v>0</v>
      </c>
      <c r="O1267" s="636">
        <f>ROUND('Смета ЕР (общ) '!$I1267*'Смета ЕР (общ) '!$M1267,2)</f>
        <v>0</v>
      </c>
      <c r="R1267" s="1376"/>
    </row>
    <row r="1268" spans="1:18" ht="24">
      <c r="A1268" s="632" t="s">
        <v>105</v>
      </c>
      <c r="B1268" s="632">
        <v>2</v>
      </c>
      <c r="C1268" s="632"/>
      <c r="D1268" s="632">
        <v>313</v>
      </c>
      <c r="E1268" s="632" t="str">
        <f>CONCATENATE('Смета ЕР (общ) '!$A1268,".",'Смета ЕР (общ) '!$B1268,".",'Смета ЕР (общ) '!$D1268)</f>
        <v>Р9.2.313</v>
      </c>
      <c r="F1268" s="632">
        <f t="shared" si="189"/>
        <v>1</v>
      </c>
      <c r="G1268" s="754" t="s">
        <v>2589</v>
      </c>
      <c r="H1268" s="634" t="s">
        <v>336</v>
      </c>
      <c r="I1268" s="635"/>
      <c r="J1268" s="636">
        <v>636.41</v>
      </c>
      <c r="K1268" s="636">
        <v>1348.85</v>
      </c>
      <c r="L1268" s="636">
        <f t="shared" si="190"/>
        <v>636.41</v>
      </c>
      <c r="M1268" s="636">
        <f t="shared" si="191"/>
        <v>1348.85</v>
      </c>
      <c r="N1268" s="636">
        <f>ROUND('Смета ЕР (общ) '!$I1268*'Смета ЕР (общ) '!$L1268,2)</f>
        <v>0</v>
      </c>
      <c r="O1268" s="636">
        <f>ROUND('Смета ЕР (общ) '!$I1268*'Смета ЕР (общ) '!$M1268,2)</f>
        <v>0</v>
      </c>
      <c r="R1268" s="1376"/>
    </row>
    <row r="1269" spans="1:18" ht="24">
      <c r="A1269" s="632" t="s">
        <v>105</v>
      </c>
      <c r="B1269" s="632">
        <v>2</v>
      </c>
      <c r="C1269" s="632"/>
      <c r="D1269" s="632">
        <v>314</v>
      </c>
      <c r="E1269" s="632" t="str">
        <f>CONCATENATE('Смета ЕР (общ) '!$A1269,".",'Смета ЕР (общ) '!$B1269,".",'Смета ЕР (общ) '!$D1269)</f>
        <v>Р9.2.314</v>
      </c>
      <c r="F1269" s="632">
        <f t="shared" si="189"/>
        <v>1</v>
      </c>
      <c r="G1269" s="754" t="s">
        <v>2590</v>
      </c>
      <c r="H1269" s="634" t="s">
        <v>336</v>
      </c>
      <c r="I1269" s="635"/>
      <c r="J1269" s="636">
        <v>636.41</v>
      </c>
      <c r="K1269" s="636">
        <v>1774.8</v>
      </c>
      <c r="L1269" s="636">
        <f t="shared" si="190"/>
        <v>636.41</v>
      </c>
      <c r="M1269" s="636">
        <f t="shared" si="191"/>
        <v>1774.8</v>
      </c>
      <c r="N1269" s="636">
        <f>ROUND('Смета ЕР (общ) '!$I1269*'Смета ЕР (общ) '!$L1269,2)</f>
        <v>0</v>
      </c>
      <c r="O1269" s="636">
        <f>ROUND('Смета ЕР (общ) '!$I1269*'Смета ЕР (общ) '!$M1269,2)</f>
        <v>0</v>
      </c>
      <c r="R1269" s="1376"/>
    </row>
    <row r="1270" spans="1:18" ht="24">
      <c r="A1270" s="632" t="s">
        <v>105</v>
      </c>
      <c r="B1270" s="632">
        <v>2</v>
      </c>
      <c r="C1270" s="632"/>
      <c r="D1270" s="632">
        <v>315</v>
      </c>
      <c r="E1270" s="632" t="str">
        <f>CONCATENATE('Смета ЕР (общ) '!$A1270,".",'Смета ЕР (общ) '!$B1270,".",'Смета ЕР (общ) '!$D1270)</f>
        <v>Р9.2.315</v>
      </c>
      <c r="F1270" s="632">
        <f t="shared" si="189"/>
        <v>1</v>
      </c>
      <c r="G1270" s="754" t="s">
        <v>2591</v>
      </c>
      <c r="H1270" s="634" t="s">
        <v>336</v>
      </c>
      <c r="I1270" s="635"/>
      <c r="J1270" s="636">
        <v>636.41</v>
      </c>
      <c r="K1270" s="636">
        <v>1357.2</v>
      </c>
      <c r="L1270" s="636">
        <f t="shared" si="190"/>
        <v>636.41</v>
      </c>
      <c r="M1270" s="636">
        <f t="shared" si="191"/>
        <v>1357.2</v>
      </c>
      <c r="N1270" s="636">
        <f>ROUND('Смета ЕР (общ) '!$I1270*'Смета ЕР (общ) '!$L1270,2)</f>
        <v>0</v>
      </c>
      <c r="O1270" s="636">
        <f>ROUND('Смета ЕР (общ) '!$I1270*'Смета ЕР (общ) '!$M1270,2)</f>
        <v>0</v>
      </c>
      <c r="R1270" s="1376"/>
    </row>
    <row r="1271" spans="1:18" ht="24">
      <c r="A1271" s="632" t="s">
        <v>105</v>
      </c>
      <c r="B1271" s="632">
        <v>2</v>
      </c>
      <c r="C1271" s="632"/>
      <c r="D1271" s="632">
        <v>316</v>
      </c>
      <c r="E1271" s="632" t="str">
        <f>CONCATENATE('Смета ЕР (общ) '!$A1271,".",'Смета ЕР (общ) '!$B1271,".",'Смета ЕР (общ) '!$D1271)</f>
        <v>Р9.2.316</v>
      </c>
      <c r="F1271" s="632">
        <f t="shared" si="189"/>
        <v>1</v>
      </c>
      <c r="G1271" s="754" t="s">
        <v>2592</v>
      </c>
      <c r="H1271" s="634" t="s">
        <v>336</v>
      </c>
      <c r="I1271" s="635"/>
      <c r="J1271" s="636">
        <v>636.41</v>
      </c>
      <c r="K1271" s="636">
        <v>1044</v>
      </c>
      <c r="L1271" s="636">
        <f t="shared" si="190"/>
        <v>636.41</v>
      </c>
      <c r="M1271" s="636">
        <f t="shared" si="191"/>
        <v>1044</v>
      </c>
      <c r="N1271" s="636">
        <f>ROUND('Смета ЕР (общ) '!$I1271*'Смета ЕР (общ) '!$L1271,2)</f>
        <v>0</v>
      </c>
      <c r="O1271" s="636">
        <f>ROUND('Смета ЕР (общ) '!$I1271*'Смета ЕР (общ) '!$M1271,2)</f>
        <v>0</v>
      </c>
      <c r="R1271" s="1376"/>
    </row>
    <row r="1272" spans="1:18" ht="24">
      <c r="A1272" s="632" t="s">
        <v>105</v>
      </c>
      <c r="B1272" s="632">
        <v>2</v>
      </c>
      <c r="C1272" s="632"/>
      <c r="D1272" s="632">
        <v>317</v>
      </c>
      <c r="E1272" s="632" t="str">
        <f>CONCATENATE('Смета ЕР (общ) '!$A1272,".",'Смета ЕР (общ) '!$B1272,".",'Смета ЕР (общ) '!$D1272)</f>
        <v>Р9.2.317</v>
      </c>
      <c r="F1272" s="632">
        <f t="shared" si="189"/>
        <v>1</v>
      </c>
      <c r="G1272" s="754" t="s">
        <v>2593</v>
      </c>
      <c r="H1272" s="634" t="s">
        <v>336</v>
      </c>
      <c r="I1272" s="635"/>
      <c r="J1272" s="636">
        <v>636.41</v>
      </c>
      <c r="K1272" s="636">
        <v>960.48</v>
      </c>
      <c r="L1272" s="636">
        <f t="shared" si="190"/>
        <v>636.41</v>
      </c>
      <c r="M1272" s="636">
        <f t="shared" si="191"/>
        <v>960.48</v>
      </c>
      <c r="N1272" s="636">
        <f>ROUND('Смета ЕР (общ) '!$I1272*'Смета ЕР (общ) '!$L1272,2)</f>
        <v>0</v>
      </c>
      <c r="O1272" s="636">
        <f>ROUND('Смета ЕР (общ) '!$I1272*'Смета ЕР (общ) '!$M1272,2)</f>
        <v>0</v>
      </c>
      <c r="R1272" s="1376"/>
    </row>
    <row r="1273" spans="1:18" ht="24">
      <c r="A1273" s="632" t="s">
        <v>105</v>
      </c>
      <c r="B1273" s="632">
        <v>2</v>
      </c>
      <c r="C1273" s="632"/>
      <c r="D1273" s="632">
        <v>318</v>
      </c>
      <c r="E1273" s="632" t="str">
        <f>CONCATENATE('Смета ЕР (общ) '!$A1273,".",'Смета ЕР (общ) '!$B1273,".",'Смета ЕР (общ) '!$D1273)</f>
        <v>Р9.2.318</v>
      </c>
      <c r="F1273" s="632">
        <f t="shared" si="189"/>
        <v>1</v>
      </c>
      <c r="G1273" s="754" t="s">
        <v>2594</v>
      </c>
      <c r="H1273" s="634" t="s">
        <v>336</v>
      </c>
      <c r="I1273" s="635"/>
      <c r="J1273" s="636">
        <v>636.41</v>
      </c>
      <c r="K1273" s="636">
        <v>960.48</v>
      </c>
      <c r="L1273" s="636">
        <f t="shared" si="190"/>
        <v>636.41</v>
      </c>
      <c r="M1273" s="636">
        <f t="shared" si="191"/>
        <v>960.48</v>
      </c>
      <c r="N1273" s="636">
        <f>ROUND('Смета ЕР (общ) '!$I1273*'Смета ЕР (общ) '!$L1273,2)</f>
        <v>0</v>
      </c>
      <c r="O1273" s="636">
        <f>ROUND('Смета ЕР (общ) '!$I1273*'Смета ЕР (общ) '!$M1273,2)</f>
        <v>0</v>
      </c>
      <c r="R1273" s="1376"/>
    </row>
    <row r="1274" spans="1:18" ht="24">
      <c r="A1274" s="632" t="s">
        <v>105</v>
      </c>
      <c r="B1274" s="632">
        <v>2</v>
      </c>
      <c r="C1274" s="632"/>
      <c r="D1274" s="632">
        <v>319</v>
      </c>
      <c r="E1274" s="632" t="str">
        <f>CONCATENATE('Смета ЕР (общ) '!$A1274,".",'Смета ЕР (общ) '!$B1274,".",'Смета ЕР (общ) '!$D1274)</f>
        <v>Р9.2.319</v>
      </c>
      <c r="F1274" s="632">
        <f t="shared" si="189"/>
        <v>1</v>
      </c>
      <c r="G1274" s="754" t="s">
        <v>2595</v>
      </c>
      <c r="H1274" s="634" t="s">
        <v>336</v>
      </c>
      <c r="I1274" s="635"/>
      <c r="J1274" s="636">
        <v>636.41</v>
      </c>
      <c r="K1274" s="636">
        <v>876.96</v>
      </c>
      <c r="L1274" s="636">
        <f t="shared" si="190"/>
        <v>636.41</v>
      </c>
      <c r="M1274" s="636">
        <f t="shared" si="191"/>
        <v>876.96</v>
      </c>
      <c r="N1274" s="636">
        <f>ROUND('Смета ЕР (общ) '!$I1274*'Смета ЕР (общ) '!$L1274,2)</f>
        <v>0</v>
      </c>
      <c r="O1274" s="636">
        <f>ROUND('Смета ЕР (общ) '!$I1274*'Смета ЕР (общ) '!$M1274,2)</f>
        <v>0</v>
      </c>
      <c r="R1274" s="1376"/>
    </row>
    <row r="1275" spans="1:18" ht="24">
      <c r="A1275" s="632" t="s">
        <v>105</v>
      </c>
      <c r="B1275" s="632">
        <v>2</v>
      </c>
      <c r="C1275" s="632"/>
      <c r="D1275" s="632">
        <v>320</v>
      </c>
      <c r="E1275" s="632" t="str">
        <f>CONCATENATE('Смета ЕР (общ) '!$A1275,".",'Смета ЕР (общ) '!$B1275,".",'Смета ЕР (общ) '!$D1275)</f>
        <v>Р9.2.320</v>
      </c>
      <c r="F1275" s="632">
        <f t="shared" si="189"/>
        <v>1</v>
      </c>
      <c r="G1275" s="754" t="s">
        <v>2596</v>
      </c>
      <c r="H1275" s="634" t="s">
        <v>336</v>
      </c>
      <c r="I1275" s="635"/>
      <c r="J1275" s="636">
        <v>577.62</v>
      </c>
      <c r="K1275" s="636">
        <v>400.9</v>
      </c>
      <c r="L1275" s="636">
        <f t="shared" si="190"/>
        <v>577.62</v>
      </c>
      <c r="M1275" s="636">
        <f t="shared" si="191"/>
        <v>400.9</v>
      </c>
      <c r="N1275" s="636">
        <f>ROUND('Смета ЕР (общ) '!$I1275*'Смета ЕР (общ) '!$L1275,2)</f>
        <v>0</v>
      </c>
      <c r="O1275" s="636">
        <f>ROUND('Смета ЕР (общ) '!$I1275*'Смета ЕР (общ) '!$M1275,2)</f>
        <v>0</v>
      </c>
      <c r="R1275" s="1376"/>
    </row>
    <row r="1276" spans="1:18" ht="24">
      <c r="A1276" s="632" t="s">
        <v>105</v>
      </c>
      <c r="B1276" s="632">
        <v>2</v>
      </c>
      <c r="C1276" s="632"/>
      <c r="D1276" s="632">
        <v>321</v>
      </c>
      <c r="E1276" s="632" t="str">
        <f>CONCATENATE('Смета ЕР (общ) '!$A1276,".",'Смета ЕР (общ) '!$B1276,".",'Смета ЕР (общ) '!$D1276)</f>
        <v>Р9.2.321</v>
      </c>
      <c r="F1276" s="632">
        <f t="shared" si="189"/>
        <v>1</v>
      </c>
      <c r="G1276" s="754" t="s">
        <v>2597</v>
      </c>
      <c r="H1276" s="634" t="s">
        <v>336</v>
      </c>
      <c r="I1276" s="635"/>
      <c r="J1276" s="636">
        <v>577.62</v>
      </c>
      <c r="K1276" s="636">
        <v>400.9</v>
      </c>
      <c r="L1276" s="636">
        <f t="shared" si="190"/>
        <v>577.62</v>
      </c>
      <c r="M1276" s="636">
        <f t="shared" si="191"/>
        <v>400.9</v>
      </c>
      <c r="N1276" s="636">
        <f>ROUND('Смета ЕР (общ) '!$I1276*'Смета ЕР (общ) '!$L1276,2)</f>
        <v>0</v>
      </c>
      <c r="O1276" s="636">
        <f>ROUND('Смета ЕР (общ) '!$I1276*'Смета ЕР (общ) '!$M1276,2)</f>
        <v>0</v>
      </c>
      <c r="R1276" s="1376"/>
    </row>
    <row r="1277" spans="1:18" ht="24">
      <c r="A1277" s="632" t="s">
        <v>105</v>
      </c>
      <c r="B1277" s="632">
        <v>2</v>
      </c>
      <c r="C1277" s="632"/>
      <c r="D1277" s="632">
        <v>322</v>
      </c>
      <c r="E1277" s="632" t="str">
        <f>CONCATENATE('Смета ЕР (общ) '!$A1277,".",'Смета ЕР (общ) '!$B1277,".",'Смета ЕР (общ) '!$D1277)</f>
        <v>Р9.2.322</v>
      </c>
      <c r="F1277" s="632">
        <f t="shared" si="189"/>
        <v>1</v>
      </c>
      <c r="G1277" s="754" t="s">
        <v>2598</v>
      </c>
      <c r="H1277" s="634" t="s">
        <v>336</v>
      </c>
      <c r="I1277" s="635"/>
      <c r="J1277" s="636">
        <v>577.62</v>
      </c>
      <c r="K1277" s="636">
        <v>435.35</v>
      </c>
      <c r="L1277" s="636">
        <f t="shared" si="190"/>
        <v>577.62</v>
      </c>
      <c r="M1277" s="636">
        <f t="shared" si="191"/>
        <v>435.35</v>
      </c>
      <c r="N1277" s="636">
        <f>ROUND('Смета ЕР (общ) '!$I1277*'Смета ЕР (общ) '!$L1277,2)</f>
        <v>0</v>
      </c>
      <c r="O1277" s="636">
        <f>ROUND('Смета ЕР (общ) '!$I1277*'Смета ЕР (общ) '!$M1277,2)</f>
        <v>0</v>
      </c>
      <c r="R1277" s="1376"/>
    </row>
    <row r="1278" spans="1:18" ht="24">
      <c r="A1278" s="632" t="s">
        <v>105</v>
      </c>
      <c r="B1278" s="632">
        <v>2</v>
      </c>
      <c r="C1278" s="632"/>
      <c r="D1278" s="632">
        <v>323</v>
      </c>
      <c r="E1278" s="632" t="str">
        <f>CONCATENATE('Смета ЕР (общ) '!$A1278,".",'Смета ЕР (общ) '!$B1278,".",'Смета ЕР (общ) '!$D1278)</f>
        <v>Р9.2.323</v>
      </c>
      <c r="F1278" s="632">
        <f t="shared" si="189"/>
        <v>1</v>
      </c>
      <c r="G1278" s="754" t="s">
        <v>2599</v>
      </c>
      <c r="H1278" s="634" t="s">
        <v>336</v>
      </c>
      <c r="I1278" s="635"/>
      <c r="J1278" s="636">
        <v>577.62</v>
      </c>
      <c r="K1278" s="636">
        <v>435.35</v>
      </c>
      <c r="L1278" s="636">
        <f t="shared" si="190"/>
        <v>577.62</v>
      </c>
      <c r="M1278" s="636">
        <f t="shared" si="191"/>
        <v>435.35</v>
      </c>
      <c r="N1278" s="636">
        <f>ROUND('Смета ЕР (общ) '!$I1278*'Смета ЕР (общ) '!$L1278,2)</f>
        <v>0</v>
      </c>
      <c r="O1278" s="636">
        <f>ROUND('Смета ЕР (общ) '!$I1278*'Смета ЕР (общ) '!$M1278,2)</f>
        <v>0</v>
      </c>
      <c r="R1278" s="1376"/>
    </row>
    <row r="1279" spans="1:18" ht="24">
      <c r="A1279" s="632" t="s">
        <v>105</v>
      </c>
      <c r="B1279" s="632">
        <v>2</v>
      </c>
      <c r="C1279" s="632"/>
      <c r="D1279" s="632">
        <v>324</v>
      </c>
      <c r="E1279" s="632" t="str">
        <f>CONCATENATE('Смета ЕР (общ) '!$A1279,".",'Смета ЕР (общ) '!$B1279,".",'Смета ЕР (общ) '!$D1279)</f>
        <v>Р9.2.324</v>
      </c>
      <c r="F1279" s="632">
        <f t="shared" si="189"/>
        <v>1</v>
      </c>
      <c r="G1279" s="754" t="s">
        <v>2600</v>
      </c>
      <c r="H1279" s="634" t="s">
        <v>336</v>
      </c>
      <c r="I1279" s="635"/>
      <c r="J1279" s="636">
        <v>577.62</v>
      </c>
      <c r="K1279" s="636">
        <v>478.15</v>
      </c>
      <c r="L1279" s="636">
        <f t="shared" si="190"/>
        <v>577.62</v>
      </c>
      <c r="M1279" s="636">
        <f t="shared" si="191"/>
        <v>478.15</v>
      </c>
      <c r="N1279" s="636">
        <f>ROUND('Смета ЕР (общ) '!$I1279*'Смета ЕР (общ) '!$L1279,2)</f>
        <v>0</v>
      </c>
      <c r="O1279" s="636">
        <f>ROUND('Смета ЕР (общ) '!$I1279*'Смета ЕР (общ) '!$M1279,2)</f>
        <v>0</v>
      </c>
      <c r="R1279" s="1376"/>
    </row>
    <row r="1280" spans="1:18" ht="24">
      <c r="A1280" s="632" t="s">
        <v>105</v>
      </c>
      <c r="B1280" s="632">
        <v>2</v>
      </c>
      <c r="C1280" s="632"/>
      <c r="D1280" s="632">
        <v>325</v>
      </c>
      <c r="E1280" s="632" t="str">
        <f>CONCATENATE('Смета ЕР (общ) '!$A1280,".",'Смета ЕР (общ) '!$B1280,".",'Смета ЕР (общ) '!$D1280)</f>
        <v>Р9.2.325</v>
      </c>
      <c r="F1280" s="632">
        <f t="shared" si="189"/>
        <v>1</v>
      </c>
      <c r="G1280" s="754" t="s">
        <v>2601</v>
      </c>
      <c r="H1280" s="634" t="s">
        <v>336</v>
      </c>
      <c r="I1280" s="635"/>
      <c r="J1280" s="636">
        <v>577.62</v>
      </c>
      <c r="K1280" s="636">
        <v>478.15</v>
      </c>
      <c r="L1280" s="636">
        <f t="shared" si="190"/>
        <v>577.62</v>
      </c>
      <c r="M1280" s="636">
        <f t="shared" si="191"/>
        <v>478.15</v>
      </c>
      <c r="N1280" s="636">
        <f>ROUND('Смета ЕР (общ) '!$I1280*'Смета ЕР (общ) '!$L1280,2)</f>
        <v>0</v>
      </c>
      <c r="O1280" s="636">
        <f>ROUND('Смета ЕР (общ) '!$I1280*'Смета ЕР (общ) '!$M1280,2)</f>
        <v>0</v>
      </c>
      <c r="R1280" s="1376"/>
    </row>
    <row r="1281" spans="1:18" ht="24">
      <c r="A1281" s="632" t="s">
        <v>105</v>
      </c>
      <c r="B1281" s="632">
        <v>2</v>
      </c>
      <c r="C1281" s="632"/>
      <c r="D1281" s="632">
        <v>326</v>
      </c>
      <c r="E1281" s="632" t="str">
        <f>CONCATENATE('Смета ЕР (общ) '!$A1281,".",'Смета ЕР (общ) '!$B1281,".",'Смета ЕР (общ) '!$D1281)</f>
        <v>Р9.2.326</v>
      </c>
      <c r="F1281" s="632">
        <f t="shared" si="189"/>
        <v>1</v>
      </c>
      <c r="G1281" s="754" t="s">
        <v>2602</v>
      </c>
      <c r="H1281" s="634" t="s">
        <v>336</v>
      </c>
      <c r="I1281" s="635"/>
      <c r="J1281" s="636">
        <v>577.62</v>
      </c>
      <c r="K1281" s="636">
        <v>699.48</v>
      </c>
      <c r="L1281" s="636">
        <f t="shared" si="190"/>
        <v>577.62</v>
      </c>
      <c r="M1281" s="636">
        <f t="shared" si="191"/>
        <v>699.48</v>
      </c>
      <c r="N1281" s="636">
        <f>ROUND('Смета ЕР (общ) '!$I1281*'Смета ЕР (общ) '!$L1281,2)</f>
        <v>0</v>
      </c>
      <c r="O1281" s="636">
        <f>ROUND('Смета ЕР (общ) '!$I1281*'Смета ЕР (общ) '!$M1281,2)</f>
        <v>0</v>
      </c>
      <c r="R1281" s="1376"/>
    </row>
    <row r="1282" spans="1:18" ht="24">
      <c r="A1282" s="632" t="s">
        <v>105</v>
      </c>
      <c r="B1282" s="632">
        <v>2</v>
      </c>
      <c r="C1282" s="632"/>
      <c r="D1282" s="632">
        <v>327</v>
      </c>
      <c r="E1282" s="632" t="str">
        <f>CONCATENATE('Смета ЕР (общ) '!$A1282,".",'Смета ЕР (общ) '!$B1282,".",'Смета ЕР (общ) '!$D1282)</f>
        <v>Р9.2.327</v>
      </c>
      <c r="F1282" s="632">
        <f t="shared" ref="F1282:F1345" si="192">IF(I1282&gt;0,F1281+1,F1281)</f>
        <v>1</v>
      </c>
      <c r="G1282" s="754" t="s">
        <v>2603</v>
      </c>
      <c r="H1282" s="634" t="s">
        <v>336</v>
      </c>
      <c r="I1282" s="635"/>
      <c r="J1282" s="636">
        <v>577.62</v>
      </c>
      <c r="K1282" s="636">
        <v>699.48</v>
      </c>
      <c r="L1282" s="636">
        <f t="shared" ref="L1282:L1342" si="193">ROUND(J1282-J1282*$Q$3,2)</f>
        <v>577.62</v>
      </c>
      <c r="M1282" s="636">
        <f t="shared" ref="M1282:M1342" si="194">ROUND(K1282-K1282*$Q$3,2)</f>
        <v>699.48</v>
      </c>
      <c r="N1282" s="636">
        <f>ROUND('Смета ЕР (общ) '!$I1282*'Смета ЕР (общ) '!$L1282,2)</f>
        <v>0</v>
      </c>
      <c r="O1282" s="636">
        <f>ROUND('Смета ЕР (общ) '!$I1282*'Смета ЕР (общ) '!$M1282,2)</f>
        <v>0</v>
      </c>
      <c r="R1282" s="1376"/>
    </row>
    <row r="1283" spans="1:18" ht="24">
      <c r="A1283" s="632" t="s">
        <v>105</v>
      </c>
      <c r="B1283" s="632">
        <v>2</v>
      </c>
      <c r="C1283" s="632"/>
      <c r="D1283" s="632">
        <v>328</v>
      </c>
      <c r="E1283" s="632" t="str">
        <f>CONCATENATE('Смета ЕР (общ) '!$A1283,".",'Смета ЕР (общ) '!$B1283,".",'Смета ЕР (общ) '!$D1283)</f>
        <v>Р9.2.328</v>
      </c>
      <c r="F1283" s="632">
        <f t="shared" si="192"/>
        <v>1</v>
      </c>
      <c r="G1283" s="754" t="s">
        <v>2604</v>
      </c>
      <c r="H1283" s="634" t="s">
        <v>336</v>
      </c>
      <c r="I1283" s="635"/>
      <c r="J1283" s="636">
        <v>577.62</v>
      </c>
      <c r="K1283" s="636">
        <v>574.20000000000005</v>
      </c>
      <c r="L1283" s="636">
        <f t="shared" si="193"/>
        <v>577.62</v>
      </c>
      <c r="M1283" s="636">
        <f t="shared" si="194"/>
        <v>574.20000000000005</v>
      </c>
      <c r="N1283" s="636">
        <f>ROUND('Смета ЕР (общ) '!$I1283*'Смета ЕР (общ) '!$L1283,2)</f>
        <v>0</v>
      </c>
      <c r="O1283" s="636">
        <f>ROUND('Смета ЕР (общ) '!$I1283*'Смета ЕР (общ) '!$M1283,2)</f>
        <v>0</v>
      </c>
      <c r="R1283" s="1376"/>
    </row>
    <row r="1284" spans="1:18" ht="24">
      <c r="A1284" s="632" t="s">
        <v>105</v>
      </c>
      <c r="B1284" s="632">
        <v>2</v>
      </c>
      <c r="C1284" s="632"/>
      <c r="D1284" s="632">
        <v>329</v>
      </c>
      <c r="E1284" s="632" t="str">
        <f>CONCATENATE('Смета ЕР (общ) '!$A1284,".",'Смета ЕР (общ) '!$B1284,".",'Смета ЕР (общ) '!$D1284)</f>
        <v>Р9.2.329</v>
      </c>
      <c r="F1284" s="632">
        <f t="shared" si="192"/>
        <v>1</v>
      </c>
      <c r="G1284" s="754" t="s">
        <v>2605</v>
      </c>
      <c r="H1284" s="634" t="s">
        <v>336</v>
      </c>
      <c r="I1284" s="635"/>
      <c r="J1284" s="636">
        <v>577.62</v>
      </c>
      <c r="K1284" s="636">
        <v>470.84</v>
      </c>
      <c r="L1284" s="636">
        <f t="shared" si="193"/>
        <v>577.62</v>
      </c>
      <c r="M1284" s="636">
        <f t="shared" si="194"/>
        <v>470.84</v>
      </c>
      <c r="N1284" s="636">
        <f>ROUND('Смета ЕР (общ) '!$I1284*'Смета ЕР (общ) '!$L1284,2)</f>
        <v>0</v>
      </c>
      <c r="O1284" s="636">
        <f>ROUND('Смета ЕР (общ) '!$I1284*'Смета ЕР (общ) '!$M1284,2)</f>
        <v>0</v>
      </c>
      <c r="R1284" s="1376"/>
    </row>
    <row r="1285" spans="1:18" ht="24">
      <c r="A1285" s="632" t="s">
        <v>105</v>
      </c>
      <c r="B1285" s="632">
        <v>2</v>
      </c>
      <c r="C1285" s="632"/>
      <c r="D1285" s="632">
        <v>330</v>
      </c>
      <c r="E1285" s="632" t="str">
        <f>CONCATENATE('Смета ЕР (общ) '!$A1285,".",'Смета ЕР (общ) '!$B1285,".",'Смета ЕР (общ) '!$D1285)</f>
        <v>Р9.2.330</v>
      </c>
      <c r="F1285" s="632">
        <f t="shared" si="192"/>
        <v>1</v>
      </c>
      <c r="G1285" s="754" t="s">
        <v>2606</v>
      </c>
      <c r="H1285" s="634" t="s">
        <v>336</v>
      </c>
      <c r="I1285" s="635"/>
      <c r="J1285" s="636">
        <v>577.62</v>
      </c>
      <c r="K1285" s="636">
        <v>470.84</v>
      </c>
      <c r="L1285" s="636">
        <f t="shared" si="193"/>
        <v>577.62</v>
      </c>
      <c r="M1285" s="636">
        <f t="shared" si="194"/>
        <v>470.84</v>
      </c>
      <c r="N1285" s="636">
        <f>ROUND('Смета ЕР (общ) '!$I1285*'Смета ЕР (общ) '!$L1285,2)</f>
        <v>0</v>
      </c>
      <c r="O1285" s="636">
        <f>ROUND('Смета ЕР (общ) '!$I1285*'Смета ЕР (общ) '!$M1285,2)</f>
        <v>0</v>
      </c>
      <c r="R1285" s="1376"/>
    </row>
    <row r="1286" spans="1:18" ht="24">
      <c r="A1286" s="632" t="s">
        <v>105</v>
      </c>
      <c r="B1286" s="632">
        <v>2</v>
      </c>
      <c r="C1286" s="632"/>
      <c r="D1286" s="632">
        <v>331</v>
      </c>
      <c r="E1286" s="632" t="str">
        <f>CONCATENATE('Смета ЕР (общ) '!$A1286,".",'Смета ЕР (общ) '!$B1286,".",'Смета ЕР (общ) '!$D1286)</f>
        <v>Р9.2.331</v>
      </c>
      <c r="F1286" s="632">
        <f t="shared" si="192"/>
        <v>1</v>
      </c>
      <c r="G1286" s="754" t="s">
        <v>2607</v>
      </c>
      <c r="H1286" s="634" t="s">
        <v>336</v>
      </c>
      <c r="I1286" s="635"/>
      <c r="J1286" s="636">
        <v>577.62</v>
      </c>
      <c r="K1286" s="636">
        <v>510.52</v>
      </c>
      <c r="L1286" s="636">
        <f t="shared" si="193"/>
        <v>577.62</v>
      </c>
      <c r="M1286" s="636">
        <f t="shared" si="194"/>
        <v>510.52</v>
      </c>
      <c r="N1286" s="636">
        <f>ROUND('Смета ЕР (общ) '!$I1286*'Смета ЕР (общ) '!$L1286,2)</f>
        <v>0</v>
      </c>
      <c r="O1286" s="636">
        <f>ROUND('Смета ЕР (общ) '!$I1286*'Смета ЕР (общ) '!$M1286,2)</f>
        <v>0</v>
      </c>
      <c r="R1286" s="1376"/>
    </row>
    <row r="1287" spans="1:18" ht="24">
      <c r="A1287" s="632" t="s">
        <v>105</v>
      </c>
      <c r="B1287" s="632">
        <v>2</v>
      </c>
      <c r="C1287" s="632"/>
      <c r="D1287" s="632">
        <v>332</v>
      </c>
      <c r="E1287" s="632" t="str">
        <f>CONCATENATE('Смета ЕР (общ) '!$A1287,".",'Смета ЕР (общ) '!$B1287,".",'Смета ЕР (общ) '!$D1287)</f>
        <v>Р9.2.332</v>
      </c>
      <c r="F1287" s="632">
        <f t="shared" si="192"/>
        <v>1</v>
      </c>
      <c r="G1287" s="754" t="s">
        <v>2608</v>
      </c>
      <c r="H1287" s="634" t="s">
        <v>336</v>
      </c>
      <c r="I1287" s="635"/>
      <c r="J1287" s="636">
        <v>577.62</v>
      </c>
      <c r="K1287" s="636">
        <v>510.52</v>
      </c>
      <c r="L1287" s="636">
        <f t="shared" si="193"/>
        <v>577.62</v>
      </c>
      <c r="M1287" s="636">
        <f t="shared" si="194"/>
        <v>510.52</v>
      </c>
      <c r="N1287" s="636">
        <f>ROUND('Смета ЕР (общ) '!$I1287*'Смета ЕР (общ) '!$L1287,2)</f>
        <v>0</v>
      </c>
      <c r="O1287" s="636">
        <f>ROUND('Смета ЕР (общ) '!$I1287*'Смета ЕР (общ) '!$M1287,2)</f>
        <v>0</v>
      </c>
      <c r="R1287" s="1376"/>
    </row>
    <row r="1288" spans="1:18" ht="24">
      <c r="A1288" s="632" t="s">
        <v>105</v>
      </c>
      <c r="B1288" s="632">
        <v>2</v>
      </c>
      <c r="C1288" s="632"/>
      <c r="D1288" s="632">
        <v>333</v>
      </c>
      <c r="E1288" s="632" t="str">
        <f>CONCATENATE('Смета ЕР (общ) '!$A1288,".",'Смета ЕР (общ) '!$B1288,".",'Смета ЕР (общ) '!$D1288)</f>
        <v>Р9.2.333</v>
      </c>
      <c r="F1288" s="632">
        <f t="shared" si="192"/>
        <v>1</v>
      </c>
      <c r="G1288" s="754" t="s">
        <v>2609</v>
      </c>
      <c r="H1288" s="634" t="s">
        <v>336</v>
      </c>
      <c r="I1288" s="635"/>
      <c r="J1288" s="636">
        <v>577.62</v>
      </c>
      <c r="K1288" s="636">
        <v>1458.47</v>
      </c>
      <c r="L1288" s="636">
        <f t="shared" si="193"/>
        <v>577.62</v>
      </c>
      <c r="M1288" s="636">
        <f t="shared" si="194"/>
        <v>1458.47</v>
      </c>
      <c r="N1288" s="636">
        <f>ROUND('Смета ЕР (общ) '!$I1288*'Смета ЕР (общ) '!$L1288,2)</f>
        <v>0</v>
      </c>
      <c r="O1288" s="636">
        <f>ROUND('Смета ЕР (общ) '!$I1288*'Смета ЕР (общ) '!$M1288,2)</f>
        <v>0</v>
      </c>
      <c r="R1288" s="1376"/>
    </row>
    <row r="1289" spans="1:18" ht="24">
      <c r="A1289" s="632" t="s">
        <v>105</v>
      </c>
      <c r="B1289" s="632">
        <v>2</v>
      </c>
      <c r="C1289" s="632"/>
      <c r="D1289" s="632">
        <v>334</v>
      </c>
      <c r="E1289" s="632" t="str">
        <f>CONCATENATE('Смета ЕР (общ) '!$A1289,".",'Смета ЕР (общ) '!$B1289,".",'Смета ЕР (общ) '!$D1289)</f>
        <v>Р9.2.334</v>
      </c>
      <c r="F1289" s="632">
        <f t="shared" si="192"/>
        <v>1</v>
      </c>
      <c r="G1289" s="754" t="s">
        <v>2610</v>
      </c>
      <c r="H1289" s="634" t="s">
        <v>336</v>
      </c>
      <c r="I1289" s="635"/>
      <c r="J1289" s="636">
        <v>577.62</v>
      </c>
      <c r="K1289" s="636">
        <v>1626.55</v>
      </c>
      <c r="L1289" s="636">
        <f t="shared" si="193"/>
        <v>577.62</v>
      </c>
      <c r="M1289" s="636">
        <f t="shared" si="194"/>
        <v>1626.55</v>
      </c>
      <c r="N1289" s="636">
        <f>ROUND('Смета ЕР (общ) '!$I1289*'Смета ЕР (общ) '!$L1289,2)</f>
        <v>0</v>
      </c>
      <c r="O1289" s="636">
        <f>ROUND('Смета ЕР (общ) '!$I1289*'Смета ЕР (общ) '!$M1289,2)</f>
        <v>0</v>
      </c>
      <c r="R1289" s="1376"/>
    </row>
    <row r="1290" spans="1:18" ht="24">
      <c r="A1290" s="632" t="s">
        <v>105</v>
      </c>
      <c r="B1290" s="632">
        <v>2</v>
      </c>
      <c r="C1290" s="632"/>
      <c r="D1290" s="632">
        <v>335</v>
      </c>
      <c r="E1290" s="632" t="str">
        <f>CONCATENATE('Смета ЕР (общ) '!$A1290,".",'Смета ЕР (общ) '!$B1290,".",'Смета ЕР (общ) '!$D1290)</f>
        <v>Р9.2.335</v>
      </c>
      <c r="F1290" s="632">
        <f t="shared" si="192"/>
        <v>1</v>
      </c>
      <c r="G1290" s="754" t="s">
        <v>2611</v>
      </c>
      <c r="H1290" s="634" t="s">
        <v>336</v>
      </c>
      <c r="I1290" s="635"/>
      <c r="J1290" s="636">
        <v>577.62</v>
      </c>
      <c r="K1290" s="636">
        <v>1626.55</v>
      </c>
      <c r="L1290" s="636">
        <f t="shared" si="193"/>
        <v>577.62</v>
      </c>
      <c r="M1290" s="636">
        <f t="shared" si="194"/>
        <v>1626.55</v>
      </c>
      <c r="N1290" s="636">
        <f>ROUND('Смета ЕР (общ) '!$I1290*'Смета ЕР (общ) '!$L1290,2)</f>
        <v>0</v>
      </c>
      <c r="O1290" s="636">
        <f>ROUND('Смета ЕР (общ) '!$I1290*'Смета ЕР (общ) '!$M1290,2)</f>
        <v>0</v>
      </c>
      <c r="R1290" s="1376"/>
    </row>
    <row r="1291" spans="1:18" ht="24">
      <c r="A1291" s="632" t="s">
        <v>105</v>
      </c>
      <c r="B1291" s="632">
        <v>2</v>
      </c>
      <c r="C1291" s="632"/>
      <c r="D1291" s="632">
        <v>336</v>
      </c>
      <c r="E1291" s="632" t="str">
        <f>CONCATENATE('Смета ЕР (общ) '!$A1291,".",'Смета ЕР (общ) '!$B1291,".",'Смета ЕР (общ) '!$D1291)</f>
        <v>Р9.2.336</v>
      </c>
      <c r="F1291" s="632">
        <f t="shared" si="192"/>
        <v>1</v>
      </c>
      <c r="G1291" s="754" t="s">
        <v>2612</v>
      </c>
      <c r="H1291" s="634" t="s">
        <v>336</v>
      </c>
      <c r="I1291" s="635"/>
      <c r="J1291" s="636">
        <v>636.41</v>
      </c>
      <c r="K1291" s="636">
        <v>1639.08</v>
      </c>
      <c r="L1291" s="636">
        <f t="shared" si="193"/>
        <v>636.41</v>
      </c>
      <c r="M1291" s="636">
        <f t="shared" si="194"/>
        <v>1639.08</v>
      </c>
      <c r="N1291" s="636">
        <f>ROUND('Смета ЕР (общ) '!$I1291*'Смета ЕР (общ) '!$L1291,2)</f>
        <v>0</v>
      </c>
      <c r="O1291" s="636">
        <f>ROUND('Смета ЕР (общ) '!$I1291*'Смета ЕР (общ) '!$M1291,2)</f>
        <v>0</v>
      </c>
      <c r="R1291" s="1376"/>
    </row>
    <row r="1292" spans="1:18" ht="24">
      <c r="A1292" s="632" t="s">
        <v>105</v>
      </c>
      <c r="B1292" s="632">
        <v>2</v>
      </c>
      <c r="C1292" s="632"/>
      <c r="D1292" s="632">
        <v>337</v>
      </c>
      <c r="E1292" s="632" t="str">
        <f>CONCATENATE('Смета ЕР (общ) '!$A1292,".",'Смета ЕР (общ) '!$B1292,".",'Смета ЕР (общ) '!$D1292)</f>
        <v>Р9.2.337</v>
      </c>
      <c r="F1292" s="632">
        <f t="shared" si="192"/>
        <v>1</v>
      </c>
      <c r="G1292" s="754" t="s">
        <v>2613</v>
      </c>
      <c r="H1292" s="634" t="s">
        <v>336</v>
      </c>
      <c r="I1292" s="635"/>
      <c r="J1292" s="636">
        <v>636.41</v>
      </c>
      <c r="K1292" s="636">
        <v>1639.08</v>
      </c>
      <c r="L1292" s="636">
        <f t="shared" si="193"/>
        <v>636.41</v>
      </c>
      <c r="M1292" s="636">
        <f t="shared" si="194"/>
        <v>1639.08</v>
      </c>
      <c r="N1292" s="636">
        <f>ROUND('Смета ЕР (общ) '!$I1292*'Смета ЕР (общ) '!$L1292,2)</f>
        <v>0</v>
      </c>
      <c r="O1292" s="636">
        <f>ROUND('Смета ЕР (общ) '!$I1292*'Смета ЕР (общ) '!$M1292,2)</f>
        <v>0</v>
      </c>
      <c r="R1292" s="1376"/>
    </row>
    <row r="1293" spans="1:18" ht="24">
      <c r="A1293" s="632" t="s">
        <v>105</v>
      </c>
      <c r="B1293" s="632">
        <v>2</v>
      </c>
      <c r="C1293" s="632"/>
      <c r="D1293" s="632">
        <v>338</v>
      </c>
      <c r="E1293" s="632" t="str">
        <f>CONCATENATE('Смета ЕР (общ) '!$A1293,".",'Смета ЕР (общ) '!$B1293,".",'Смета ЕР (общ) '!$D1293)</f>
        <v>Р9.2.338</v>
      </c>
      <c r="F1293" s="632">
        <f t="shared" si="192"/>
        <v>1</v>
      </c>
      <c r="G1293" s="754" t="s">
        <v>2614</v>
      </c>
      <c r="H1293" s="634" t="s">
        <v>336</v>
      </c>
      <c r="I1293" s="635"/>
      <c r="J1293" s="636">
        <v>636.41</v>
      </c>
      <c r="K1293" s="636">
        <v>2293.67</v>
      </c>
      <c r="L1293" s="636">
        <f t="shared" si="193"/>
        <v>636.41</v>
      </c>
      <c r="M1293" s="636">
        <f t="shared" si="194"/>
        <v>2293.67</v>
      </c>
      <c r="N1293" s="636">
        <f>ROUND('Смета ЕР (общ) '!$I1293*'Смета ЕР (общ) '!$L1293,2)</f>
        <v>0</v>
      </c>
      <c r="O1293" s="636">
        <f>ROUND('Смета ЕР (общ) '!$I1293*'Смета ЕР (общ) '!$M1293,2)</f>
        <v>0</v>
      </c>
      <c r="R1293" s="1376"/>
    </row>
    <row r="1294" spans="1:18" ht="24">
      <c r="A1294" s="632" t="s">
        <v>105</v>
      </c>
      <c r="B1294" s="632">
        <v>2</v>
      </c>
      <c r="C1294" s="632"/>
      <c r="D1294" s="632">
        <v>339</v>
      </c>
      <c r="E1294" s="632" t="str">
        <f>CONCATENATE('Смета ЕР (общ) '!$A1294,".",'Смета ЕР (общ) '!$B1294,".",'Смета ЕР (общ) '!$D1294)</f>
        <v>Р9.2.339</v>
      </c>
      <c r="F1294" s="632">
        <f t="shared" si="192"/>
        <v>1</v>
      </c>
      <c r="G1294" s="754" t="s">
        <v>2615</v>
      </c>
      <c r="H1294" s="634" t="s">
        <v>336</v>
      </c>
      <c r="I1294" s="635"/>
      <c r="J1294" s="636">
        <v>636.41</v>
      </c>
      <c r="K1294" s="636">
        <v>2293.67</v>
      </c>
      <c r="L1294" s="636">
        <f t="shared" si="193"/>
        <v>636.41</v>
      </c>
      <c r="M1294" s="636">
        <f t="shared" si="194"/>
        <v>2293.67</v>
      </c>
      <c r="N1294" s="636">
        <f>ROUND('Смета ЕР (общ) '!$I1294*'Смета ЕР (общ) '!$L1294,2)</f>
        <v>0</v>
      </c>
      <c r="O1294" s="636">
        <f>ROUND('Смета ЕР (общ) '!$I1294*'Смета ЕР (общ) '!$M1294,2)</f>
        <v>0</v>
      </c>
      <c r="R1294" s="1376"/>
    </row>
    <row r="1295" spans="1:18" ht="24">
      <c r="A1295" s="632" t="s">
        <v>105</v>
      </c>
      <c r="B1295" s="632">
        <v>2</v>
      </c>
      <c r="C1295" s="632"/>
      <c r="D1295" s="632">
        <v>340</v>
      </c>
      <c r="E1295" s="632" t="str">
        <f>CONCATENATE('Смета ЕР (общ) '!$A1295,".",'Смета ЕР (общ) '!$B1295,".",'Смета ЕР (общ) '!$D1295)</f>
        <v>Р9.2.340</v>
      </c>
      <c r="F1295" s="632">
        <f t="shared" si="192"/>
        <v>1</v>
      </c>
      <c r="G1295" s="754" t="s">
        <v>2616</v>
      </c>
      <c r="H1295" s="634" t="s">
        <v>336</v>
      </c>
      <c r="I1295" s="635"/>
      <c r="J1295" s="636">
        <v>636.41</v>
      </c>
      <c r="K1295" s="636">
        <v>23464.94</v>
      </c>
      <c r="L1295" s="636">
        <f t="shared" si="193"/>
        <v>636.41</v>
      </c>
      <c r="M1295" s="636">
        <f t="shared" si="194"/>
        <v>23464.94</v>
      </c>
      <c r="N1295" s="636">
        <f>ROUND('Смета ЕР (общ) '!$I1295*'Смета ЕР (общ) '!$L1295,2)</f>
        <v>0</v>
      </c>
      <c r="O1295" s="636">
        <f>ROUND('Смета ЕР (общ) '!$I1295*'Смета ЕР (общ) '!$M1295,2)</f>
        <v>0</v>
      </c>
      <c r="R1295" s="1376"/>
    </row>
    <row r="1296" spans="1:18" ht="24">
      <c r="A1296" s="632" t="s">
        <v>105</v>
      </c>
      <c r="B1296" s="632">
        <v>2</v>
      </c>
      <c r="C1296" s="632"/>
      <c r="D1296" s="632">
        <v>341</v>
      </c>
      <c r="E1296" s="632" t="str">
        <f>CONCATENATE('Смета ЕР (общ) '!$A1296,".",'Смета ЕР (общ) '!$B1296,".",'Смета ЕР (общ) '!$D1296)</f>
        <v>Р9.2.341</v>
      </c>
      <c r="F1296" s="632">
        <f t="shared" si="192"/>
        <v>1</v>
      </c>
      <c r="G1296" s="754" t="s">
        <v>2617</v>
      </c>
      <c r="H1296" s="634" t="s">
        <v>336</v>
      </c>
      <c r="I1296" s="635"/>
      <c r="J1296" s="636">
        <v>636.41</v>
      </c>
      <c r="K1296" s="636">
        <v>23464.94</v>
      </c>
      <c r="L1296" s="636">
        <f t="shared" si="193"/>
        <v>636.41</v>
      </c>
      <c r="M1296" s="636">
        <f t="shared" si="194"/>
        <v>23464.94</v>
      </c>
      <c r="N1296" s="636">
        <f>ROUND('Смета ЕР (общ) '!$I1296*'Смета ЕР (общ) '!$L1296,2)</f>
        <v>0</v>
      </c>
      <c r="O1296" s="636">
        <f>ROUND('Смета ЕР (общ) '!$I1296*'Смета ЕР (общ) '!$M1296,2)</f>
        <v>0</v>
      </c>
      <c r="R1296" s="1376"/>
    </row>
    <row r="1297" spans="1:18" ht="24">
      <c r="A1297" s="632" t="s">
        <v>105</v>
      </c>
      <c r="B1297" s="632">
        <v>2</v>
      </c>
      <c r="C1297" s="632"/>
      <c r="D1297" s="632">
        <v>342</v>
      </c>
      <c r="E1297" s="632" t="str">
        <f>CONCATENATE('Смета ЕР (общ) '!$A1297,".",'Смета ЕР (общ) '!$B1297,".",'Смета ЕР (общ) '!$D1297)</f>
        <v>Р9.2.342</v>
      </c>
      <c r="F1297" s="632">
        <f t="shared" si="192"/>
        <v>1</v>
      </c>
      <c r="G1297" s="754" t="s">
        <v>2311</v>
      </c>
      <c r="H1297" s="634" t="s">
        <v>336</v>
      </c>
      <c r="I1297" s="635"/>
      <c r="J1297" s="636">
        <v>287.10000000000002</v>
      </c>
      <c r="K1297" s="636">
        <v>369.8</v>
      </c>
      <c r="L1297" s="636">
        <f t="shared" si="193"/>
        <v>287.10000000000002</v>
      </c>
      <c r="M1297" s="636">
        <f t="shared" si="194"/>
        <v>369.8</v>
      </c>
      <c r="N1297" s="636">
        <f>ROUND('Смета ЕР (общ) '!$I1297*'Смета ЕР (общ) '!$L1297,2)</f>
        <v>0</v>
      </c>
      <c r="O1297" s="636">
        <f>ROUND('Смета ЕР (общ) '!$I1297*'Смета ЕР (общ) '!$M1297,2)</f>
        <v>0</v>
      </c>
      <c r="R1297" s="1376"/>
    </row>
    <row r="1298" spans="1:18" ht="24">
      <c r="A1298" s="632" t="s">
        <v>105</v>
      </c>
      <c r="B1298" s="632">
        <v>2</v>
      </c>
      <c r="C1298" s="632"/>
      <c r="D1298" s="632">
        <v>343</v>
      </c>
      <c r="E1298" s="632" t="str">
        <f>CONCATENATE('Смета ЕР (общ) '!$A1298,".",'Смета ЕР (общ) '!$B1298,".",'Смета ЕР (общ) '!$D1298)</f>
        <v>Р9.2.343</v>
      </c>
      <c r="F1298" s="632">
        <f t="shared" si="192"/>
        <v>1</v>
      </c>
      <c r="G1298" s="754" t="s">
        <v>2312</v>
      </c>
      <c r="H1298" s="634" t="s">
        <v>336</v>
      </c>
      <c r="I1298" s="635"/>
      <c r="J1298" s="636">
        <v>287.10000000000002</v>
      </c>
      <c r="K1298" s="636">
        <v>442.8</v>
      </c>
      <c r="L1298" s="636">
        <f t="shared" si="193"/>
        <v>287.10000000000002</v>
      </c>
      <c r="M1298" s="636">
        <f t="shared" si="194"/>
        <v>442.8</v>
      </c>
      <c r="N1298" s="636">
        <f>ROUND('Смета ЕР (общ) '!$I1298*'Смета ЕР (общ) '!$L1298,2)</f>
        <v>0</v>
      </c>
      <c r="O1298" s="636">
        <f>ROUND('Смета ЕР (общ) '!$I1298*'Смета ЕР (общ) '!$M1298,2)</f>
        <v>0</v>
      </c>
      <c r="R1298" s="1376"/>
    </row>
    <row r="1299" spans="1:18" ht="24">
      <c r="A1299" s="632" t="s">
        <v>105</v>
      </c>
      <c r="B1299" s="632">
        <v>2</v>
      </c>
      <c r="C1299" s="632"/>
      <c r="D1299" s="632">
        <v>344</v>
      </c>
      <c r="E1299" s="632" t="str">
        <f>CONCATENATE('Смета ЕР (общ) '!$A1299,".",'Смета ЕР (общ) '!$B1299,".",'Смета ЕР (общ) '!$D1299)</f>
        <v>Р9.2.344</v>
      </c>
      <c r="F1299" s="632">
        <f t="shared" si="192"/>
        <v>1</v>
      </c>
      <c r="G1299" s="754" t="s">
        <v>2313</v>
      </c>
      <c r="H1299" s="634" t="s">
        <v>336</v>
      </c>
      <c r="I1299" s="635"/>
      <c r="J1299" s="636">
        <v>287.10000000000002</v>
      </c>
      <c r="K1299" s="636">
        <v>498.14</v>
      </c>
      <c r="L1299" s="636">
        <f t="shared" si="193"/>
        <v>287.10000000000002</v>
      </c>
      <c r="M1299" s="636">
        <f t="shared" si="194"/>
        <v>498.14</v>
      </c>
      <c r="N1299" s="636">
        <f>ROUND('Смета ЕР (общ) '!$I1299*'Смета ЕР (общ) '!$L1299,2)</f>
        <v>0</v>
      </c>
      <c r="O1299" s="636">
        <f>ROUND('Смета ЕР (общ) '!$I1299*'Смета ЕР (общ) '!$M1299,2)</f>
        <v>0</v>
      </c>
      <c r="R1299" s="1376"/>
    </row>
    <row r="1300" spans="1:18" ht="24">
      <c r="A1300" s="632" t="s">
        <v>105</v>
      </c>
      <c r="B1300" s="632">
        <v>2</v>
      </c>
      <c r="C1300" s="632"/>
      <c r="D1300" s="632">
        <v>345</v>
      </c>
      <c r="E1300" s="632" t="str">
        <f>CONCATENATE('Смета ЕР (общ) '!$A1300,".",'Смета ЕР (общ) '!$B1300,".",'Смета ЕР (общ) '!$D1300)</f>
        <v>Р9.2.345</v>
      </c>
      <c r="F1300" s="632">
        <f t="shared" si="192"/>
        <v>1</v>
      </c>
      <c r="G1300" s="754" t="s">
        <v>2314</v>
      </c>
      <c r="H1300" s="634" t="s">
        <v>336</v>
      </c>
      <c r="I1300" s="635"/>
      <c r="J1300" s="636">
        <v>287.10000000000002</v>
      </c>
      <c r="K1300" s="636">
        <v>503.45</v>
      </c>
      <c r="L1300" s="636">
        <f t="shared" si="193"/>
        <v>287.10000000000002</v>
      </c>
      <c r="M1300" s="636">
        <f t="shared" si="194"/>
        <v>503.45</v>
      </c>
      <c r="N1300" s="636">
        <f>ROUND('Смета ЕР (общ) '!$I1300*'Смета ЕР (общ) '!$L1300,2)</f>
        <v>0</v>
      </c>
      <c r="O1300" s="636">
        <f>ROUND('Смета ЕР (общ) '!$I1300*'Смета ЕР (общ) '!$M1300,2)</f>
        <v>0</v>
      </c>
      <c r="R1300" s="1376"/>
    </row>
    <row r="1301" spans="1:18" ht="24">
      <c r="A1301" s="632" t="s">
        <v>105</v>
      </c>
      <c r="B1301" s="632">
        <v>2</v>
      </c>
      <c r="C1301" s="632"/>
      <c r="D1301" s="632">
        <v>346</v>
      </c>
      <c r="E1301" s="632" t="str">
        <f>CONCATENATE('Смета ЕР (общ) '!$A1301,".",'Смета ЕР (общ) '!$B1301,".",'Смета ЕР (общ) '!$D1301)</f>
        <v>Р9.2.346</v>
      </c>
      <c r="F1301" s="632">
        <f t="shared" si="192"/>
        <v>1</v>
      </c>
      <c r="G1301" s="754" t="s">
        <v>2315</v>
      </c>
      <c r="H1301" s="634" t="s">
        <v>336</v>
      </c>
      <c r="I1301" s="635"/>
      <c r="J1301" s="636">
        <v>438.48</v>
      </c>
      <c r="K1301" s="636">
        <v>582.54999999999995</v>
      </c>
      <c r="L1301" s="636">
        <f t="shared" si="193"/>
        <v>438.48</v>
      </c>
      <c r="M1301" s="636">
        <f t="shared" si="194"/>
        <v>582.54999999999995</v>
      </c>
      <c r="N1301" s="636">
        <f>ROUND('Смета ЕР (общ) '!$I1301*'Смета ЕР (общ) '!$L1301,2)</f>
        <v>0</v>
      </c>
      <c r="O1301" s="636">
        <f>ROUND('Смета ЕР (общ) '!$I1301*'Смета ЕР (общ) '!$M1301,2)</f>
        <v>0</v>
      </c>
      <c r="R1301" s="1376"/>
    </row>
    <row r="1302" spans="1:18" ht="24">
      <c r="A1302" s="632" t="s">
        <v>105</v>
      </c>
      <c r="B1302" s="632">
        <v>2</v>
      </c>
      <c r="C1302" s="632"/>
      <c r="D1302" s="632">
        <v>347</v>
      </c>
      <c r="E1302" s="632" t="str">
        <f>CONCATENATE('Смета ЕР (общ) '!$A1302,".",'Смета ЕР (общ) '!$B1302,".",'Смета ЕР (общ) '!$D1302)</f>
        <v>Р9.2.347</v>
      </c>
      <c r="F1302" s="632">
        <f t="shared" si="192"/>
        <v>1</v>
      </c>
      <c r="G1302" s="754" t="s">
        <v>2327</v>
      </c>
      <c r="H1302" s="634" t="s">
        <v>336</v>
      </c>
      <c r="I1302" s="635"/>
      <c r="J1302" s="636">
        <v>438.48</v>
      </c>
      <c r="K1302" s="636">
        <v>494.09</v>
      </c>
      <c r="L1302" s="636">
        <f t="shared" si="193"/>
        <v>438.48</v>
      </c>
      <c r="M1302" s="636">
        <f t="shared" si="194"/>
        <v>494.09</v>
      </c>
      <c r="N1302" s="636">
        <f>ROUND('Смета ЕР (общ) '!$I1302*'Смета ЕР (общ) '!$L1302,2)</f>
        <v>0</v>
      </c>
      <c r="O1302" s="636">
        <f>ROUND('Смета ЕР (общ) '!$I1302*'Смета ЕР (общ) '!$M1302,2)</f>
        <v>0</v>
      </c>
      <c r="R1302" s="1376"/>
    </row>
    <row r="1303" spans="1:18" ht="24">
      <c r="A1303" s="632" t="s">
        <v>105</v>
      </c>
      <c r="B1303" s="632">
        <v>2</v>
      </c>
      <c r="C1303" s="632"/>
      <c r="D1303" s="632">
        <v>348</v>
      </c>
      <c r="E1303" s="632" t="str">
        <f>CONCATENATE('Смета ЕР (общ) '!$A1303,".",'Смета ЕР (общ) '!$B1303,".",'Смета ЕР (общ) '!$D1303)</f>
        <v>Р9.2.348</v>
      </c>
      <c r="F1303" s="632">
        <f t="shared" si="192"/>
        <v>1</v>
      </c>
      <c r="G1303" s="754" t="s">
        <v>2328</v>
      </c>
      <c r="H1303" s="634" t="s">
        <v>336</v>
      </c>
      <c r="I1303" s="635"/>
      <c r="J1303" s="636">
        <v>287.10000000000002</v>
      </c>
      <c r="K1303" s="636">
        <v>483.35</v>
      </c>
      <c r="L1303" s="636">
        <f t="shared" si="193"/>
        <v>287.10000000000002</v>
      </c>
      <c r="M1303" s="636">
        <f t="shared" si="194"/>
        <v>483.35</v>
      </c>
      <c r="N1303" s="636">
        <f>ROUND('Смета ЕР (общ) '!$I1303*'Смета ЕР (общ) '!$L1303,2)</f>
        <v>0</v>
      </c>
      <c r="O1303" s="636">
        <f>ROUND('Смета ЕР (общ) '!$I1303*'Смета ЕР (общ) '!$M1303,2)</f>
        <v>0</v>
      </c>
      <c r="R1303" s="1376"/>
    </row>
    <row r="1304" spans="1:18" ht="24">
      <c r="A1304" s="632" t="s">
        <v>105</v>
      </c>
      <c r="B1304" s="632">
        <v>2</v>
      </c>
      <c r="C1304" s="632"/>
      <c r="D1304" s="632">
        <v>349</v>
      </c>
      <c r="E1304" s="632" t="str">
        <f>CONCATENATE('Смета ЕР (общ) '!$A1304,".",'Смета ЕР (общ) '!$B1304,".",'Смета ЕР (общ) '!$D1304)</f>
        <v>Р9.2.349</v>
      </c>
      <c r="F1304" s="632">
        <f t="shared" si="192"/>
        <v>1</v>
      </c>
      <c r="G1304" s="754" t="s">
        <v>2329</v>
      </c>
      <c r="H1304" s="634" t="s">
        <v>336</v>
      </c>
      <c r="I1304" s="635"/>
      <c r="J1304" s="636">
        <v>287.10000000000002</v>
      </c>
      <c r="K1304" s="636">
        <v>550.96</v>
      </c>
      <c r="L1304" s="636">
        <f t="shared" si="193"/>
        <v>287.10000000000002</v>
      </c>
      <c r="M1304" s="636">
        <f t="shared" si="194"/>
        <v>550.96</v>
      </c>
      <c r="N1304" s="636">
        <f>ROUND('Смета ЕР (общ) '!$I1304*'Смета ЕР (общ) '!$L1304,2)</f>
        <v>0</v>
      </c>
      <c r="O1304" s="636">
        <f>ROUND('Смета ЕР (общ) '!$I1304*'Смета ЕР (общ) '!$M1304,2)</f>
        <v>0</v>
      </c>
      <c r="R1304" s="1376"/>
    </row>
    <row r="1305" spans="1:18" ht="24">
      <c r="A1305" s="632" t="s">
        <v>105</v>
      </c>
      <c r="B1305" s="632">
        <v>2</v>
      </c>
      <c r="C1305" s="632"/>
      <c r="D1305" s="632">
        <v>350</v>
      </c>
      <c r="E1305" s="632" t="str">
        <f>CONCATENATE('Смета ЕР (общ) '!$A1305,".",'Смета ЕР (общ) '!$B1305,".",'Смета ЕР (общ) '!$D1305)</f>
        <v>Р9.2.350</v>
      </c>
      <c r="F1305" s="632">
        <f t="shared" si="192"/>
        <v>1</v>
      </c>
      <c r="G1305" s="754" t="s">
        <v>2316</v>
      </c>
      <c r="H1305" s="634" t="s">
        <v>336</v>
      </c>
      <c r="I1305" s="635"/>
      <c r="J1305" s="636">
        <v>746.46</v>
      </c>
      <c r="K1305" s="636">
        <v>1377.39</v>
      </c>
      <c r="L1305" s="636">
        <f t="shared" si="193"/>
        <v>746.46</v>
      </c>
      <c r="M1305" s="636">
        <f t="shared" si="194"/>
        <v>1377.39</v>
      </c>
      <c r="N1305" s="636">
        <f>ROUND('Смета ЕР (общ) '!$I1305*'Смета ЕР (общ) '!$L1305,2)</f>
        <v>0</v>
      </c>
      <c r="O1305" s="636">
        <f>ROUND('Смета ЕР (общ) '!$I1305*'Смета ЕР (общ) '!$M1305,2)</f>
        <v>0</v>
      </c>
      <c r="R1305" s="1376"/>
    </row>
    <row r="1306" spans="1:18" ht="24">
      <c r="A1306" s="632" t="s">
        <v>105</v>
      </c>
      <c r="B1306" s="632">
        <v>2</v>
      </c>
      <c r="C1306" s="632"/>
      <c r="D1306" s="632">
        <v>351</v>
      </c>
      <c r="E1306" s="632" t="str">
        <f>CONCATENATE('Смета ЕР (общ) '!$A1306,".",'Смета ЕР (общ) '!$B1306,".",'Смета ЕР (общ) '!$D1306)</f>
        <v>Р9.2.351</v>
      </c>
      <c r="F1306" s="632">
        <f t="shared" si="192"/>
        <v>1</v>
      </c>
      <c r="G1306" s="754" t="s">
        <v>2317</v>
      </c>
      <c r="H1306" s="634" t="s">
        <v>336</v>
      </c>
      <c r="I1306" s="635"/>
      <c r="J1306" s="636">
        <v>746.46</v>
      </c>
      <c r="K1306" s="636">
        <v>1592.21</v>
      </c>
      <c r="L1306" s="636">
        <f t="shared" si="193"/>
        <v>746.46</v>
      </c>
      <c r="M1306" s="636">
        <f t="shared" si="194"/>
        <v>1592.21</v>
      </c>
      <c r="N1306" s="636">
        <f>ROUND('Смета ЕР (общ) '!$I1306*'Смета ЕР (общ) '!$L1306,2)</f>
        <v>0</v>
      </c>
      <c r="O1306" s="636">
        <f>ROUND('Смета ЕР (общ) '!$I1306*'Смета ЕР (общ) '!$M1306,2)</f>
        <v>0</v>
      </c>
      <c r="R1306" s="1376"/>
    </row>
    <row r="1307" spans="1:18" ht="24">
      <c r="A1307" s="632" t="s">
        <v>105</v>
      </c>
      <c r="B1307" s="632">
        <v>2</v>
      </c>
      <c r="C1307" s="632"/>
      <c r="D1307" s="632">
        <v>352</v>
      </c>
      <c r="E1307" s="632" t="str">
        <f>CONCATENATE('Смета ЕР (общ) '!$A1307,".",'Смета ЕР (общ) '!$B1307,".",'Смета ЕР (общ) '!$D1307)</f>
        <v>Р9.2.352</v>
      </c>
      <c r="F1307" s="632">
        <f t="shared" si="192"/>
        <v>1</v>
      </c>
      <c r="G1307" s="754" t="s">
        <v>2318</v>
      </c>
      <c r="H1307" s="634" t="s">
        <v>336</v>
      </c>
      <c r="I1307" s="635"/>
      <c r="J1307" s="636">
        <v>791.7</v>
      </c>
      <c r="K1307" s="636">
        <v>1529.03</v>
      </c>
      <c r="L1307" s="636">
        <f t="shared" si="193"/>
        <v>791.7</v>
      </c>
      <c r="M1307" s="636">
        <f t="shared" si="194"/>
        <v>1529.03</v>
      </c>
      <c r="N1307" s="636">
        <f>ROUND('Смета ЕР (общ) '!$I1307*'Смета ЕР (общ) '!$L1307,2)</f>
        <v>0</v>
      </c>
      <c r="O1307" s="636">
        <f>ROUND('Смета ЕР (общ) '!$I1307*'Смета ЕР (общ) '!$M1307,2)</f>
        <v>0</v>
      </c>
      <c r="R1307" s="1376"/>
    </row>
    <row r="1308" spans="1:18" ht="24">
      <c r="A1308" s="632" t="s">
        <v>105</v>
      </c>
      <c r="B1308" s="632">
        <v>2</v>
      </c>
      <c r="C1308" s="632"/>
      <c r="D1308" s="632">
        <v>353</v>
      </c>
      <c r="E1308" s="632" t="str">
        <f>CONCATENATE('Смета ЕР (общ) '!$A1308,".",'Смета ЕР (общ) '!$B1308,".",'Смета ЕР (общ) '!$D1308)</f>
        <v>Р9.2.353</v>
      </c>
      <c r="F1308" s="632">
        <f t="shared" si="192"/>
        <v>1</v>
      </c>
      <c r="G1308" s="754" t="s">
        <v>2319</v>
      </c>
      <c r="H1308" s="634" t="s">
        <v>336</v>
      </c>
      <c r="I1308" s="635"/>
      <c r="J1308" s="636">
        <v>945.21</v>
      </c>
      <c r="K1308" s="636">
        <v>1674.35</v>
      </c>
      <c r="L1308" s="636">
        <f t="shared" si="193"/>
        <v>945.21</v>
      </c>
      <c r="M1308" s="636">
        <f t="shared" si="194"/>
        <v>1674.35</v>
      </c>
      <c r="N1308" s="636">
        <f>ROUND('Смета ЕР (общ) '!$I1308*'Смета ЕР (общ) '!$L1308,2)</f>
        <v>0</v>
      </c>
      <c r="O1308" s="636">
        <f>ROUND('Смета ЕР (общ) '!$I1308*'Смета ЕР (общ) '!$M1308,2)</f>
        <v>0</v>
      </c>
      <c r="R1308" s="1376"/>
    </row>
    <row r="1309" spans="1:18" ht="24">
      <c r="A1309" s="632" t="s">
        <v>105</v>
      </c>
      <c r="B1309" s="632">
        <v>2</v>
      </c>
      <c r="C1309" s="632"/>
      <c r="D1309" s="632">
        <v>354</v>
      </c>
      <c r="E1309" s="632" t="str">
        <f>CONCATENATE('Смета ЕР (общ) '!$A1309,".",'Смета ЕР (общ) '!$B1309,".",'Смета ЕР (общ) '!$D1309)</f>
        <v>Р9.2.354</v>
      </c>
      <c r="F1309" s="632">
        <f t="shared" si="192"/>
        <v>1</v>
      </c>
      <c r="G1309" s="754" t="s">
        <v>2320</v>
      </c>
      <c r="H1309" s="634" t="s">
        <v>336</v>
      </c>
      <c r="I1309" s="635"/>
      <c r="J1309" s="636">
        <v>997.71</v>
      </c>
      <c r="K1309" s="636">
        <v>1781.77</v>
      </c>
      <c r="L1309" s="636">
        <f t="shared" si="193"/>
        <v>997.71</v>
      </c>
      <c r="M1309" s="636">
        <f t="shared" si="194"/>
        <v>1781.77</v>
      </c>
      <c r="N1309" s="636">
        <f>ROUND('Смета ЕР (общ) '!$I1309*'Смета ЕР (общ) '!$L1309,2)</f>
        <v>0</v>
      </c>
      <c r="O1309" s="636">
        <f>ROUND('Смета ЕР (общ) '!$I1309*'Смета ЕР (общ) '!$M1309,2)</f>
        <v>0</v>
      </c>
      <c r="R1309" s="1376"/>
    </row>
    <row r="1310" spans="1:18" ht="24">
      <c r="A1310" s="632" t="s">
        <v>105</v>
      </c>
      <c r="B1310" s="632">
        <v>2</v>
      </c>
      <c r="C1310" s="632"/>
      <c r="D1310" s="632">
        <v>355</v>
      </c>
      <c r="E1310" s="632" t="str">
        <f>CONCATENATE('Смета ЕР (общ) '!$A1310,".",'Смета ЕР (общ) '!$B1310,".",'Смета ЕР (общ) '!$D1310)</f>
        <v>Р9.2.355</v>
      </c>
      <c r="F1310" s="632">
        <f t="shared" si="192"/>
        <v>1</v>
      </c>
      <c r="G1310" s="754" t="s">
        <v>2321</v>
      </c>
      <c r="H1310" s="634" t="s">
        <v>336</v>
      </c>
      <c r="I1310" s="635"/>
      <c r="J1310" s="636">
        <v>1260.27</v>
      </c>
      <c r="K1310" s="636">
        <v>2331.4499999999998</v>
      </c>
      <c r="L1310" s="636">
        <f t="shared" si="193"/>
        <v>1260.27</v>
      </c>
      <c r="M1310" s="636">
        <f t="shared" si="194"/>
        <v>2331.4499999999998</v>
      </c>
      <c r="N1310" s="636">
        <f>ROUND('Смета ЕР (общ) '!$I1310*'Смета ЕР (общ) '!$L1310,2)</f>
        <v>0</v>
      </c>
      <c r="O1310" s="636">
        <f>ROUND('Смета ЕР (общ) '!$I1310*'Смета ЕР (общ) '!$M1310,2)</f>
        <v>0</v>
      </c>
      <c r="R1310" s="1376"/>
    </row>
    <row r="1311" spans="1:18" ht="24">
      <c r="A1311" s="632" t="s">
        <v>105</v>
      </c>
      <c r="B1311" s="632">
        <v>2</v>
      </c>
      <c r="C1311" s="632"/>
      <c r="D1311" s="632">
        <v>356</v>
      </c>
      <c r="E1311" s="632" t="str">
        <f>CONCATENATE('Смета ЕР (общ) '!$A1311,".",'Смета ЕР (общ) '!$B1311,".",'Смета ЕР (общ) '!$D1311)</f>
        <v>Р9.2.356</v>
      </c>
      <c r="F1311" s="632">
        <f t="shared" si="192"/>
        <v>1</v>
      </c>
      <c r="G1311" s="754" t="s">
        <v>2322</v>
      </c>
      <c r="H1311" s="634" t="s">
        <v>336</v>
      </c>
      <c r="I1311" s="635"/>
      <c r="J1311" s="636">
        <v>1540.16</v>
      </c>
      <c r="K1311" s="636">
        <v>2426.2399999999998</v>
      </c>
      <c r="L1311" s="636">
        <f t="shared" si="193"/>
        <v>1540.16</v>
      </c>
      <c r="M1311" s="636">
        <f t="shared" si="194"/>
        <v>2426.2399999999998</v>
      </c>
      <c r="N1311" s="636">
        <f>ROUND('Смета ЕР (общ) '!$I1311*'Смета ЕР (общ) '!$L1311,2)</f>
        <v>0</v>
      </c>
      <c r="O1311" s="636">
        <f>ROUND('Смета ЕР (общ) '!$I1311*'Смета ЕР (общ) '!$M1311,2)</f>
        <v>0</v>
      </c>
      <c r="R1311" s="1376"/>
    </row>
    <row r="1312" spans="1:18" ht="24">
      <c r="A1312" s="632" t="s">
        <v>105</v>
      </c>
      <c r="B1312" s="632">
        <v>2</v>
      </c>
      <c r="C1312" s="632"/>
      <c r="D1312" s="632">
        <v>357</v>
      </c>
      <c r="E1312" s="632" t="str">
        <f>CONCATENATE('Смета ЕР (общ) '!$A1312,".",'Смета ЕР (общ) '!$B1312,".",'Смета ЕР (общ) '!$D1312)</f>
        <v>Р9.2.357</v>
      </c>
      <c r="F1312" s="632">
        <f t="shared" si="192"/>
        <v>1</v>
      </c>
      <c r="G1312" s="754" t="s">
        <v>2323</v>
      </c>
      <c r="H1312" s="634" t="s">
        <v>336</v>
      </c>
      <c r="I1312" s="635"/>
      <c r="J1312" s="636">
        <v>577.62</v>
      </c>
      <c r="K1312" s="636">
        <v>4694.51</v>
      </c>
      <c r="L1312" s="636">
        <f t="shared" si="193"/>
        <v>577.62</v>
      </c>
      <c r="M1312" s="636">
        <f t="shared" si="194"/>
        <v>4694.51</v>
      </c>
      <c r="N1312" s="636">
        <f>ROUND('Смета ЕР (общ) '!$I1312*'Смета ЕР (общ) '!$L1312,2)</f>
        <v>0</v>
      </c>
      <c r="O1312" s="636">
        <f>ROUND('Смета ЕР (общ) '!$I1312*'Смета ЕР (общ) '!$M1312,2)</f>
        <v>0</v>
      </c>
      <c r="R1312" s="1376"/>
    </row>
    <row r="1313" spans="1:18" ht="24">
      <c r="A1313" s="632" t="s">
        <v>105</v>
      </c>
      <c r="B1313" s="632">
        <v>2</v>
      </c>
      <c r="C1313" s="632"/>
      <c r="D1313" s="632">
        <v>358</v>
      </c>
      <c r="E1313" s="632" t="str">
        <f>CONCATENATE('Смета ЕР (общ) '!$A1313,".",'Смета ЕР (общ) '!$B1313,".",'Смета ЕР (общ) '!$D1313)</f>
        <v>Р9.2.358</v>
      </c>
      <c r="F1313" s="632">
        <f t="shared" si="192"/>
        <v>1</v>
      </c>
      <c r="G1313" s="754" t="s">
        <v>2324</v>
      </c>
      <c r="H1313" s="634" t="s">
        <v>336</v>
      </c>
      <c r="I1313" s="635"/>
      <c r="J1313" s="636">
        <v>577.62</v>
      </c>
      <c r="K1313" s="636">
        <v>5414.79</v>
      </c>
      <c r="L1313" s="636">
        <f t="shared" si="193"/>
        <v>577.62</v>
      </c>
      <c r="M1313" s="636">
        <f t="shared" si="194"/>
        <v>5414.79</v>
      </c>
      <c r="N1313" s="636">
        <f>ROUND('Смета ЕР (общ) '!$I1313*'Смета ЕР (общ) '!$L1313,2)</f>
        <v>0</v>
      </c>
      <c r="O1313" s="636">
        <f>ROUND('Смета ЕР (общ) '!$I1313*'Смета ЕР (общ) '!$M1313,2)</f>
        <v>0</v>
      </c>
      <c r="R1313" s="1376"/>
    </row>
    <row r="1314" spans="1:18" ht="24">
      <c r="A1314" s="632" t="s">
        <v>105</v>
      </c>
      <c r="B1314" s="632">
        <v>2</v>
      </c>
      <c r="C1314" s="632"/>
      <c r="D1314" s="632">
        <v>359</v>
      </c>
      <c r="E1314" s="632" t="str">
        <f>CONCATENATE('Смета ЕР (общ) '!$A1314,".",'Смета ЕР (общ) '!$B1314,".",'Смета ЕР (общ) '!$D1314)</f>
        <v>Р9.2.359</v>
      </c>
      <c r="F1314" s="632">
        <f t="shared" si="192"/>
        <v>1</v>
      </c>
      <c r="G1314" s="754" t="s">
        <v>2325</v>
      </c>
      <c r="H1314" s="634" t="s">
        <v>336</v>
      </c>
      <c r="I1314" s="635"/>
      <c r="J1314" s="636">
        <v>577.62</v>
      </c>
      <c r="K1314" s="636">
        <v>5288.43</v>
      </c>
      <c r="L1314" s="636">
        <f t="shared" si="193"/>
        <v>577.62</v>
      </c>
      <c r="M1314" s="636">
        <f t="shared" si="194"/>
        <v>5288.43</v>
      </c>
      <c r="N1314" s="636">
        <f>ROUND('Смета ЕР (общ) '!$I1314*'Смета ЕР (общ) '!$L1314,2)</f>
        <v>0</v>
      </c>
      <c r="O1314" s="636">
        <f>ROUND('Смета ЕР (общ) '!$I1314*'Смета ЕР (общ) '!$M1314,2)</f>
        <v>0</v>
      </c>
      <c r="R1314" s="1376"/>
    </row>
    <row r="1315" spans="1:18" ht="24">
      <c r="A1315" s="632" t="s">
        <v>105</v>
      </c>
      <c r="B1315" s="632">
        <v>2</v>
      </c>
      <c r="C1315" s="632"/>
      <c r="D1315" s="632">
        <v>360</v>
      </c>
      <c r="E1315" s="632" t="str">
        <f>CONCATENATE('Смета ЕР (общ) '!$A1315,".",'Смета ЕР (общ) '!$B1315,".",'Смета ЕР (общ) '!$D1315)</f>
        <v>Р9.2.360</v>
      </c>
      <c r="F1315" s="632">
        <f t="shared" si="192"/>
        <v>1</v>
      </c>
      <c r="G1315" s="754" t="s">
        <v>2326</v>
      </c>
      <c r="H1315" s="634" t="s">
        <v>336</v>
      </c>
      <c r="I1315" s="635"/>
      <c r="J1315" s="636">
        <v>636.41</v>
      </c>
      <c r="K1315" s="636">
        <v>5888.67</v>
      </c>
      <c r="L1315" s="636">
        <f t="shared" si="193"/>
        <v>636.41</v>
      </c>
      <c r="M1315" s="636">
        <f t="shared" si="194"/>
        <v>5888.67</v>
      </c>
      <c r="N1315" s="636">
        <f>ROUND('Смета ЕР (общ) '!$I1315*'Смета ЕР (общ) '!$L1315,2)</f>
        <v>0</v>
      </c>
      <c r="O1315" s="636">
        <f>ROUND('Смета ЕР (общ) '!$I1315*'Смета ЕР (общ) '!$M1315,2)</f>
        <v>0</v>
      </c>
      <c r="R1315" s="1376"/>
    </row>
    <row r="1316" spans="1:18" ht="14.4">
      <c r="A1316" s="756" t="s">
        <v>105</v>
      </c>
      <c r="B1316" s="756">
        <v>2</v>
      </c>
      <c r="C1316" s="756"/>
      <c r="D1316" s="756">
        <v>144</v>
      </c>
      <c r="E1316" s="756" t="str">
        <f>CONCATENATE('Смета ЕР (общ) '!$A1316,".",'Смета ЕР (общ) '!$B1316,".",'Смета ЕР (общ) '!$D1316)</f>
        <v>Р9.2.144</v>
      </c>
      <c r="F1316" s="756">
        <f t="shared" si="192"/>
        <v>1</v>
      </c>
      <c r="G1316" s="757" t="s">
        <v>126</v>
      </c>
      <c r="H1316" s="634" t="s">
        <v>336</v>
      </c>
      <c r="I1316" s="635"/>
      <c r="J1316" s="636">
        <v>787.67</v>
      </c>
      <c r="K1316" s="636">
        <v>4122.1000000000004</v>
      </c>
      <c r="L1316" s="636">
        <f t="shared" si="193"/>
        <v>787.67</v>
      </c>
      <c r="M1316" s="636">
        <f t="shared" si="194"/>
        <v>4122.1000000000004</v>
      </c>
      <c r="N1316" s="636">
        <f>ROUND('Смета ЕР (общ) '!$I1316*'Смета ЕР (общ) '!$L1316,2)</f>
        <v>0</v>
      </c>
      <c r="O1316" s="636">
        <f>ROUND('Смета ЕР (общ) '!$I1316*'Смета ЕР (общ) '!$M1316,2)</f>
        <v>0</v>
      </c>
      <c r="R1316" s="1376"/>
    </row>
    <row r="1317" spans="1:18" ht="14.4">
      <c r="A1317" s="756" t="s">
        <v>105</v>
      </c>
      <c r="B1317" s="756">
        <v>2</v>
      </c>
      <c r="C1317" s="756"/>
      <c r="D1317" s="756">
        <v>145</v>
      </c>
      <c r="E1317" s="756" t="str">
        <f>CONCATENATE('Смета ЕР (общ) '!$A1317,".",'Смета ЕР (общ) '!$B1317,".",'Смета ЕР (общ) '!$D1317)</f>
        <v>Р9.2.145</v>
      </c>
      <c r="F1317" s="756">
        <f t="shared" si="192"/>
        <v>1</v>
      </c>
      <c r="G1317" s="757" t="s">
        <v>127</v>
      </c>
      <c r="H1317" s="634" t="s">
        <v>336</v>
      </c>
      <c r="I1317" s="635"/>
      <c r="J1317" s="636">
        <v>787.67</v>
      </c>
      <c r="K1317" s="636">
        <v>4108.37</v>
      </c>
      <c r="L1317" s="636">
        <f t="shared" si="193"/>
        <v>787.67</v>
      </c>
      <c r="M1317" s="636">
        <f t="shared" si="194"/>
        <v>4108.37</v>
      </c>
      <c r="N1317" s="636">
        <f>ROUND('Смета ЕР (общ) '!$I1317*'Смета ЕР (общ) '!$L1317,2)</f>
        <v>0</v>
      </c>
      <c r="O1317" s="636">
        <f>ROUND('Смета ЕР (общ) '!$I1317*'Смета ЕР (общ) '!$M1317,2)</f>
        <v>0</v>
      </c>
      <c r="R1317" s="1376"/>
    </row>
    <row r="1318" spans="1:18" ht="24">
      <c r="A1318" s="632" t="s">
        <v>105</v>
      </c>
      <c r="B1318" s="632">
        <v>2</v>
      </c>
      <c r="C1318" s="632"/>
      <c r="D1318" s="632">
        <v>146</v>
      </c>
      <c r="E1318" s="632" t="str">
        <f>CONCATENATE('Смета ЕР (общ) '!$A1318,".",'Смета ЕР (общ) '!$B1318,".",'Смета ЕР (общ) '!$D1318)</f>
        <v>Р9.2.146</v>
      </c>
      <c r="F1318" s="632">
        <f t="shared" si="192"/>
        <v>1</v>
      </c>
      <c r="G1318" s="633" t="s">
        <v>128</v>
      </c>
      <c r="H1318" s="634" t="s">
        <v>336</v>
      </c>
      <c r="I1318" s="635"/>
      <c r="J1318" s="636">
        <v>787.67</v>
      </c>
      <c r="K1318" s="636">
        <v>4147.58</v>
      </c>
      <c r="L1318" s="636">
        <f t="shared" si="193"/>
        <v>787.67</v>
      </c>
      <c r="M1318" s="636">
        <f t="shared" si="194"/>
        <v>4147.58</v>
      </c>
      <c r="N1318" s="636">
        <f>ROUND('Смета ЕР (общ) '!$I1318*'Смета ЕР (общ) '!$L1318,2)</f>
        <v>0</v>
      </c>
      <c r="O1318" s="636">
        <f>ROUND('Смета ЕР (общ) '!$I1318*'Смета ЕР (общ) '!$M1318,2)</f>
        <v>0</v>
      </c>
      <c r="R1318" s="1376"/>
    </row>
    <row r="1319" spans="1:18" ht="24">
      <c r="A1319" s="632" t="s">
        <v>105</v>
      </c>
      <c r="B1319" s="632">
        <v>2</v>
      </c>
      <c r="C1319" s="632"/>
      <c r="D1319" s="632">
        <v>147</v>
      </c>
      <c r="E1319" s="632" t="str">
        <f>CONCATENATE('Смета ЕР (общ) '!$A1319,".",'Смета ЕР (общ) '!$B1319,".",'Смета ЕР (общ) '!$D1319)</f>
        <v>Р9.2.147</v>
      </c>
      <c r="F1319" s="632">
        <f t="shared" si="192"/>
        <v>1</v>
      </c>
      <c r="G1319" s="633" t="s">
        <v>184</v>
      </c>
      <c r="H1319" s="634" t="s">
        <v>336</v>
      </c>
      <c r="I1319" s="635"/>
      <c r="J1319" s="636">
        <v>1155.25</v>
      </c>
      <c r="K1319" s="636">
        <v>6434.73</v>
      </c>
      <c r="L1319" s="636">
        <f t="shared" si="193"/>
        <v>1155.25</v>
      </c>
      <c r="M1319" s="636">
        <f t="shared" si="194"/>
        <v>6434.73</v>
      </c>
      <c r="N1319" s="636">
        <f>ROUND('Смета ЕР (общ) '!$I1319*'Смета ЕР (общ) '!$L1319,2)</f>
        <v>0</v>
      </c>
      <c r="O1319" s="636">
        <f>ROUND('Смета ЕР (общ) '!$I1319*'Смета ЕР (общ) '!$M1319,2)</f>
        <v>0</v>
      </c>
      <c r="R1319" s="1376"/>
    </row>
    <row r="1320" spans="1:18" ht="24">
      <c r="A1320" s="632" t="s">
        <v>105</v>
      </c>
      <c r="B1320" s="632">
        <v>2</v>
      </c>
      <c r="C1320" s="632"/>
      <c r="D1320" s="632">
        <v>148</v>
      </c>
      <c r="E1320" s="632" t="str">
        <f>CONCATENATE('Смета ЕР (общ) '!$A1320,".",'Смета ЕР (общ) '!$B1320,".",'Смета ЕР (общ) '!$D1320)</f>
        <v>Р9.2.148</v>
      </c>
      <c r="F1320" s="632">
        <f t="shared" si="192"/>
        <v>1</v>
      </c>
      <c r="G1320" s="633" t="s">
        <v>129</v>
      </c>
      <c r="H1320" s="634" t="s">
        <v>336</v>
      </c>
      <c r="I1320" s="635"/>
      <c r="J1320" s="636">
        <v>1207.76</v>
      </c>
      <c r="K1320" s="636">
        <v>11260.19</v>
      </c>
      <c r="L1320" s="636">
        <f t="shared" si="193"/>
        <v>1207.76</v>
      </c>
      <c r="M1320" s="636">
        <f t="shared" si="194"/>
        <v>11260.19</v>
      </c>
      <c r="N1320" s="636">
        <f>ROUND('Смета ЕР (общ) '!$I1320*'Смета ЕР (общ) '!$L1320,2)</f>
        <v>0</v>
      </c>
      <c r="O1320" s="636">
        <f>ROUND('Смета ЕР (общ) '!$I1320*'Смета ЕР (общ) '!$M1320,2)</f>
        <v>0</v>
      </c>
      <c r="R1320" s="1376"/>
    </row>
    <row r="1321" spans="1:18" ht="24">
      <c r="A1321" s="632" t="s">
        <v>105</v>
      </c>
      <c r="B1321" s="632">
        <v>2</v>
      </c>
      <c r="C1321" s="632"/>
      <c r="D1321" s="632">
        <v>260</v>
      </c>
      <c r="E1321" s="632" t="str">
        <f>CONCATENATE('Смета ЕР (общ) '!$A1321,".",'Смета ЕР (общ) '!$B1321,".",'Смета ЕР (общ) '!$D1321)</f>
        <v>Р9.2.260</v>
      </c>
      <c r="F1321" s="632">
        <f t="shared" si="192"/>
        <v>1</v>
      </c>
      <c r="G1321" s="633" t="s">
        <v>742</v>
      </c>
      <c r="H1321" s="634" t="s">
        <v>336</v>
      </c>
      <c r="I1321" s="635"/>
      <c r="J1321" s="636">
        <v>1837.89</v>
      </c>
      <c r="K1321" s="636">
        <v>14008.87</v>
      </c>
      <c r="L1321" s="636">
        <f t="shared" si="193"/>
        <v>1837.89</v>
      </c>
      <c r="M1321" s="636">
        <f t="shared" si="194"/>
        <v>14008.87</v>
      </c>
      <c r="N1321" s="636">
        <f>ROUND('Смета ЕР (общ) '!$I1321*'Смета ЕР (общ) '!$L1321,2)</f>
        <v>0</v>
      </c>
      <c r="O1321" s="636">
        <f>ROUND('Смета ЕР (общ) '!$I1321*'Смета ЕР (общ) '!$M1321,2)</f>
        <v>0</v>
      </c>
      <c r="R1321" s="1376"/>
    </row>
    <row r="1322" spans="1:18" ht="24">
      <c r="A1322" s="632" t="s">
        <v>105</v>
      </c>
      <c r="B1322" s="632">
        <v>2</v>
      </c>
      <c r="C1322" s="632"/>
      <c r="D1322" s="632">
        <v>149</v>
      </c>
      <c r="E1322" s="632" t="str">
        <f>CONCATENATE('Смета ЕР (общ) '!$A1322,".",'Смета ЕР (общ) '!$B1322,".",'Смета ЕР (общ) '!$D1322)</f>
        <v>Р9.2.149</v>
      </c>
      <c r="F1322" s="632">
        <f t="shared" si="192"/>
        <v>1</v>
      </c>
      <c r="G1322" s="633" t="s">
        <v>130</v>
      </c>
      <c r="H1322" s="634" t="s">
        <v>336</v>
      </c>
      <c r="I1322" s="635"/>
      <c r="J1322" s="636">
        <v>1785.39</v>
      </c>
      <c r="K1322" s="636">
        <v>10115.92</v>
      </c>
      <c r="L1322" s="636">
        <f t="shared" si="193"/>
        <v>1785.39</v>
      </c>
      <c r="M1322" s="636">
        <f t="shared" si="194"/>
        <v>10115.92</v>
      </c>
      <c r="N1322" s="636">
        <f>ROUND('Смета ЕР (общ) '!$I1322*'Смета ЕР (общ) '!$L1322,2)</f>
        <v>0</v>
      </c>
      <c r="O1322" s="636">
        <f>ROUND('Смета ЕР (общ) '!$I1322*'Смета ЕР (общ) '!$M1322,2)</f>
        <v>0</v>
      </c>
      <c r="R1322" s="1376"/>
    </row>
    <row r="1323" spans="1:18" ht="24">
      <c r="A1323" s="632" t="s">
        <v>105</v>
      </c>
      <c r="B1323" s="632">
        <v>2</v>
      </c>
      <c r="C1323" s="632"/>
      <c r="D1323" s="632">
        <v>150</v>
      </c>
      <c r="E1323" s="632" t="str">
        <f>CONCATENATE('Смета ЕР (общ) '!$A1323,".",'Смета ЕР (общ) '!$B1323,".",'Смета ЕР (общ) '!$D1323)</f>
        <v>Р9.2.150</v>
      </c>
      <c r="F1323" s="632">
        <f t="shared" si="192"/>
        <v>1</v>
      </c>
      <c r="G1323" s="633" t="s">
        <v>131</v>
      </c>
      <c r="H1323" s="634" t="s">
        <v>336</v>
      </c>
      <c r="I1323" s="635"/>
      <c r="J1323" s="636">
        <v>1627.85</v>
      </c>
      <c r="K1323" s="636">
        <v>5991.69</v>
      </c>
      <c r="L1323" s="636">
        <f t="shared" si="193"/>
        <v>1627.85</v>
      </c>
      <c r="M1323" s="636">
        <f t="shared" si="194"/>
        <v>5991.69</v>
      </c>
      <c r="N1323" s="636">
        <f>ROUND('Смета ЕР (общ) '!$I1323*'Смета ЕР (общ) '!$L1323,2)</f>
        <v>0</v>
      </c>
      <c r="O1323" s="636">
        <f>ROUND('Смета ЕР (общ) '!$I1323*'Смета ЕР (общ) '!$M1323,2)</f>
        <v>0</v>
      </c>
      <c r="R1323" s="1376"/>
    </row>
    <row r="1324" spans="1:18" ht="24">
      <c r="A1324" s="632" t="s">
        <v>105</v>
      </c>
      <c r="B1324" s="632">
        <v>2</v>
      </c>
      <c r="C1324" s="632"/>
      <c r="D1324" s="632">
        <v>151</v>
      </c>
      <c r="E1324" s="632" t="str">
        <f>CONCATENATE('Смета ЕР (общ) '!$A1324,".",'Смета ЕР (общ) '!$B1324,".",'Смета ЕР (общ) '!$D1324)</f>
        <v>Р9.2.151</v>
      </c>
      <c r="F1324" s="632">
        <f t="shared" si="192"/>
        <v>1</v>
      </c>
      <c r="G1324" s="633" t="s">
        <v>284</v>
      </c>
      <c r="H1324" s="634" t="s">
        <v>336</v>
      </c>
      <c r="I1324" s="635"/>
      <c r="J1324" s="636">
        <v>4883.55</v>
      </c>
      <c r="K1324" s="636">
        <v>20749.900000000001</v>
      </c>
      <c r="L1324" s="636">
        <f t="shared" si="193"/>
        <v>4883.55</v>
      </c>
      <c r="M1324" s="636">
        <f t="shared" si="194"/>
        <v>20749.900000000001</v>
      </c>
      <c r="N1324" s="636">
        <f>ROUND('Смета ЕР (общ) '!$I1324*'Смета ЕР (общ) '!$L1324,2)</f>
        <v>0</v>
      </c>
      <c r="O1324" s="636">
        <f>ROUND('Смета ЕР (общ) '!$I1324*'Смета ЕР (общ) '!$M1324,2)</f>
        <v>0</v>
      </c>
      <c r="R1324" s="1376"/>
    </row>
    <row r="1325" spans="1:18" ht="24">
      <c r="A1325" s="632" t="s">
        <v>105</v>
      </c>
      <c r="B1325" s="632">
        <v>2</v>
      </c>
      <c r="C1325" s="632"/>
      <c r="D1325" s="632">
        <v>152</v>
      </c>
      <c r="E1325" s="632" t="str">
        <f>CONCATENATE('Смета ЕР (общ) '!$A1325,".",'Смета ЕР (общ) '!$B1325,".",'Смета ЕР (общ) '!$D1325)</f>
        <v>Р9.2.152</v>
      </c>
      <c r="F1325" s="632">
        <f t="shared" si="192"/>
        <v>1</v>
      </c>
      <c r="G1325" s="633" t="s">
        <v>285</v>
      </c>
      <c r="H1325" s="634" t="s">
        <v>336</v>
      </c>
      <c r="I1325" s="635"/>
      <c r="J1325" s="636">
        <v>3150.68</v>
      </c>
      <c r="K1325" s="636">
        <v>3473.71</v>
      </c>
      <c r="L1325" s="636">
        <f t="shared" si="193"/>
        <v>3150.68</v>
      </c>
      <c r="M1325" s="636">
        <f t="shared" si="194"/>
        <v>3473.71</v>
      </c>
      <c r="N1325" s="636">
        <f>ROUND('Смета ЕР (общ) '!$I1325*'Смета ЕР (общ) '!$L1325,2)</f>
        <v>0</v>
      </c>
      <c r="O1325" s="636">
        <f>ROUND('Смета ЕР (общ) '!$I1325*'Смета ЕР (общ) '!$M1325,2)</f>
        <v>0</v>
      </c>
      <c r="R1325" s="1376"/>
    </row>
    <row r="1326" spans="1:18" ht="24">
      <c r="A1326" s="632" t="s">
        <v>105</v>
      </c>
      <c r="B1326" s="632">
        <v>2</v>
      </c>
      <c r="C1326" s="632"/>
      <c r="D1326" s="632">
        <v>153</v>
      </c>
      <c r="E1326" s="632" t="str">
        <f>CONCATENATE('Смета ЕР (общ) '!$A1326,".",'Смета ЕР (общ) '!$B1326,".",'Смета ЕР (общ) '!$D1326)</f>
        <v>Р9.2.153</v>
      </c>
      <c r="F1326" s="632">
        <f t="shared" si="192"/>
        <v>1</v>
      </c>
      <c r="G1326" s="633" t="s">
        <v>623</v>
      </c>
      <c r="H1326" s="634" t="s">
        <v>336</v>
      </c>
      <c r="I1326" s="635"/>
      <c r="J1326" s="636">
        <v>3518.25</v>
      </c>
      <c r="K1326" s="636">
        <v>6685.09</v>
      </c>
      <c r="L1326" s="636">
        <f t="shared" si="193"/>
        <v>3518.25</v>
      </c>
      <c r="M1326" s="636">
        <f t="shared" si="194"/>
        <v>6685.09</v>
      </c>
      <c r="N1326" s="636">
        <f>ROUND('Смета ЕР (общ) '!$I1326*'Смета ЕР (общ) '!$L1326,2)</f>
        <v>0</v>
      </c>
      <c r="O1326" s="636">
        <f>ROUND('Смета ЕР (общ) '!$I1326*'Смета ЕР (общ) '!$M1326,2)</f>
        <v>0</v>
      </c>
      <c r="R1326" s="1376"/>
    </row>
    <row r="1327" spans="1:18" ht="24">
      <c r="A1327" s="632" t="s">
        <v>105</v>
      </c>
      <c r="B1327" s="632">
        <v>2</v>
      </c>
      <c r="C1327" s="632"/>
      <c r="D1327" s="632">
        <v>154</v>
      </c>
      <c r="E1327" s="632" t="str">
        <f>CONCATENATE('Смета ЕР (общ) '!$A1327,".",'Смета ЕР (общ) '!$B1327,".",'Смета ЕР (общ) '!$D1327)</f>
        <v>Р9.2.154</v>
      </c>
      <c r="F1327" s="632">
        <f t="shared" si="192"/>
        <v>1</v>
      </c>
      <c r="G1327" s="633" t="s">
        <v>286</v>
      </c>
      <c r="H1327" s="634" t="s">
        <v>336</v>
      </c>
      <c r="I1327" s="635"/>
      <c r="J1327" s="636">
        <v>10134.67</v>
      </c>
      <c r="K1327" s="636">
        <v>68184.45</v>
      </c>
      <c r="L1327" s="636">
        <f t="shared" si="193"/>
        <v>10134.67</v>
      </c>
      <c r="M1327" s="636">
        <f t="shared" si="194"/>
        <v>68184.45</v>
      </c>
      <c r="N1327" s="636">
        <f>ROUND('Смета ЕР (общ) '!$I1327*'Смета ЕР (общ) '!$L1327,2)</f>
        <v>0</v>
      </c>
      <c r="O1327" s="636">
        <f>ROUND('Смета ЕР (общ) '!$I1327*'Смета ЕР (общ) '!$M1327,2)</f>
        <v>0</v>
      </c>
      <c r="R1327" s="1376"/>
    </row>
    <row r="1328" spans="1:18" ht="24">
      <c r="A1328" s="632" t="s">
        <v>105</v>
      </c>
      <c r="B1328" s="632">
        <v>2</v>
      </c>
      <c r="C1328" s="632"/>
      <c r="D1328" s="632">
        <v>155</v>
      </c>
      <c r="E1328" s="632" t="str">
        <f>CONCATENATE('Смета ЕР (общ) '!$A1328,".",'Смета ЕР (общ) '!$B1328,".",'Смета ЕР (общ) '!$D1328)</f>
        <v>Р9.2.155</v>
      </c>
      <c r="F1328" s="632">
        <f t="shared" si="192"/>
        <v>1</v>
      </c>
      <c r="G1328" s="633" t="s">
        <v>185</v>
      </c>
      <c r="H1328" s="634" t="s">
        <v>336</v>
      </c>
      <c r="I1328" s="635"/>
      <c r="J1328" s="636">
        <v>1785.39</v>
      </c>
      <c r="K1328" s="636">
        <v>1591.78</v>
      </c>
      <c r="L1328" s="636">
        <f t="shared" si="193"/>
        <v>1785.39</v>
      </c>
      <c r="M1328" s="636">
        <f t="shared" si="194"/>
        <v>1591.78</v>
      </c>
      <c r="N1328" s="636">
        <f>ROUND('Смета ЕР (общ) '!$I1328*'Смета ЕР (общ) '!$L1328,2)</f>
        <v>0</v>
      </c>
      <c r="O1328" s="636">
        <f>ROUND('Смета ЕР (общ) '!$I1328*'Смета ЕР (общ) '!$M1328,2)</f>
        <v>0</v>
      </c>
      <c r="R1328" s="1376"/>
    </row>
    <row r="1329" spans="1:18" ht="24">
      <c r="A1329" s="632" t="s">
        <v>105</v>
      </c>
      <c r="B1329" s="632">
        <v>2</v>
      </c>
      <c r="C1329" s="632"/>
      <c r="D1329" s="632">
        <v>156</v>
      </c>
      <c r="E1329" s="632" t="str">
        <f>CONCATENATE('Смета ЕР (общ) '!$A1329,".",'Смета ЕР (общ) '!$B1329,".",'Смета ЕР (общ) '!$D1329)</f>
        <v>Р9.2.156</v>
      </c>
      <c r="F1329" s="632">
        <f t="shared" si="192"/>
        <v>1</v>
      </c>
      <c r="G1329" s="633" t="s">
        <v>624</v>
      </c>
      <c r="H1329" s="634" t="s">
        <v>336</v>
      </c>
      <c r="I1329" s="635"/>
      <c r="J1329" s="636">
        <v>3518.25</v>
      </c>
      <c r="K1329" s="636">
        <v>6671.56</v>
      </c>
      <c r="L1329" s="636">
        <f t="shared" si="193"/>
        <v>3518.25</v>
      </c>
      <c r="M1329" s="636">
        <f t="shared" si="194"/>
        <v>6671.56</v>
      </c>
      <c r="N1329" s="636">
        <f>ROUND('Смета ЕР (общ) '!$I1329*'Смета ЕР (общ) '!$L1329,2)</f>
        <v>0</v>
      </c>
      <c r="O1329" s="636">
        <f>ROUND('Смета ЕР (общ) '!$I1329*'Смета ЕР (общ) '!$M1329,2)</f>
        <v>0</v>
      </c>
      <c r="R1329" s="1376"/>
    </row>
    <row r="1330" spans="1:18" ht="24">
      <c r="A1330" s="632" t="s">
        <v>105</v>
      </c>
      <c r="B1330" s="632">
        <v>2</v>
      </c>
      <c r="C1330" s="632"/>
      <c r="D1330" s="632">
        <v>157</v>
      </c>
      <c r="E1330" s="632" t="str">
        <f>CONCATENATE('Смета ЕР (общ) '!$A1330,".",'Смета ЕР (общ) '!$B1330,".",'Смета ЕР (общ) '!$D1330)</f>
        <v>Р9.2.157</v>
      </c>
      <c r="F1330" s="632">
        <f t="shared" si="192"/>
        <v>1</v>
      </c>
      <c r="G1330" s="633" t="s">
        <v>186</v>
      </c>
      <c r="H1330" s="634" t="s">
        <v>336</v>
      </c>
      <c r="I1330" s="635"/>
      <c r="J1330" s="636">
        <v>870</v>
      </c>
      <c r="K1330" s="636">
        <v>3190.07</v>
      </c>
      <c r="L1330" s="636">
        <f t="shared" si="193"/>
        <v>870</v>
      </c>
      <c r="M1330" s="636">
        <f t="shared" si="194"/>
        <v>3190.07</v>
      </c>
      <c r="N1330" s="636">
        <f>ROUND('Смета ЕР (общ) '!$I1330*'Смета ЕР (общ) '!$L1330,2)</f>
        <v>0</v>
      </c>
      <c r="O1330" s="636">
        <f>ROUND('Смета ЕР (общ) '!$I1330*'Смета ЕР (общ) '!$M1330,2)</f>
        <v>0</v>
      </c>
      <c r="R1330" s="1376"/>
    </row>
    <row r="1331" spans="1:18" ht="24">
      <c r="A1331" s="632" t="s">
        <v>105</v>
      </c>
      <c r="B1331" s="632">
        <v>2</v>
      </c>
      <c r="C1331" s="632"/>
      <c r="D1331" s="632">
        <v>158</v>
      </c>
      <c r="E1331" s="632" t="str">
        <f>CONCATENATE('Смета ЕР (общ) '!$A1331,".",'Смета ЕР (общ) '!$B1331,".",'Смета ЕР (общ) '!$D1331)</f>
        <v>Р9.2.158</v>
      </c>
      <c r="F1331" s="632">
        <f t="shared" si="192"/>
        <v>1</v>
      </c>
      <c r="G1331" s="633" t="s">
        <v>625</v>
      </c>
      <c r="H1331" s="634" t="s">
        <v>336</v>
      </c>
      <c r="I1331" s="635"/>
      <c r="J1331" s="636">
        <v>3045.66</v>
      </c>
      <c r="K1331" s="636">
        <v>12144.62</v>
      </c>
      <c r="L1331" s="636">
        <f t="shared" si="193"/>
        <v>3045.66</v>
      </c>
      <c r="M1331" s="636">
        <f t="shared" si="194"/>
        <v>12144.62</v>
      </c>
      <c r="N1331" s="636">
        <f>ROUND('Смета ЕР (общ) '!$I1331*'Смета ЕР (общ) '!$L1331,2)</f>
        <v>0</v>
      </c>
      <c r="O1331" s="636">
        <f>ROUND('Смета ЕР (общ) '!$I1331*'Смета ЕР (общ) '!$M1331,2)</f>
        <v>0</v>
      </c>
      <c r="R1331" s="1376"/>
    </row>
    <row r="1332" spans="1:18" ht="24">
      <c r="A1332" s="632" t="s">
        <v>105</v>
      </c>
      <c r="B1332" s="632">
        <v>2</v>
      </c>
      <c r="C1332" s="632"/>
      <c r="D1332" s="632">
        <v>166</v>
      </c>
      <c r="E1332" s="632" t="str">
        <f>CONCATENATE('Смета ЕР (общ) '!$A1332,".",'Смета ЕР (общ) '!$B1332,".",'Смета ЕР (общ) '!$D1332)</f>
        <v>Р9.2.166</v>
      </c>
      <c r="F1332" s="632">
        <f t="shared" si="192"/>
        <v>1</v>
      </c>
      <c r="G1332" s="633" t="s">
        <v>132</v>
      </c>
      <c r="H1332" s="634" t="s">
        <v>336</v>
      </c>
      <c r="I1332" s="635"/>
      <c r="J1332" s="636">
        <v>1260.27</v>
      </c>
      <c r="K1332" s="636">
        <v>3470.07</v>
      </c>
      <c r="L1332" s="636">
        <f t="shared" si="193"/>
        <v>1260.27</v>
      </c>
      <c r="M1332" s="636">
        <f t="shared" si="194"/>
        <v>3470.07</v>
      </c>
      <c r="N1332" s="636">
        <f>ROUND('Смета ЕР (общ) '!$I1332*'Смета ЕР (общ) '!$L1332,2)</f>
        <v>0</v>
      </c>
      <c r="O1332" s="636">
        <f>ROUND('Смета ЕР (общ) '!$I1332*'Смета ЕР (общ) '!$M1332,2)</f>
        <v>0</v>
      </c>
      <c r="R1332" s="1376"/>
    </row>
    <row r="1333" spans="1:18" ht="24">
      <c r="A1333" s="632" t="s">
        <v>105</v>
      </c>
      <c r="B1333" s="632">
        <v>2</v>
      </c>
      <c r="C1333" s="632"/>
      <c r="D1333" s="632">
        <v>167</v>
      </c>
      <c r="E1333" s="632" t="str">
        <f>CONCATENATE('Смета ЕР (общ) '!$A1333,".",'Смета ЕР (общ) '!$B1333,".",'Смета ЕР (общ) '!$D1333)</f>
        <v>Р9.2.167</v>
      </c>
      <c r="F1333" s="632">
        <f t="shared" si="192"/>
        <v>1</v>
      </c>
      <c r="G1333" s="633" t="s">
        <v>287</v>
      </c>
      <c r="H1333" s="634" t="s">
        <v>336</v>
      </c>
      <c r="I1333" s="635"/>
      <c r="J1333" s="636">
        <v>1470.32</v>
      </c>
      <c r="K1333" s="636">
        <v>5668.46</v>
      </c>
      <c r="L1333" s="636">
        <f t="shared" si="193"/>
        <v>1470.32</v>
      </c>
      <c r="M1333" s="636">
        <f t="shared" si="194"/>
        <v>5668.46</v>
      </c>
      <c r="N1333" s="636">
        <f>ROUND('Смета ЕР (общ) '!$I1333*'Смета ЕР (общ) '!$L1333,2)</f>
        <v>0</v>
      </c>
      <c r="O1333" s="636">
        <f>ROUND('Смета ЕР (общ) '!$I1333*'Смета ЕР (общ) '!$M1333,2)</f>
        <v>0</v>
      </c>
      <c r="R1333" s="1376"/>
    </row>
    <row r="1334" spans="1:18" ht="24">
      <c r="A1334" s="632" t="s">
        <v>105</v>
      </c>
      <c r="B1334" s="632">
        <v>2</v>
      </c>
      <c r="C1334" s="632"/>
      <c r="D1334" s="632">
        <v>168</v>
      </c>
      <c r="E1334" s="632" t="str">
        <f>CONCATENATE('Смета ЕР (общ) '!$A1334,".",'Смета ЕР (общ) '!$B1334,".",'Смета ЕР (общ) '!$D1334)</f>
        <v>Р9.2.168</v>
      </c>
      <c r="F1334" s="632">
        <f t="shared" si="192"/>
        <v>1</v>
      </c>
      <c r="G1334" s="633" t="s">
        <v>133</v>
      </c>
      <c r="H1334" s="634" t="s">
        <v>336</v>
      </c>
      <c r="I1334" s="635"/>
      <c r="J1334" s="636">
        <v>1591.19</v>
      </c>
      <c r="K1334" s="636">
        <v>1978.4</v>
      </c>
      <c r="L1334" s="636">
        <f t="shared" si="193"/>
        <v>1591.19</v>
      </c>
      <c r="M1334" s="636">
        <f t="shared" si="194"/>
        <v>1978.4</v>
      </c>
      <c r="N1334" s="636">
        <f>ROUND('Смета ЕР (общ) '!$I1334*'Смета ЕР (общ) '!$L1334,2)</f>
        <v>0</v>
      </c>
      <c r="O1334" s="636">
        <f>ROUND('Смета ЕР (общ) '!$I1334*'Смета ЕР (общ) '!$M1334,2)</f>
        <v>0</v>
      </c>
      <c r="R1334" s="1376"/>
    </row>
    <row r="1335" spans="1:18" ht="24">
      <c r="A1335" s="632" t="s">
        <v>105</v>
      </c>
      <c r="B1335" s="632">
        <v>2</v>
      </c>
      <c r="C1335" s="632"/>
      <c r="D1335" s="632">
        <v>212</v>
      </c>
      <c r="E1335" s="632" t="str">
        <f>CONCATENATE('Смета ЕР (общ) '!$A1335,".",'Смета ЕР (общ) '!$B1335,".",'Смета ЕР (общ) '!$D1335)</f>
        <v>Р9.2.212</v>
      </c>
      <c r="F1335" s="632">
        <f t="shared" si="192"/>
        <v>1</v>
      </c>
      <c r="G1335" s="633" t="s">
        <v>144</v>
      </c>
      <c r="H1335" s="634" t="s">
        <v>336</v>
      </c>
      <c r="I1335" s="635"/>
      <c r="J1335" s="636">
        <v>1591.19</v>
      </c>
      <c r="K1335" s="636">
        <v>1489.1</v>
      </c>
      <c r="L1335" s="636">
        <f t="shared" si="193"/>
        <v>1591.19</v>
      </c>
      <c r="M1335" s="636">
        <f t="shared" si="194"/>
        <v>1489.1</v>
      </c>
      <c r="N1335" s="636">
        <f>ROUND('Смета ЕР (общ) '!$I1335*'Смета ЕР (общ) '!$L1335,2)</f>
        <v>0</v>
      </c>
      <c r="O1335" s="636">
        <f>ROUND('Смета ЕР (общ) '!$I1335*'Смета ЕР (общ) '!$M1335,2)</f>
        <v>0</v>
      </c>
      <c r="R1335" s="1376"/>
    </row>
    <row r="1336" spans="1:18" ht="24">
      <c r="A1336" s="649" t="s">
        <v>105</v>
      </c>
      <c r="B1336" s="649">
        <v>2</v>
      </c>
      <c r="C1336" s="649"/>
      <c r="D1336" s="649">
        <v>287</v>
      </c>
      <c r="E1336" s="649" t="str">
        <f>CONCATENATE('Смета ЕР (общ) '!$A1336,".",'Смета ЕР (общ) '!$B1336,".",'Смета ЕР (общ) '!$D1336)</f>
        <v>Р9.2.287</v>
      </c>
      <c r="F1336" s="649">
        <f t="shared" si="192"/>
        <v>1</v>
      </c>
      <c r="G1336" s="650" t="s">
        <v>1194</v>
      </c>
      <c r="H1336" s="634" t="s">
        <v>336</v>
      </c>
      <c r="I1336" s="652"/>
      <c r="J1336" s="636">
        <v>1591.19</v>
      </c>
      <c r="K1336" s="636">
        <v>8081.32</v>
      </c>
      <c r="L1336" s="653">
        <f t="shared" si="193"/>
        <v>1591.19</v>
      </c>
      <c r="M1336" s="653">
        <f t="shared" si="194"/>
        <v>8081.32</v>
      </c>
      <c r="N1336" s="653">
        <f>ROUND('Смета ЕР (общ) '!$I1336*'Смета ЕР (общ) '!$L1336,2)</f>
        <v>0</v>
      </c>
      <c r="O1336" s="653">
        <f>ROUND('Смета ЕР (общ) '!$I1336*'Смета ЕР (общ) '!$M1336,2)</f>
        <v>0</v>
      </c>
      <c r="R1336" s="1378"/>
    </row>
    <row r="1337" spans="1:18" ht="24">
      <c r="A1337" s="649" t="s">
        <v>105</v>
      </c>
      <c r="B1337" s="649">
        <v>2</v>
      </c>
      <c r="C1337" s="649"/>
      <c r="D1337" s="649">
        <v>288</v>
      </c>
      <c r="E1337" s="649" t="str">
        <f>CONCATENATE('Смета ЕР (общ) '!$A1337,".",'Смета ЕР (общ) '!$B1337,".",'Смета ЕР (общ) '!$D1337)</f>
        <v>Р9.2.288</v>
      </c>
      <c r="F1337" s="649">
        <f t="shared" si="192"/>
        <v>1</v>
      </c>
      <c r="G1337" s="650" t="s">
        <v>1195</v>
      </c>
      <c r="H1337" s="634" t="s">
        <v>336</v>
      </c>
      <c r="I1337" s="652"/>
      <c r="J1337" s="636">
        <v>1591.19</v>
      </c>
      <c r="K1337" s="636">
        <v>9592.43</v>
      </c>
      <c r="L1337" s="653">
        <f t="shared" si="193"/>
        <v>1591.19</v>
      </c>
      <c r="M1337" s="653">
        <f t="shared" si="194"/>
        <v>9592.43</v>
      </c>
      <c r="N1337" s="653">
        <f>ROUND('Смета ЕР (общ) '!$I1337*'Смета ЕР (общ) '!$L1337,2)</f>
        <v>0</v>
      </c>
      <c r="O1337" s="653">
        <f>ROUND('Смета ЕР (общ) '!$I1337*'Смета ЕР (общ) '!$M1337,2)</f>
        <v>0</v>
      </c>
      <c r="R1337" s="1378"/>
    </row>
    <row r="1338" spans="1:18" ht="24">
      <c r="A1338" s="663" t="s">
        <v>105</v>
      </c>
      <c r="B1338" s="663">
        <v>2</v>
      </c>
      <c r="C1338" s="663"/>
      <c r="D1338" s="663">
        <v>361</v>
      </c>
      <c r="E1338" s="663" t="str">
        <f>CONCATENATE('Смета ЕР (общ) '!$A1338,".",'Смета ЕР (общ) '!$B1338,".",'Смета ЕР (общ) '!$D1338)</f>
        <v>Р9.2.361</v>
      </c>
      <c r="F1338" s="663">
        <f t="shared" si="192"/>
        <v>1</v>
      </c>
      <c r="G1338" s="678" t="s">
        <v>1818</v>
      </c>
      <c r="H1338" s="634" t="s">
        <v>336</v>
      </c>
      <c r="I1338" s="637"/>
      <c r="J1338" s="665">
        <v>1591.19</v>
      </c>
      <c r="K1338" s="665">
        <v>4344.33</v>
      </c>
      <c r="L1338" s="665">
        <f t="shared" si="193"/>
        <v>1591.19</v>
      </c>
      <c r="M1338" s="665">
        <f t="shared" si="194"/>
        <v>4344.33</v>
      </c>
      <c r="N1338" s="665">
        <f>ROUND('Смета ЕР (общ) '!$I1338*'Смета ЕР (общ) '!$L1338,2)</f>
        <v>0</v>
      </c>
      <c r="O1338" s="665">
        <f>ROUND('Смета ЕР (общ) '!$I1338*'Смета ЕР (общ) '!$M1338,2)</f>
        <v>0</v>
      </c>
      <c r="P1338" s="630" t="s">
        <v>1181</v>
      </c>
      <c r="R1338" s="1377"/>
    </row>
    <row r="1339" spans="1:18" ht="36">
      <c r="A1339" s="663" t="s">
        <v>105</v>
      </c>
      <c r="B1339" s="663">
        <v>2</v>
      </c>
      <c r="C1339" s="663"/>
      <c r="D1339" s="663">
        <v>362</v>
      </c>
      <c r="E1339" s="663" t="str">
        <f>CONCATENATE('Смета ЕР (общ) '!$A1339,".",'Смета ЕР (общ) '!$B1339,".",'Смета ЕР (общ) '!$D1339)</f>
        <v>Р9.2.362</v>
      </c>
      <c r="F1339" s="663">
        <f t="shared" si="192"/>
        <v>1</v>
      </c>
      <c r="G1339" s="678" t="s">
        <v>1819</v>
      </c>
      <c r="H1339" s="634" t="s">
        <v>336</v>
      </c>
      <c r="I1339" s="637"/>
      <c r="J1339" s="665">
        <v>1591.19</v>
      </c>
      <c r="K1339" s="665">
        <v>6352.57</v>
      </c>
      <c r="L1339" s="665">
        <f t="shared" si="193"/>
        <v>1591.19</v>
      </c>
      <c r="M1339" s="665">
        <f t="shared" si="194"/>
        <v>6352.57</v>
      </c>
      <c r="N1339" s="665">
        <f>ROUND('Смета ЕР (общ) '!$I1339*'Смета ЕР (общ) '!$L1339,2)</f>
        <v>0</v>
      </c>
      <c r="O1339" s="665">
        <f>ROUND('Смета ЕР (общ) '!$I1339*'Смета ЕР (общ) '!$M1339,2)</f>
        <v>0</v>
      </c>
      <c r="R1339" s="1377"/>
    </row>
    <row r="1340" spans="1:18" ht="24">
      <c r="A1340" s="663" t="s">
        <v>105</v>
      </c>
      <c r="B1340" s="663">
        <v>2</v>
      </c>
      <c r="C1340" s="663"/>
      <c r="D1340" s="663">
        <v>363</v>
      </c>
      <c r="E1340" s="663" t="str">
        <f>CONCATENATE('Смета ЕР (общ) '!$A1340,".",'Смета ЕР (общ) '!$B1340,".",'Смета ЕР (общ) '!$D1340)</f>
        <v>Р9.2.363</v>
      </c>
      <c r="F1340" s="663">
        <f t="shared" si="192"/>
        <v>1</v>
      </c>
      <c r="G1340" s="678" t="s">
        <v>1820</v>
      </c>
      <c r="H1340" s="634" t="s">
        <v>336</v>
      </c>
      <c r="I1340" s="637"/>
      <c r="J1340" s="665">
        <v>1591.19</v>
      </c>
      <c r="K1340" s="665">
        <v>9256.93</v>
      </c>
      <c r="L1340" s="665">
        <f t="shared" si="193"/>
        <v>1591.19</v>
      </c>
      <c r="M1340" s="665">
        <f t="shared" si="194"/>
        <v>9256.93</v>
      </c>
      <c r="N1340" s="665">
        <f>ROUND('Смета ЕР (общ) '!$I1340*'Смета ЕР (общ) '!$L1340,2)</f>
        <v>0</v>
      </c>
      <c r="O1340" s="665">
        <f>ROUND('Смета ЕР (общ) '!$I1340*'Смета ЕР (общ) '!$M1340,2)</f>
        <v>0</v>
      </c>
      <c r="R1340" s="1377"/>
    </row>
    <row r="1341" spans="1:18" ht="24">
      <c r="A1341" s="663" t="s">
        <v>105</v>
      </c>
      <c r="B1341" s="663">
        <v>2</v>
      </c>
      <c r="C1341" s="663"/>
      <c r="D1341" s="663">
        <v>364</v>
      </c>
      <c r="E1341" s="663" t="str">
        <f>CONCATENATE('Смета ЕР (общ) '!$A1341,".",'Смета ЕР (общ) '!$B1341,".",'Смета ЕР (общ) '!$D1341)</f>
        <v>Р9.2.364</v>
      </c>
      <c r="F1341" s="663">
        <f t="shared" si="192"/>
        <v>1</v>
      </c>
      <c r="G1341" s="678" t="s">
        <v>1594</v>
      </c>
      <c r="H1341" s="634" t="s">
        <v>336</v>
      </c>
      <c r="I1341" s="637"/>
      <c r="J1341" s="665">
        <v>1591.19</v>
      </c>
      <c r="K1341" s="665">
        <v>9538.1299999999992</v>
      </c>
      <c r="L1341" s="665">
        <f t="shared" si="193"/>
        <v>1591.19</v>
      </c>
      <c r="M1341" s="665">
        <f t="shared" si="194"/>
        <v>9538.1299999999992</v>
      </c>
      <c r="N1341" s="665">
        <f>ROUND('Смета ЕР (общ) '!$I1341*'Смета ЕР (общ) '!$L1341,2)</f>
        <v>0</v>
      </c>
      <c r="O1341" s="665">
        <f>ROUND('Смета ЕР (общ) '!$I1341*'Смета ЕР (общ) '!$M1341,2)</f>
        <v>0</v>
      </c>
      <c r="R1341" s="1377"/>
    </row>
    <row r="1342" spans="1:18" ht="24">
      <c r="A1342" s="663" t="s">
        <v>105</v>
      </c>
      <c r="B1342" s="663">
        <v>2</v>
      </c>
      <c r="C1342" s="663"/>
      <c r="D1342" s="663">
        <v>289</v>
      </c>
      <c r="E1342" s="663" t="str">
        <f>CONCATENATE('Смета ЕР (общ) '!$A1342,".",'Смета ЕР (общ) '!$B1342,".",'Смета ЕР (общ) '!$D1342)</f>
        <v>Р9.2.289</v>
      </c>
      <c r="F1342" s="663">
        <f t="shared" si="192"/>
        <v>1</v>
      </c>
      <c r="G1342" s="678" t="s">
        <v>1196</v>
      </c>
      <c r="H1342" s="634" t="s">
        <v>336</v>
      </c>
      <c r="I1342" s="637"/>
      <c r="J1342" s="665">
        <v>1591.19</v>
      </c>
      <c r="K1342" s="665">
        <v>9367.5300000000007</v>
      </c>
      <c r="L1342" s="665">
        <f t="shared" si="193"/>
        <v>1591.19</v>
      </c>
      <c r="M1342" s="665">
        <f t="shared" si="194"/>
        <v>9367.5300000000007</v>
      </c>
      <c r="N1342" s="665">
        <f>ROUND('Смета ЕР (общ) '!$I1342*'Смета ЕР (общ) '!$L1342,2)</f>
        <v>0</v>
      </c>
      <c r="O1342" s="665">
        <f>ROUND('Смета ЕР (общ) '!$I1342*'Смета ЕР (общ) '!$M1342,2)</f>
        <v>0</v>
      </c>
      <c r="P1342" s="630" t="s">
        <v>1200</v>
      </c>
      <c r="R1342" s="1377"/>
    </row>
    <row r="1343" spans="1:18" ht="24">
      <c r="A1343" s="663" t="s">
        <v>105</v>
      </c>
      <c r="B1343" s="663">
        <v>2</v>
      </c>
      <c r="C1343" s="663"/>
      <c r="D1343" s="663">
        <v>365</v>
      </c>
      <c r="E1343" s="663" t="str">
        <f>CONCATENATE('Смета ЕР (общ) '!$A1343,".",'Смета ЕР (общ) '!$B1343,".",'Смета ЕР (общ) '!$D1343)</f>
        <v>Р9.2.365</v>
      </c>
      <c r="F1343" s="663">
        <f t="shared" si="192"/>
        <v>1</v>
      </c>
      <c r="G1343" s="678" t="s">
        <v>1580</v>
      </c>
      <c r="H1343" s="634" t="s">
        <v>336</v>
      </c>
      <c r="I1343" s="637"/>
      <c r="J1343" s="665">
        <v>1900.08</v>
      </c>
      <c r="K1343" s="665">
        <v>9047</v>
      </c>
      <c r="L1343" s="665">
        <f t="shared" ref="L1343:L1351" si="195">ROUND(J1343-J1343*$Q$3,2)</f>
        <v>1900.08</v>
      </c>
      <c r="M1343" s="665">
        <f>Сантехника!J9</f>
        <v>9345</v>
      </c>
      <c r="N1343" s="665">
        <f>ROUND('Смета ЕР (общ) '!$I1343*'Смета ЕР (общ) '!$L1343,2)</f>
        <v>0</v>
      </c>
      <c r="O1343" s="665">
        <f>ROUND('Смета ЕР (общ) '!$I1343*'Смета ЕР (общ) '!$M1343,2)</f>
        <v>0</v>
      </c>
      <c r="P1343" s="78" t="s">
        <v>1541</v>
      </c>
      <c r="Q1343" s="1368"/>
      <c r="R1343" s="1377"/>
    </row>
    <row r="1344" spans="1:18" ht="24">
      <c r="A1344" s="663" t="s">
        <v>105</v>
      </c>
      <c r="B1344" s="663">
        <v>2</v>
      </c>
      <c r="C1344" s="663"/>
      <c r="D1344" s="663">
        <v>169</v>
      </c>
      <c r="E1344" s="663" t="str">
        <f>CONCATENATE('Смета ЕР (общ) '!$A1344,".",'Смета ЕР (общ) '!$B1344,".",'Смета ЕР (общ) '!$D1344)</f>
        <v>Р9.2.169</v>
      </c>
      <c r="F1344" s="663">
        <f t="shared" si="192"/>
        <v>1</v>
      </c>
      <c r="G1344" s="678" t="s">
        <v>2335</v>
      </c>
      <c r="H1344" s="638" t="s">
        <v>27</v>
      </c>
      <c r="I1344" s="637"/>
      <c r="J1344" s="665">
        <v>75.8</v>
      </c>
      <c r="K1344" s="665">
        <v>153.82</v>
      </c>
      <c r="L1344" s="665">
        <f t="shared" si="195"/>
        <v>75.8</v>
      </c>
      <c r="M1344" s="665">
        <f t="shared" ref="M1344:M1351" si="196">ROUND(K1344-K1344*$Q$3,2)</f>
        <v>153.82</v>
      </c>
      <c r="N1344" s="665">
        <f>ROUND('Смета ЕР (общ) '!$I1344*'Смета ЕР (общ) '!$L1344,2)</f>
        <v>0</v>
      </c>
      <c r="O1344" s="665">
        <f>ROUND('Смета ЕР (общ) '!$I1344*'Смета ЕР (общ) '!$M1344,2)</f>
        <v>0</v>
      </c>
      <c r="R1344" s="1377"/>
    </row>
    <row r="1345" spans="1:18" ht="24">
      <c r="A1345" s="663" t="s">
        <v>105</v>
      </c>
      <c r="B1345" s="663">
        <v>2</v>
      </c>
      <c r="C1345" s="663"/>
      <c r="D1345" s="663">
        <v>366</v>
      </c>
      <c r="E1345" s="663" t="str">
        <f>CONCATENATE('Смета ЕР (общ) '!$A1345,".",'Смета ЕР (общ) '!$B1345,".",'Смета ЕР (общ) '!$D1345)</f>
        <v>Р9.2.366</v>
      </c>
      <c r="F1345" s="663">
        <f t="shared" si="192"/>
        <v>1</v>
      </c>
      <c r="G1345" s="678" t="s">
        <v>2336</v>
      </c>
      <c r="H1345" s="638" t="s">
        <v>27</v>
      </c>
      <c r="I1345" s="637"/>
      <c r="J1345" s="665">
        <v>75.8</v>
      </c>
      <c r="K1345" s="665">
        <v>97.4</v>
      </c>
      <c r="L1345" s="665">
        <f t="shared" si="195"/>
        <v>75.8</v>
      </c>
      <c r="M1345" s="665">
        <f t="shared" si="196"/>
        <v>97.4</v>
      </c>
      <c r="N1345" s="665">
        <f>ROUND('Смета ЕР (общ) '!$I1345*'Смета ЕР (общ) '!$L1345,2)</f>
        <v>0</v>
      </c>
      <c r="O1345" s="665">
        <f>ROUND('Смета ЕР (общ) '!$I1345*'Смета ЕР (общ) '!$M1345,2)</f>
        <v>0</v>
      </c>
      <c r="R1345" s="1377"/>
    </row>
    <row r="1346" spans="1:18" ht="24">
      <c r="A1346" s="663" t="s">
        <v>105</v>
      </c>
      <c r="B1346" s="663">
        <v>2</v>
      </c>
      <c r="C1346" s="663"/>
      <c r="D1346" s="663">
        <v>367</v>
      </c>
      <c r="E1346" s="663" t="str">
        <f>CONCATENATE('Смета ЕР (общ) '!$A1346,".",'Смета ЕР (общ) '!$B1346,".",'Смета ЕР (общ) '!$D1346)</f>
        <v>Р9.2.367</v>
      </c>
      <c r="F1346" s="663">
        <f t="shared" ref="F1346:F1409" si="197">IF(I1346&gt;0,F1345+1,F1345)</f>
        <v>1</v>
      </c>
      <c r="G1346" s="678" t="s">
        <v>2337</v>
      </c>
      <c r="H1346" s="638" t="s">
        <v>27</v>
      </c>
      <c r="I1346" s="637"/>
      <c r="J1346" s="665">
        <v>75.8</v>
      </c>
      <c r="K1346" s="665">
        <v>68.319999999999993</v>
      </c>
      <c r="L1346" s="665">
        <f t="shared" si="195"/>
        <v>75.8</v>
      </c>
      <c r="M1346" s="665">
        <f t="shared" si="196"/>
        <v>68.319999999999993</v>
      </c>
      <c r="N1346" s="665">
        <f>ROUND('Смета ЕР (общ) '!$I1346*'Смета ЕР (общ) '!$L1346,2)</f>
        <v>0</v>
      </c>
      <c r="O1346" s="665">
        <f>ROUND('Смета ЕР (общ) '!$I1346*'Смета ЕР (общ) '!$M1346,2)</f>
        <v>0</v>
      </c>
      <c r="R1346" s="1377"/>
    </row>
    <row r="1347" spans="1:18" ht="24">
      <c r="A1347" s="663" t="s">
        <v>105</v>
      </c>
      <c r="B1347" s="663">
        <v>2</v>
      </c>
      <c r="C1347" s="663"/>
      <c r="D1347" s="663">
        <v>170</v>
      </c>
      <c r="E1347" s="663" t="str">
        <f>CONCATENATE('Смета ЕР (общ) '!$A1347,".",'Смета ЕР (общ) '!$B1347,".",'Смета ЕР (общ) '!$D1347)</f>
        <v>Р9.2.170</v>
      </c>
      <c r="F1347" s="663">
        <f t="shared" si="197"/>
        <v>1</v>
      </c>
      <c r="G1347" s="678" t="s">
        <v>134</v>
      </c>
      <c r="H1347" s="638" t="s">
        <v>27</v>
      </c>
      <c r="I1347" s="637"/>
      <c r="J1347" s="665">
        <v>75.8</v>
      </c>
      <c r="K1347" s="665">
        <v>35.9</v>
      </c>
      <c r="L1347" s="665">
        <f t="shared" si="195"/>
        <v>75.8</v>
      </c>
      <c r="M1347" s="665">
        <f t="shared" si="196"/>
        <v>35.9</v>
      </c>
      <c r="N1347" s="665">
        <f>ROUND('Смета ЕР (общ) '!$I1347*'Смета ЕР (общ) '!$L1347,2)</f>
        <v>0</v>
      </c>
      <c r="O1347" s="665">
        <f>ROUND('Смета ЕР (общ) '!$I1347*'Смета ЕР (общ) '!$M1347,2)</f>
        <v>0</v>
      </c>
      <c r="R1347" s="1377"/>
    </row>
    <row r="1348" spans="1:18" ht="24">
      <c r="A1348" s="632" t="s">
        <v>105</v>
      </c>
      <c r="B1348" s="632">
        <v>2</v>
      </c>
      <c r="C1348" s="632"/>
      <c r="D1348" s="632">
        <v>276</v>
      </c>
      <c r="E1348" s="632" t="str">
        <f>CONCATENATE('Смета ЕР (общ) '!$A1348,".",'Смета ЕР (общ) '!$B1348,".",'Смета ЕР (общ) '!$D1348)</f>
        <v>Р9.2.276</v>
      </c>
      <c r="F1348" s="663">
        <f t="shared" si="197"/>
        <v>1</v>
      </c>
      <c r="G1348" s="633" t="s">
        <v>135</v>
      </c>
      <c r="H1348" s="634" t="s">
        <v>27</v>
      </c>
      <c r="I1348" s="635"/>
      <c r="J1348" s="636">
        <v>75.8</v>
      </c>
      <c r="K1348" s="636">
        <v>22.69</v>
      </c>
      <c r="L1348" s="636">
        <f t="shared" si="195"/>
        <v>75.8</v>
      </c>
      <c r="M1348" s="636">
        <f t="shared" si="196"/>
        <v>22.69</v>
      </c>
      <c r="N1348" s="636">
        <f>ROUND('Смета ЕР (общ) '!$I1348*'Смета ЕР (общ) '!$L1348,2)</f>
        <v>0</v>
      </c>
      <c r="O1348" s="636">
        <f>ROUND('Смета ЕР (общ) '!$I1348*'Смета ЕР (общ) '!$M1348,2)</f>
        <v>0</v>
      </c>
      <c r="R1348" s="1376"/>
    </row>
    <row r="1349" spans="1:18" ht="24">
      <c r="A1349" s="632" t="s">
        <v>105</v>
      </c>
      <c r="B1349" s="632">
        <v>2</v>
      </c>
      <c r="C1349" s="632"/>
      <c r="D1349" s="632">
        <v>277</v>
      </c>
      <c r="E1349" s="632" t="str">
        <f>CONCATENATE('Смета ЕР (общ) '!$A1349,".",'Смета ЕР (общ) '!$B1349,".",'Смета ЕР (общ) '!$D1349)</f>
        <v>Р9.2.277</v>
      </c>
      <c r="F1349" s="663">
        <f t="shared" si="197"/>
        <v>1</v>
      </c>
      <c r="G1349" s="633" t="s">
        <v>136</v>
      </c>
      <c r="H1349" s="634" t="s">
        <v>27</v>
      </c>
      <c r="I1349" s="635"/>
      <c r="J1349" s="636">
        <v>75.8</v>
      </c>
      <c r="K1349" s="636">
        <v>19.239999999999998</v>
      </c>
      <c r="L1349" s="636">
        <f t="shared" si="195"/>
        <v>75.8</v>
      </c>
      <c r="M1349" s="636">
        <f t="shared" si="196"/>
        <v>19.239999999999998</v>
      </c>
      <c r="N1349" s="636">
        <f>ROUND('Смета ЕР (общ) '!$I1349*'Смета ЕР (общ) '!$L1349,2)</f>
        <v>0</v>
      </c>
      <c r="O1349" s="636">
        <f>ROUND('Смета ЕР (общ) '!$I1349*'Смета ЕР (общ) '!$M1349,2)</f>
        <v>0</v>
      </c>
      <c r="R1349" s="1376"/>
    </row>
    <row r="1350" spans="1:18" ht="24">
      <c r="A1350" s="663" t="s">
        <v>105</v>
      </c>
      <c r="B1350" s="663">
        <v>2</v>
      </c>
      <c r="C1350" s="663"/>
      <c r="D1350" s="663">
        <v>370</v>
      </c>
      <c r="E1350" s="663" t="str">
        <f>CONCATENATE('Смета ЕР (общ) '!$A1350,".",'Смета ЕР (общ) '!$B1350,".",'Смета ЕР (общ) '!$D1350)</f>
        <v>Р9.2.370</v>
      </c>
      <c r="F1350" s="663">
        <f t="shared" si="197"/>
        <v>1</v>
      </c>
      <c r="G1350" s="678" t="s">
        <v>1210</v>
      </c>
      <c r="H1350" s="638" t="s">
        <v>27</v>
      </c>
      <c r="I1350" s="637"/>
      <c r="J1350" s="665">
        <v>113.3</v>
      </c>
      <c r="K1350" s="665">
        <v>132.56</v>
      </c>
      <c r="L1350" s="665">
        <f t="shared" si="195"/>
        <v>113.3</v>
      </c>
      <c r="M1350" s="665">
        <f t="shared" si="196"/>
        <v>132.56</v>
      </c>
      <c r="N1350" s="665">
        <f>ROUND('Смета ЕР (общ) '!$I1350*'Смета ЕР (общ) '!$L1350,2)</f>
        <v>0</v>
      </c>
      <c r="O1350" s="665">
        <f>ROUND('Смета ЕР (общ) '!$I1350*'Смета ЕР (общ) '!$M1350,2)</f>
        <v>0</v>
      </c>
      <c r="P1350" s="630" t="s">
        <v>1209</v>
      </c>
      <c r="R1350" s="1377"/>
    </row>
    <row r="1351" spans="1:18" ht="24">
      <c r="A1351" s="663" t="s">
        <v>105</v>
      </c>
      <c r="B1351" s="663">
        <v>2</v>
      </c>
      <c r="C1351" s="663"/>
      <c r="D1351" s="663">
        <v>250</v>
      </c>
      <c r="E1351" s="663" t="str">
        <f>CONCATENATE('Смета ЕР (общ) '!$A1351,".",'Смета ЕР (общ) '!$B1351,".",'Смета ЕР (общ) '!$D1351)</f>
        <v>Р9.2.250</v>
      </c>
      <c r="F1351" s="663">
        <f t="shared" si="197"/>
        <v>1</v>
      </c>
      <c r="G1351" s="678" t="s">
        <v>1211</v>
      </c>
      <c r="H1351" s="638" t="s">
        <v>27</v>
      </c>
      <c r="I1351" s="637"/>
      <c r="J1351" s="665">
        <v>135.72</v>
      </c>
      <c r="K1351" s="665">
        <v>164.05</v>
      </c>
      <c r="L1351" s="665">
        <f t="shared" si="195"/>
        <v>135.72</v>
      </c>
      <c r="M1351" s="665">
        <f t="shared" si="196"/>
        <v>164.05</v>
      </c>
      <c r="N1351" s="665">
        <f>ROUND('Смета ЕР (общ) '!$I1351*'Смета ЕР (общ) '!$L1351,2)</f>
        <v>0</v>
      </c>
      <c r="O1351" s="665">
        <f>ROUND('Смета ЕР (общ) '!$I1351*'Смета ЕР (общ) '!$M1351,2)</f>
        <v>0</v>
      </c>
      <c r="P1351" s="630" t="s">
        <v>1209</v>
      </c>
      <c r="R1351" s="1377"/>
    </row>
    <row r="1352" spans="1:18" ht="24">
      <c r="A1352" s="632" t="s">
        <v>105</v>
      </c>
      <c r="B1352" s="632">
        <v>2</v>
      </c>
      <c r="C1352" s="632"/>
      <c r="D1352" s="632">
        <v>236</v>
      </c>
      <c r="E1352" s="632" t="str">
        <f>CONCATENATE('Смета ЕР (общ) '!$A1352,".",'Смета ЕР (общ) '!$B1352,".",'Смета ЕР (общ) '!$D1352)</f>
        <v>Р9.2.236</v>
      </c>
      <c r="F1352" s="663">
        <f t="shared" si="197"/>
        <v>1</v>
      </c>
      <c r="G1352" s="633" t="s">
        <v>332</v>
      </c>
      <c r="H1352" s="634" t="s">
        <v>27</v>
      </c>
      <c r="I1352" s="635"/>
      <c r="J1352" s="636">
        <v>71.680000000000007</v>
      </c>
      <c r="K1352" s="636">
        <v>33.770000000000003</v>
      </c>
      <c r="L1352" s="636">
        <f t="shared" ref="L1352:L1388" si="198">ROUND(J1352-J1352*$Q$3,2)</f>
        <v>71.680000000000007</v>
      </c>
      <c r="M1352" s="636">
        <f t="shared" ref="M1352:M1388" si="199">ROUND(K1352-K1352*$Q$3,2)</f>
        <v>33.770000000000003</v>
      </c>
      <c r="N1352" s="636">
        <f>ROUND('Смета ЕР (общ) '!$I1352*'Смета ЕР (общ) '!$L1352,2)</f>
        <v>0</v>
      </c>
      <c r="O1352" s="636">
        <f>ROUND('Смета ЕР (общ) '!$I1352*'Смета ЕР (общ) '!$M1352,2)</f>
        <v>0</v>
      </c>
      <c r="R1352" s="1376"/>
    </row>
    <row r="1353" spans="1:18" ht="24">
      <c r="A1353" s="632" t="s">
        <v>105</v>
      </c>
      <c r="B1353" s="632">
        <v>2</v>
      </c>
      <c r="C1353" s="632"/>
      <c r="D1353" s="632">
        <v>237</v>
      </c>
      <c r="E1353" s="632" t="str">
        <f>CONCATENATE('Смета ЕР (общ) '!$A1353,".",'Смета ЕР (общ) '!$B1353,".",'Смета ЕР (общ) '!$D1353)</f>
        <v>Р9.2.237</v>
      </c>
      <c r="F1353" s="663">
        <f t="shared" si="197"/>
        <v>1</v>
      </c>
      <c r="G1353" s="633" t="s">
        <v>409</v>
      </c>
      <c r="H1353" s="634" t="s">
        <v>27</v>
      </c>
      <c r="I1353" s="635"/>
      <c r="J1353" s="636">
        <v>75.8</v>
      </c>
      <c r="K1353" s="636">
        <v>45.74</v>
      </c>
      <c r="L1353" s="636">
        <f t="shared" si="198"/>
        <v>75.8</v>
      </c>
      <c r="M1353" s="636">
        <f t="shared" si="199"/>
        <v>45.74</v>
      </c>
      <c r="N1353" s="636">
        <f>ROUND('Смета ЕР (общ) '!$I1353*'Смета ЕР (общ) '!$L1353,2)</f>
        <v>0</v>
      </c>
      <c r="O1353" s="636">
        <f>ROUND('Смета ЕР (общ) '!$I1353*'Смета ЕР (общ) '!$M1353,2)</f>
        <v>0</v>
      </c>
      <c r="R1353" s="1376"/>
    </row>
    <row r="1354" spans="1:18" ht="24">
      <c r="A1354" s="632" t="s">
        <v>105</v>
      </c>
      <c r="B1354" s="632">
        <v>2</v>
      </c>
      <c r="C1354" s="632"/>
      <c r="D1354" s="632">
        <v>173</v>
      </c>
      <c r="E1354" s="632" t="str">
        <f>CONCATENATE('Смета ЕР (общ) '!$A1354,".",'Смета ЕР (общ) '!$B1354,".",'Смета ЕР (общ) '!$D1354)</f>
        <v>Р9.2.173</v>
      </c>
      <c r="F1354" s="663">
        <f t="shared" si="197"/>
        <v>1</v>
      </c>
      <c r="G1354" s="633" t="s">
        <v>288</v>
      </c>
      <c r="H1354" s="634" t="s">
        <v>27</v>
      </c>
      <c r="I1354" s="635"/>
      <c r="J1354" s="636">
        <v>84.76</v>
      </c>
      <c r="K1354" s="636">
        <v>112.57</v>
      </c>
      <c r="L1354" s="636">
        <f t="shared" si="198"/>
        <v>84.76</v>
      </c>
      <c r="M1354" s="636">
        <f t="shared" si="199"/>
        <v>112.57</v>
      </c>
      <c r="N1354" s="636">
        <f>ROUND('Смета ЕР (общ) '!$I1354*'Смета ЕР (общ) '!$L1354,2)</f>
        <v>0</v>
      </c>
      <c r="O1354" s="636">
        <f>ROUND('Смета ЕР (общ) '!$I1354*'Смета ЕР (общ) '!$M1354,2)</f>
        <v>0</v>
      </c>
      <c r="R1354" s="1376"/>
    </row>
    <row r="1355" spans="1:18" ht="24">
      <c r="A1355" s="632" t="s">
        <v>105</v>
      </c>
      <c r="B1355" s="632">
        <v>2</v>
      </c>
      <c r="C1355" s="632"/>
      <c r="D1355" s="632">
        <v>174</v>
      </c>
      <c r="E1355" s="632" t="str">
        <f>CONCATENATE('Смета ЕР (общ) '!$A1355,".",'Смета ЕР (общ) '!$B1355,".",'Смета ЕР (общ) '!$D1355)</f>
        <v>Р9.2.174</v>
      </c>
      <c r="F1355" s="663">
        <f t="shared" si="197"/>
        <v>1</v>
      </c>
      <c r="G1355" s="633" t="s">
        <v>137</v>
      </c>
      <c r="H1355" s="634" t="s">
        <v>336</v>
      </c>
      <c r="I1355" s="635"/>
      <c r="J1355" s="636">
        <v>105.17</v>
      </c>
      <c r="K1355" s="636">
        <v>67.489999999999995</v>
      </c>
      <c r="L1355" s="636">
        <f t="shared" si="198"/>
        <v>105.17</v>
      </c>
      <c r="M1355" s="636">
        <f t="shared" si="199"/>
        <v>67.489999999999995</v>
      </c>
      <c r="N1355" s="636">
        <f>ROUND('Смета ЕР (общ) '!$I1355*'Смета ЕР (общ) '!$L1355,2)</f>
        <v>0</v>
      </c>
      <c r="O1355" s="636">
        <f>ROUND('Смета ЕР (общ) '!$I1355*'Смета ЕР (общ) '!$M1355,2)</f>
        <v>0</v>
      </c>
      <c r="R1355" s="1376"/>
    </row>
    <row r="1356" spans="1:18" ht="24">
      <c r="A1356" s="632" t="s">
        <v>105</v>
      </c>
      <c r="B1356" s="632">
        <v>2</v>
      </c>
      <c r="C1356" s="632"/>
      <c r="D1356" s="632">
        <v>176</v>
      </c>
      <c r="E1356" s="632" t="str">
        <f>CONCATENATE('Смета ЕР (общ) '!$A1356,".",'Смета ЕР (общ) '!$B1356,".",'Смета ЕР (общ) '!$D1356)</f>
        <v>Р9.2.176</v>
      </c>
      <c r="F1356" s="663">
        <f t="shared" si="197"/>
        <v>1</v>
      </c>
      <c r="G1356" s="633" t="s">
        <v>1178</v>
      </c>
      <c r="H1356" s="634" t="s">
        <v>27</v>
      </c>
      <c r="I1356" s="635"/>
      <c r="J1356" s="636">
        <v>570.72</v>
      </c>
      <c r="K1356" s="636">
        <v>1934.82</v>
      </c>
      <c r="L1356" s="636">
        <f t="shared" si="198"/>
        <v>570.72</v>
      </c>
      <c r="M1356" s="636">
        <f t="shared" si="199"/>
        <v>1934.82</v>
      </c>
      <c r="N1356" s="636">
        <f>ROUND('Смета ЕР (общ) '!$I1356*'Смета ЕР (общ) '!$L1356,2)</f>
        <v>0</v>
      </c>
      <c r="O1356" s="636">
        <f>ROUND('Смета ЕР (общ) '!$I1356*'Смета ЕР (общ) '!$M1356,2)</f>
        <v>0</v>
      </c>
      <c r="R1356" s="1376"/>
    </row>
    <row r="1357" spans="1:18" ht="24">
      <c r="A1357" s="632" t="s">
        <v>105</v>
      </c>
      <c r="B1357" s="632">
        <v>2</v>
      </c>
      <c r="C1357" s="659"/>
      <c r="D1357" s="659">
        <v>436</v>
      </c>
      <c r="E1357" s="632" t="str">
        <f>CONCATENATE('Смета ЕР (общ) '!$A1357,".",'Смета ЕР (общ) '!$B1357,".",'Смета ЕР (общ) '!$D1357)</f>
        <v>Р9.2.436</v>
      </c>
      <c r="F1357" s="663">
        <f t="shared" si="197"/>
        <v>1</v>
      </c>
      <c r="G1357" s="633" t="s">
        <v>3585</v>
      </c>
      <c r="H1357" s="634" t="s">
        <v>27</v>
      </c>
      <c r="I1357" s="661"/>
      <c r="J1357" s="636">
        <v>570.72</v>
      </c>
      <c r="K1357" s="636">
        <v>1934.82</v>
      </c>
      <c r="L1357" s="636">
        <f t="shared" ref="L1357:L1358" si="200">ROUND(J1357-J1357*$Q$3,2)</f>
        <v>570.72</v>
      </c>
      <c r="M1357" s="636">
        <f t="shared" ref="M1357:M1358" si="201">ROUND(K1357-K1357*$Q$3,2)</f>
        <v>1934.82</v>
      </c>
      <c r="N1357" s="636">
        <f>ROUND('Смета ЕР (общ) '!$I1357*'Смета ЕР (общ) '!$L1357,2)</f>
        <v>0</v>
      </c>
      <c r="O1357" s="636">
        <f>ROUND('Смета ЕР (общ) '!$I1357*'Смета ЕР (общ) '!$M1357,2)</f>
        <v>0</v>
      </c>
      <c r="R1357" s="1376"/>
    </row>
    <row r="1358" spans="1:18" ht="24">
      <c r="A1358" s="632" t="s">
        <v>105</v>
      </c>
      <c r="B1358" s="632">
        <v>2</v>
      </c>
      <c r="C1358" s="659"/>
      <c r="D1358" s="659">
        <v>437</v>
      </c>
      <c r="E1358" s="632" t="str">
        <f>CONCATENATE('Смета ЕР (общ) '!$A1358,".",'Смета ЕР (общ) '!$B1358,".",'Смета ЕР (общ) '!$D1358)</f>
        <v>Р9.2.437</v>
      </c>
      <c r="F1358" s="663">
        <f t="shared" si="197"/>
        <v>1</v>
      </c>
      <c r="G1358" s="633" t="s">
        <v>3586</v>
      </c>
      <c r="H1358" s="634" t="s">
        <v>27</v>
      </c>
      <c r="I1358" s="661"/>
      <c r="J1358" s="636">
        <v>570.72</v>
      </c>
      <c r="K1358" s="636">
        <v>1934.82</v>
      </c>
      <c r="L1358" s="636">
        <f t="shared" si="200"/>
        <v>570.72</v>
      </c>
      <c r="M1358" s="636">
        <f t="shared" si="201"/>
        <v>1934.82</v>
      </c>
      <c r="N1358" s="636">
        <f>ROUND('Смета ЕР (общ) '!$I1358*'Смета ЕР (общ) '!$L1358,2)</f>
        <v>0</v>
      </c>
      <c r="O1358" s="636">
        <f>ROUND('Смета ЕР (общ) '!$I1358*'Смета ЕР (общ) '!$M1358,2)</f>
        <v>0</v>
      </c>
      <c r="R1358" s="1376"/>
    </row>
    <row r="1359" spans="1:18" ht="30.75" customHeight="1">
      <c r="A1359" s="632" t="s">
        <v>105</v>
      </c>
      <c r="B1359" s="632">
        <v>2</v>
      </c>
      <c r="C1359" s="663"/>
      <c r="D1359" s="663">
        <v>371</v>
      </c>
      <c r="E1359" s="663" t="str">
        <f>CONCATENATE('Смета ЕР (общ) '!$A1359,".",'Смета ЕР (общ) '!$B1359,".",'Смета ЕР (общ) '!$D1359)</f>
        <v>Р9.2.371</v>
      </c>
      <c r="F1359" s="663">
        <f t="shared" si="197"/>
        <v>1</v>
      </c>
      <c r="G1359" s="678" t="s">
        <v>1202</v>
      </c>
      <c r="H1359" s="638" t="s">
        <v>336</v>
      </c>
      <c r="I1359" s="637"/>
      <c r="J1359" s="665">
        <v>119.19</v>
      </c>
      <c r="K1359" s="665">
        <v>282.95</v>
      </c>
      <c r="L1359" s="665">
        <f t="shared" si="198"/>
        <v>119.19</v>
      </c>
      <c r="M1359" s="665">
        <f t="shared" si="199"/>
        <v>282.95</v>
      </c>
      <c r="N1359" s="665">
        <f>ROUND('Смета ЕР (общ) '!$I1359*'Смета ЕР (общ) '!$L1359,2)</f>
        <v>0</v>
      </c>
      <c r="O1359" s="665">
        <f>ROUND('Смета ЕР (общ) '!$I1359*'Смета ЕР (общ) '!$M1359,2)</f>
        <v>0</v>
      </c>
      <c r="P1359" s="630" t="s">
        <v>1207</v>
      </c>
      <c r="R1359" s="1377"/>
    </row>
    <row r="1360" spans="1:18" ht="24">
      <c r="A1360" s="632" t="s">
        <v>105</v>
      </c>
      <c r="B1360" s="632">
        <v>2</v>
      </c>
      <c r="C1360" s="663"/>
      <c r="D1360" s="663">
        <v>372</v>
      </c>
      <c r="E1360" s="663" t="str">
        <f>CONCATENATE('Смета ЕР (общ) '!$A1360,".",'Смета ЕР (общ) '!$B1360,".",'Смета ЕР (общ) '!$D1360)</f>
        <v>Р9.2.372</v>
      </c>
      <c r="F1360" s="663">
        <f t="shared" si="197"/>
        <v>1</v>
      </c>
      <c r="G1360" s="678" t="s">
        <v>1203</v>
      </c>
      <c r="H1360" s="638" t="s">
        <v>336</v>
      </c>
      <c r="I1360" s="637"/>
      <c r="J1360" s="665">
        <v>119.19</v>
      </c>
      <c r="K1360" s="665">
        <v>894.85</v>
      </c>
      <c r="L1360" s="665">
        <f t="shared" si="198"/>
        <v>119.19</v>
      </c>
      <c r="M1360" s="665">
        <f t="shared" si="199"/>
        <v>894.85</v>
      </c>
      <c r="N1360" s="665">
        <f>ROUND('Смета ЕР (общ) '!$I1360*'Смета ЕР (общ) '!$L1360,2)</f>
        <v>0</v>
      </c>
      <c r="O1360" s="665">
        <f>ROUND('Смета ЕР (общ) '!$I1360*'Смета ЕР (общ) '!$M1360,2)</f>
        <v>0</v>
      </c>
      <c r="P1360" s="630" t="s">
        <v>1181</v>
      </c>
      <c r="R1360" s="1377"/>
    </row>
    <row r="1361" spans="1:18" ht="24">
      <c r="A1361" s="632" t="s">
        <v>105</v>
      </c>
      <c r="B1361" s="632">
        <v>2</v>
      </c>
      <c r="C1361" s="663"/>
      <c r="D1361" s="663">
        <v>373</v>
      </c>
      <c r="E1361" s="663" t="str">
        <f>CONCATENATE('Смета ЕР (общ) '!$A1361,".",'Смета ЕР (общ) '!$B1361,".",'Смета ЕР (общ) '!$D1361)</f>
        <v>Р9.2.373</v>
      </c>
      <c r="F1361" s="663">
        <f t="shared" si="197"/>
        <v>1</v>
      </c>
      <c r="G1361" s="678" t="s">
        <v>1204</v>
      </c>
      <c r="H1361" s="638" t="s">
        <v>336</v>
      </c>
      <c r="I1361" s="637"/>
      <c r="J1361" s="665">
        <v>119.19</v>
      </c>
      <c r="K1361" s="665">
        <v>552.73</v>
      </c>
      <c r="L1361" s="665">
        <f t="shared" si="198"/>
        <v>119.19</v>
      </c>
      <c r="M1361" s="665">
        <f t="shared" si="199"/>
        <v>552.73</v>
      </c>
      <c r="N1361" s="665">
        <f>ROUND('Смета ЕР (общ) '!$I1361*'Смета ЕР (общ) '!$L1361,2)</f>
        <v>0</v>
      </c>
      <c r="O1361" s="665">
        <f>ROUND('Смета ЕР (общ) '!$I1361*'Смета ЕР (общ) '!$M1361,2)</f>
        <v>0</v>
      </c>
      <c r="P1361" s="630" t="s">
        <v>1181</v>
      </c>
      <c r="R1361" s="1377"/>
    </row>
    <row r="1362" spans="1:18" ht="24">
      <c r="A1362" s="632" t="s">
        <v>105</v>
      </c>
      <c r="B1362" s="632">
        <v>2</v>
      </c>
      <c r="C1362" s="692"/>
      <c r="D1362" s="692">
        <v>438</v>
      </c>
      <c r="E1362" s="663" t="str">
        <f>CONCATENATE('Смета ЕР (общ) '!$A1362,".",'Смета ЕР (общ) '!$B1362,".",'Смета ЕР (общ) '!$D1362)</f>
        <v>Р9.2.438</v>
      </c>
      <c r="F1362" s="663">
        <f t="shared" si="197"/>
        <v>1</v>
      </c>
      <c r="G1362" s="678" t="s">
        <v>3587</v>
      </c>
      <c r="H1362" s="638" t="s">
        <v>336</v>
      </c>
      <c r="I1362" s="695"/>
      <c r="J1362" s="665">
        <v>119.19</v>
      </c>
      <c r="K1362" s="665">
        <v>731.43</v>
      </c>
      <c r="L1362" s="665">
        <f t="shared" ref="L1362" si="202">ROUND(J1362-J1362*$Q$3,2)</f>
        <v>119.19</v>
      </c>
      <c r="M1362" s="665">
        <f t="shared" ref="M1362" si="203">ROUND(K1362-K1362*$Q$3,2)</f>
        <v>731.43</v>
      </c>
      <c r="N1362" s="665">
        <f>ROUND('Смета ЕР (общ) '!$I1362*'Смета ЕР (общ) '!$L1362,2)</f>
        <v>0</v>
      </c>
      <c r="O1362" s="665">
        <f>ROUND('Смета ЕР (общ) '!$I1362*'Смета ЕР (общ) '!$M1362,2)</f>
        <v>0</v>
      </c>
      <c r="R1362" s="1377"/>
    </row>
    <row r="1363" spans="1:18" ht="24">
      <c r="A1363" s="632" t="s">
        <v>105</v>
      </c>
      <c r="B1363" s="632">
        <v>2</v>
      </c>
      <c r="C1363" s="663"/>
      <c r="D1363" s="663">
        <v>293</v>
      </c>
      <c r="E1363" s="663" t="str">
        <f>CONCATENATE('Смета ЕР (общ) '!$A1363,".",'Смета ЕР (общ) '!$B1363,".",'Смета ЕР (общ) '!$D1363)</f>
        <v>Р9.2.293</v>
      </c>
      <c r="F1363" s="663">
        <f t="shared" si="197"/>
        <v>1</v>
      </c>
      <c r="G1363" s="678" t="s">
        <v>1205</v>
      </c>
      <c r="H1363" s="638" t="s">
        <v>336</v>
      </c>
      <c r="I1363" s="666"/>
      <c r="J1363" s="665">
        <v>119.19</v>
      </c>
      <c r="K1363" s="665">
        <v>1525.25</v>
      </c>
      <c r="L1363" s="665">
        <f t="shared" si="198"/>
        <v>119.19</v>
      </c>
      <c r="M1363" s="665">
        <f t="shared" si="199"/>
        <v>1525.25</v>
      </c>
      <c r="N1363" s="665">
        <f>ROUND('Смета ЕР (общ) '!$I1363*'Смета ЕР (общ) '!$L1363,2)</f>
        <v>0</v>
      </c>
      <c r="O1363" s="665">
        <f>ROUND('Смета ЕР (общ) '!$I1363*'Смета ЕР (общ) '!$M1363,2)</f>
        <v>0</v>
      </c>
      <c r="P1363" s="630" t="s">
        <v>1181</v>
      </c>
      <c r="R1363" s="1377"/>
    </row>
    <row r="1364" spans="1:18" ht="24">
      <c r="A1364" s="632" t="s">
        <v>105</v>
      </c>
      <c r="B1364" s="632">
        <v>2</v>
      </c>
      <c r="C1364" s="663"/>
      <c r="D1364" s="663">
        <v>294</v>
      </c>
      <c r="E1364" s="663" t="str">
        <f>CONCATENATE('Смета ЕР (общ) '!$A1364,".",'Смета ЕР (общ) '!$B1364,".",'Смета ЕР (общ) '!$D1364)</f>
        <v>Р9.2.294</v>
      </c>
      <c r="F1364" s="663">
        <f t="shared" si="197"/>
        <v>1</v>
      </c>
      <c r="G1364" s="678" t="s">
        <v>1206</v>
      </c>
      <c r="H1364" s="638" t="s">
        <v>336</v>
      </c>
      <c r="I1364" s="666"/>
      <c r="J1364" s="665">
        <v>119.19</v>
      </c>
      <c r="K1364" s="665">
        <v>2126.4899999999998</v>
      </c>
      <c r="L1364" s="665">
        <f t="shared" si="198"/>
        <v>119.19</v>
      </c>
      <c r="M1364" s="665">
        <f t="shared" si="199"/>
        <v>2126.4899999999998</v>
      </c>
      <c r="N1364" s="665">
        <f>ROUND('Смета ЕР (общ) '!$I1364*'Смета ЕР (общ) '!$L1364,2)</f>
        <v>0</v>
      </c>
      <c r="O1364" s="665">
        <f>ROUND('Смета ЕР (общ) '!$I1364*'Смета ЕР (общ) '!$M1364,2)</f>
        <v>0</v>
      </c>
      <c r="P1364" s="630" t="s">
        <v>1181</v>
      </c>
      <c r="R1364" s="1377"/>
    </row>
    <row r="1365" spans="1:18" ht="24">
      <c r="A1365" s="632" t="s">
        <v>105</v>
      </c>
      <c r="B1365" s="632">
        <v>2</v>
      </c>
      <c r="C1365" s="692"/>
      <c r="D1365" s="692">
        <v>439</v>
      </c>
      <c r="E1365" s="663" t="str">
        <f>CONCATENATE('Смета ЕР (общ) '!$A1365,".",'Смета ЕР (общ) '!$B1365,".",'Смета ЕР (общ) '!$D1365)</f>
        <v>Р9.2.439</v>
      </c>
      <c r="F1365" s="663">
        <f t="shared" si="197"/>
        <v>1</v>
      </c>
      <c r="G1365" s="678" t="s">
        <v>3589</v>
      </c>
      <c r="H1365" s="638" t="s">
        <v>336</v>
      </c>
      <c r="I1365" s="694"/>
      <c r="J1365" s="665">
        <v>119.19</v>
      </c>
      <c r="K1365" s="665">
        <v>1884.43</v>
      </c>
      <c r="L1365" s="665">
        <f t="shared" ref="L1365:L1366" si="204">ROUND(J1365-J1365*$Q$3,2)</f>
        <v>119.19</v>
      </c>
      <c r="M1365" s="665">
        <f t="shared" ref="M1365:M1366" si="205">ROUND(K1365-K1365*$Q$3,2)</f>
        <v>1884.43</v>
      </c>
      <c r="N1365" s="665">
        <f>ROUND('Смета ЕР (общ) '!$I1365*'Смета ЕР (общ) '!$L1365,2)</f>
        <v>0</v>
      </c>
      <c r="O1365" s="665">
        <f>ROUND('Смета ЕР (общ) '!$I1365*'Смета ЕР (общ) '!$M1365,2)</f>
        <v>0</v>
      </c>
      <c r="R1365" s="1377"/>
    </row>
    <row r="1366" spans="1:18" ht="24">
      <c r="A1366" s="632" t="s">
        <v>105</v>
      </c>
      <c r="B1366" s="632">
        <v>2</v>
      </c>
      <c r="C1366" s="692"/>
      <c r="D1366" s="692">
        <v>440</v>
      </c>
      <c r="E1366" s="663" t="str">
        <f>CONCATENATE('Смета ЕР (общ) '!$A1366,".",'Смета ЕР (общ) '!$B1366,".",'Смета ЕР (общ) '!$D1366)</f>
        <v>Р9.2.440</v>
      </c>
      <c r="F1366" s="663">
        <f t="shared" si="197"/>
        <v>1</v>
      </c>
      <c r="G1366" s="678" t="s">
        <v>3588</v>
      </c>
      <c r="H1366" s="638" t="s">
        <v>336</v>
      </c>
      <c r="I1366" s="694"/>
      <c r="J1366" s="665">
        <v>119.19</v>
      </c>
      <c r="K1366" s="665">
        <v>2601.33</v>
      </c>
      <c r="L1366" s="665">
        <f t="shared" si="204"/>
        <v>119.19</v>
      </c>
      <c r="M1366" s="665">
        <f t="shared" si="205"/>
        <v>2601.33</v>
      </c>
      <c r="N1366" s="665">
        <f>ROUND('Смета ЕР (общ) '!$I1366*'Смета ЕР (общ) '!$L1366,2)</f>
        <v>0</v>
      </c>
      <c r="O1366" s="665">
        <f>ROUND('Смета ЕР (общ) '!$I1366*'Смета ЕР (общ) '!$M1366,2)</f>
        <v>0</v>
      </c>
      <c r="R1366" s="1377"/>
    </row>
    <row r="1367" spans="1:18" ht="36">
      <c r="A1367" s="632" t="s">
        <v>105</v>
      </c>
      <c r="B1367" s="632">
        <v>2</v>
      </c>
      <c r="C1367" s="663"/>
      <c r="D1367" s="663">
        <v>295</v>
      </c>
      <c r="E1367" s="663" t="str">
        <f>CONCATENATE('Смета ЕР (общ) '!$A1367,".",'Смета ЕР (общ) '!$B1367,".",'Смета ЕР (общ) '!$D1367)</f>
        <v>Р9.2.295</v>
      </c>
      <c r="F1367" s="663">
        <f t="shared" si="197"/>
        <v>1</v>
      </c>
      <c r="G1367" s="678" t="s">
        <v>3605</v>
      </c>
      <c r="H1367" s="638" t="s">
        <v>27</v>
      </c>
      <c r="I1367" s="635"/>
      <c r="J1367" s="665">
        <v>946</v>
      </c>
      <c r="K1367" s="755">
        <v>2236.88</v>
      </c>
      <c r="L1367" s="665">
        <f t="shared" si="198"/>
        <v>946</v>
      </c>
      <c r="M1367" s="665">
        <f t="shared" si="199"/>
        <v>2236.88</v>
      </c>
      <c r="N1367" s="665">
        <f>ROUND('Смета ЕР (общ) '!$I1367*'Смета ЕР (общ) '!$L1367,2)</f>
        <v>0</v>
      </c>
      <c r="O1367" s="665">
        <f>ROUND('Смета ЕР (общ) '!$I1367*'Смета ЕР (общ) '!$M1367,2)</f>
        <v>0</v>
      </c>
      <c r="P1367" s="1106" t="s">
        <v>1181</v>
      </c>
      <c r="Q1367" s="623">
        <v>0.08</v>
      </c>
      <c r="R1367" s="1377"/>
    </row>
    <row r="1368" spans="1:18" ht="36">
      <c r="A1368" s="632" t="s">
        <v>105</v>
      </c>
      <c r="B1368" s="632">
        <v>2</v>
      </c>
      <c r="C1368" s="663"/>
      <c r="D1368" s="663">
        <v>296</v>
      </c>
      <c r="E1368" s="663" t="str">
        <f>CONCATENATE('Смета ЕР (общ) '!$A1368,".",'Смета ЕР (общ) '!$B1368,".",'Смета ЕР (общ) '!$D1368)</f>
        <v>Р9.2.296</v>
      </c>
      <c r="F1368" s="663">
        <f t="shared" si="197"/>
        <v>1</v>
      </c>
      <c r="G1368" s="678" t="s">
        <v>1208</v>
      </c>
      <c r="H1368" s="638" t="s">
        <v>27</v>
      </c>
      <c r="I1368" s="635"/>
      <c r="J1368" s="665">
        <v>946</v>
      </c>
      <c r="K1368" s="755">
        <v>4108.72</v>
      </c>
      <c r="L1368" s="665">
        <f t="shared" si="198"/>
        <v>946</v>
      </c>
      <c r="M1368" s="665">
        <f t="shared" si="199"/>
        <v>4108.72</v>
      </c>
      <c r="N1368" s="665">
        <f>ROUND('Смета ЕР (общ) '!$I1368*'Смета ЕР (общ) '!$L1368,2)</f>
        <v>0</v>
      </c>
      <c r="O1368" s="665">
        <f>ROUND('Смета ЕР (общ) '!$I1368*'Смета ЕР (общ) '!$M1368,2)</f>
        <v>0</v>
      </c>
      <c r="P1368" s="1106" t="s">
        <v>1181</v>
      </c>
      <c r="Q1368" s="623">
        <v>0.13</v>
      </c>
      <c r="R1368" s="1377"/>
    </row>
    <row r="1369" spans="1:18" ht="36">
      <c r="A1369" s="632" t="s">
        <v>105</v>
      </c>
      <c r="B1369" s="632">
        <v>2</v>
      </c>
      <c r="C1369" s="632"/>
      <c r="D1369" s="632">
        <v>374</v>
      </c>
      <c r="E1369" s="632" t="str">
        <f>CONCATENATE('Смета ЕР (общ) '!$A1369,".",'Смета ЕР (общ) '!$B1369,".",'Смета ЕР (общ) '!$D1369)</f>
        <v>Р9.2.374</v>
      </c>
      <c r="F1369" s="663">
        <f t="shared" si="197"/>
        <v>1</v>
      </c>
      <c r="G1369" s="633" t="s">
        <v>2054</v>
      </c>
      <c r="H1369" s="634" t="s">
        <v>27</v>
      </c>
      <c r="I1369" s="635"/>
      <c r="J1369" s="636">
        <v>1057.05</v>
      </c>
      <c r="K1369" s="755">
        <v>5703.86</v>
      </c>
      <c r="L1369" s="636">
        <f t="shared" si="198"/>
        <v>1057.05</v>
      </c>
      <c r="M1369" s="636">
        <f t="shared" si="199"/>
        <v>5703.86</v>
      </c>
      <c r="N1369" s="636">
        <f>ROUND('Смета ЕР (общ) '!$I1369*'Смета ЕР (общ) '!$L1369,2)</f>
        <v>0</v>
      </c>
      <c r="O1369" s="636">
        <f>ROUND('Смета ЕР (общ) '!$I1369*'Смета ЕР (общ) '!$M1369,2)</f>
        <v>0</v>
      </c>
      <c r="P1369" s="1106"/>
      <c r="Q1369" s="623">
        <v>0.06</v>
      </c>
      <c r="R1369" s="1376"/>
    </row>
    <row r="1370" spans="1:18" ht="36">
      <c r="A1370" s="632" t="s">
        <v>105</v>
      </c>
      <c r="B1370" s="632">
        <v>2</v>
      </c>
      <c r="C1370" s="659"/>
      <c r="D1370" s="659">
        <v>441</v>
      </c>
      <c r="E1370" s="632" t="str">
        <f>CONCATENATE('Смета ЕР (общ) '!$A1370,".",'Смета ЕР (общ) '!$B1370,".",'Смета ЕР (общ) '!$D1370)</f>
        <v>Р9.2.441</v>
      </c>
      <c r="F1370" s="663">
        <f t="shared" si="197"/>
        <v>1</v>
      </c>
      <c r="G1370" s="633" t="s">
        <v>3590</v>
      </c>
      <c r="H1370" s="634" t="s">
        <v>27</v>
      </c>
      <c r="I1370" s="635"/>
      <c r="J1370" s="636">
        <v>1057.05</v>
      </c>
      <c r="K1370" s="636">
        <v>3271.6</v>
      </c>
      <c r="L1370" s="636">
        <f t="shared" ref="L1370:L1372" si="206">ROUND(J1370-J1370*$Q$3,2)</f>
        <v>1057.05</v>
      </c>
      <c r="M1370" s="636">
        <f t="shared" ref="M1370:M1372" si="207">ROUND(K1370-K1370*$Q$3,2)</f>
        <v>3271.6</v>
      </c>
      <c r="N1370" s="636">
        <f>ROUND('Смета ЕР (общ) '!$I1370*'Смета ЕР (общ) '!$L1370,2)</f>
        <v>0</v>
      </c>
      <c r="O1370" s="636">
        <f>ROUND('Смета ЕР (общ) '!$I1370*'Смета ЕР (общ) '!$M1370,2)</f>
        <v>0</v>
      </c>
      <c r="R1370" s="1376"/>
    </row>
    <row r="1371" spans="1:18" ht="36">
      <c r="A1371" s="632" t="s">
        <v>105</v>
      </c>
      <c r="B1371" s="632">
        <v>2</v>
      </c>
      <c r="C1371" s="659"/>
      <c r="D1371" s="659">
        <v>442</v>
      </c>
      <c r="E1371" s="632" t="str">
        <f>CONCATENATE('Смета ЕР (общ) '!$A1371,".",'Смета ЕР (общ) '!$B1371,".",'Смета ЕР (общ) '!$D1371)</f>
        <v>Р9.2.442</v>
      </c>
      <c r="F1371" s="663">
        <f t="shared" si="197"/>
        <v>1</v>
      </c>
      <c r="G1371" s="633" t="s">
        <v>3591</v>
      </c>
      <c r="H1371" s="634" t="s">
        <v>27</v>
      </c>
      <c r="I1371" s="635"/>
      <c r="J1371" s="636">
        <v>1057.05</v>
      </c>
      <c r="K1371" s="636">
        <v>4670.3900000000003</v>
      </c>
      <c r="L1371" s="636">
        <f t="shared" si="206"/>
        <v>1057.05</v>
      </c>
      <c r="M1371" s="636">
        <f t="shared" si="207"/>
        <v>4670.3900000000003</v>
      </c>
      <c r="N1371" s="636">
        <f>ROUND('Смета ЕР (общ) '!$I1371*'Смета ЕР (общ) '!$L1371,2)</f>
        <v>0</v>
      </c>
      <c r="O1371" s="636">
        <f>ROUND('Смета ЕР (общ) '!$I1371*'Смета ЕР (общ) '!$M1371,2)</f>
        <v>0</v>
      </c>
      <c r="R1371" s="1376"/>
    </row>
    <row r="1372" spans="1:18" ht="24">
      <c r="A1372" s="632" t="s">
        <v>105</v>
      </c>
      <c r="B1372" s="632">
        <v>2</v>
      </c>
      <c r="C1372" s="632"/>
      <c r="D1372" s="632">
        <v>375</v>
      </c>
      <c r="E1372" s="632" t="str">
        <f>CONCATENATE('Смета ЕР (общ) '!$A1372,".",'Смета ЕР (общ) '!$B1372,".",'Смета ЕР (общ) '!$D1372)</f>
        <v>Р9.2.375</v>
      </c>
      <c r="F1372" s="663">
        <f t="shared" si="197"/>
        <v>1</v>
      </c>
      <c r="G1372" s="633" t="s">
        <v>2330</v>
      </c>
      <c r="H1372" s="634" t="s">
        <v>27</v>
      </c>
      <c r="I1372" s="635"/>
      <c r="J1372" s="636">
        <v>769.95</v>
      </c>
      <c r="K1372" s="636">
        <v>636.4</v>
      </c>
      <c r="L1372" s="636">
        <f t="shared" si="206"/>
        <v>769.95</v>
      </c>
      <c r="M1372" s="636">
        <f t="shared" si="207"/>
        <v>636.4</v>
      </c>
      <c r="N1372" s="636">
        <f>ROUND('Смета ЕР (общ) '!$I1372*'Смета ЕР (общ) '!$L1372,2)</f>
        <v>0</v>
      </c>
      <c r="O1372" s="636">
        <f>ROUND('Смета ЕР (общ) '!$I1372*'Смета ЕР (общ) '!$M1372,2)</f>
        <v>0</v>
      </c>
      <c r="R1372" s="1376"/>
    </row>
    <row r="1373" spans="1:18" ht="24">
      <c r="A1373" s="632" t="s">
        <v>105</v>
      </c>
      <c r="B1373" s="632">
        <v>2</v>
      </c>
      <c r="C1373" s="632"/>
      <c r="D1373" s="632">
        <v>376</v>
      </c>
      <c r="E1373" s="632" t="str">
        <f>CONCATENATE('Смета ЕР (общ) '!$A1373,".",'Смета ЕР (общ) '!$B1373,".",'Смета ЕР (общ) '!$D1373)</f>
        <v>Р9.2.376</v>
      </c>
      <c r="F1373" s="663">
        <f t="shared" si="197"/>
        <v>1</v>
      </c>
      <c r="G1373" s="633" t="s">
        <v>2331</v>
      </c>
      <c r="H1373" s="634" t="s">
        <v>27</v>
      </c>
      <c r="I1373" s="635"/>
      <c r="J1373" s="636">
        <v>769.95</v>
      </c>
      <c r="K1373" s="636">
        <v>851.53</v>
      </c>
      <c r="L1373" s="636">
        <f t="shared" si="198"/>
        <v>769.95</v>
      </c>
      <c r="M1373" s="636">
        <f t="shared" si="199"/>
        <v>851.53</v>
      </c>
      <c r="N1373" s="636">
        <f>ROUND('Смета ЕР (общ) '!$I1373*'Смета ЕР (общ) '!$L1373,2)</f>
        <v>0</v>
      </c>
      <c r="O1373" s="636">
        <f>ROUND('Смета ЕР (общ) '!$I1373*'Смета ЕР (общ) '!$M1373,2)</f>
        <v>0</v>
      </c>
      <c r="R1373" s="1376"/>
    </row>
    <row r="1374" spans="1:18" ht="24">
      <c r="A1374" s="632" t="s">
        <v>105</v>
      </c>
      <c r="B1374" s="632">
        <v>2</v>
      </c>
      <c r="C1374" s="632"/>
      <c r="D1374" s="632">
        <v>377</v>
      </c>
      <c r="E1374" s="632" t="str">
        <f>CONCATENATE('Смета ЕР (общ) '!$A1374,".",'Смета ЕР (общ) '!$B1374,".",'Смета ЕР (общ) '!$D1374)</f>
        <v>Р9.2.377</v>
      </c>
      <c r="F1374" s="663">
        <f t="shared" si="197"/>
        <v>1</v>
      </c>
      <c r="G1374" s="633" t="s">
        <v>2332</v>
      </c>
      <c r="H1374" s="634" t="s">
        <v>27</v>
      </c>
      <c r="I1374" s="635"/>
      <c r="J1374" s="636">
        <v>784.74</v>
      </c>
      <c r="K1374" s="636">
        <v>1096.44</v>
      </c>
      <c r="L1374" s="636">
        <f t="shared" si="198"/>
        <v>784.74</v>
      </c>
      <c r="M1374" s="636">
        <f t="shared" si="199"/>
        <v>1096.44</v>
      </c>
      <c r="N1374" s="636">
        <f>ROUND('Смета ЕР (общ) '!$I1374*'Смета ЕР (общ) '!$L1374,2)</f>
        <v>0</v>
      </c>
      <c r="O1374" s="636">
        <f>ROUND('Смета ЕР (общ) '!$I1374*'Смета ЕР (общ) '!$M1374,2)</f>
        <v>0</v>
      </c>
      <c r="R1374" s="1376"/>
    </row>
    <row r="1375" spans="1:18" ht="24">
      <c r="A1375" s="632" t="s">
        <v>105</v>
      </c>
      <c r="B1375" s="632">
        <v>2</v>
      </c>
      <c r="C1375" s="632"/>
      <c r="D1375" s="632">
        <v>297</v>
      </c>
      <c r="E1375" s="632" t="str">
        <f>CONCATENATE('Смета ЕР (общ) '!$A1375,".",'Смета ЕР (общ) '!$B1375,".",'Смета ЕР (общ) '!$D1375)</f>
        <v>Р9.2.297</v>
      </c>
      <c r="F1375" s="663">
        <f t="shared" si="197"/>
        <v>1</v>
      </c>
      <c r="G1375" s="633" t="s">
        <v>2333</v>
      </c>
      <c r="H1375" s="634" t="s">
        <v>27</v>
      </c>
      <c r="I1375" s="635"/>
      <c r="J1375" s="636">
        <v>784.74</v>
      </c>
      <c r="K1375" s="636">
        <v>1264.48</v>
      </c>
      <c r="L1375" s="636">
        <f t="shared" si="198"/>
        <v>784.74</v>
      </c>
      <c r="M1375" s="636">
        <f t="shared" si="199"/>
        <v>1264.48</v>
      </c>
      <c r="N1375" s="636">
        <f>ROUND('Смета ЕР (общ) '!$I1375*'Смета ЕР (общ) '!$L1375,2)</f>
        <v>0</v>
      </c>
      <c r="O1375" s="636">
        <f>ROUND('Смета ЕР (общ) '!$I1375*'Смета ЕР (общ) '!$M1375,2)</f>
        <v>0</v>
      </c>
      <c r="R1375" s="1376"/>
    </row>
    <row r="1376" spans="1:18" ht="24">
      <c r="A1376" s="632" t="s">
        <v>105</v>
      </c>
      <c r="B1376" s="632">
        <v>2</v>
      </c>
      <c r="C1376" s="632"/>
      <c r="D1376" s="632">
        <v>378</v>
      </c>
      <c r="E1376" s="632" t="str">
        <f>CONCATENATE('Смета ЕР (общ) '!$A1376,".",'Смета ЕР (общ) '!$B1376,".",'Смета ЕР (общ) '!$D1376)</f>
        <v>Р9.2.378</v>
      </c>
      <c r="F1376" s="663">
        <f t="shared" si="197"/>
        <v>1</v>
      </c>
      <c r="G1376" s="633" t="s">
        <v>2334</v>
      </c>
      <c r="H1376" s="634" t="s">
        <v>27</v>
      </c>
      <c r="I1376" s="635"/>
      <c r="J1376" s="636">
        <v>784.74</v>
      </c>
      <c r="K1376" s="636">
        <v>1490.18</v>
      </c>
      <c r="L1376" s="636">
        <f t="shared" si="198"/>
        <v>784.74</v>
      </c>
      <c r="M1376" s="636">
        <f t="shared" si="199"/>
        <v>1490.18</v>
      </c>
      <c r="N1376" s="636">
        <f>ROUND('Смета ЕР (общ) '!$I1376*'Смета ЕР (общ) '!$L1376,2)</f>
        <v>0</v>
      </c>
      <c r="O1376" s="636">
        <f>ROUND('Смета ЕР (общ) '!$I1376*'Смета ЕР (общ) '!$M1376,2)</f>
        <v>0</v>
      </c>
      <c r="R1376" s="1376"/>
    </row>
    <row r="1377" spans="1:18" ht="24">
      <c r="A1377" s="632" t="s">
        <v>105</v>
      </c>
      <c r="B1377" s="632">
        <v>2</v>
      </c>
      <c r="C1377" s="632"/>
      <c r="D1377" s="632">
        <v>197</v>
      </c>
      <c r="E1377" s="632" t="str">
        <f>CONCATENATE('Смета ЕР (общ) '!$A1377,".",'Смета ЕР (общ) '!$B1377,".",'Смета ЕР (общ) '!$D1377)</f>
        <v>Р9.2.197</v>
      </c>
      <c r="F1377" s="663">
        <f t="shared" si="197"/>
        <v>1</v>
      </c>
      <c r="G1377" s="633" t="s">
        <v>1597</v>
      </c>
      <c r="H1377" s="634" t="s">
        <v>336</v>
      </c>
      <c r="I1377" s="635"/>
      <c r="J1377" s="636">
        <v>683.82</v>
      </c>
      <c r="K1377" s="636">
        <v>887.45</v>
      </c>
      <c r="L1377" s="636">
        <f t="shared" si="198"/>
        <v>683.82</v>
      </c>
      <c r="M1377" s="636">
        <f t="shared" si="199"/>
        <v>887.45</v>
      </c>
      <c r="N1377" s="636">
        <f>ROUND('Смета ЕР (общ) '!$I1377*'Смета ЕР (общ) '!$L1377,2)</f>
        <v>0</v>
      </c>
      <c r="O1377" s="636">
        <f>ROUND('Смета ЕР (общ) '!$I1377*'Смета ЕР (общ) '!$M1377,2)</f>
        <v>0</v>
      </c>
      <c r="R1377" s="1376"/>
    </row>
    <row r="1378" spans="1:18" ht="24">
      <c r="A1378" s="632" t="s">
        <v>105</v>
      </c>
      <c r="B1378" s="632">
        <v>2</v>
      </c>
      <c r="C1378" s="632"/>
      <c r="D1378" s="632">
        <v>198</v>
      </c>
      <c r="E1378" s="632" t="str">
        <f>CONCATENATE('Смета ЕР (общ) '!$A1378,".",'Смета ЕР (общ) '!$B1378,".",'Смета ЕР (общ) '!$D1378)</f>
        <v>Р9.2.198</v>
      </c>
      <c r="F1378" s="663">
        <f t="shared" si="197"/>
        <v>1</v>
      </c>
      <c r="G1378" s="633" t="s">
        <v>139</v>
      </c>
      <c r="H1378" s="634" t="s">
        <v>336</v>
      </c>
      <c r="I1378" s="635"/>
      <c r="J1378" s="636">
        <v>683.82</v>
      </c>
      <c r="K1378" s="636">
        <v>239.01</v>
      </c>
      <c r="L1378" s="636">
        <f t="shared" si="198"/>
        <v>683.82</v>
      </c>
      <c r="M1378" s="636">
        <f t="shared" si="199"/>
        <v>239.01</v>
      </c>
      <c r="N1378" s="636">
        <f>ROUND('Смета ЕР (общ) '!$I1378*'Смета ЕР (общ) '!$L1378,2)</f>
        <v>0</v>
      </c>
      <c r="O1378" s="636">
        <f>ROUND('Смета ЕР (общ) '!$I1378*'Смета ЕР (общ) '!$M1378,2)</f>
        <v>0</v>
      </c>
      <c r="R1378" s="1376"/>
    </row>
    <row r="1379" spans="1:18" ht="24">
      <c r="A1379" s="632" t="s">
        <v>105</v>
      </c>
      <c r="B1379" s="632">
        <v>2</v>
      </c>
      <c r="C1379" s="632"/>
      <c r="D1379" s="632">
        <v>379</v>
      </c>
      <c r="E1379" s="632" t="str">
        <f>CONCATENATE('Смета ЕР (общ) '!$A1379,".",'Смета ЕР (общ) '!$B1379,".",'Смета ЕР (общ) '!$D1379)</f>
        <v>Р9.2.379</v>
      </c>
      <c r="F1379" s="663">
        <f t="shared" si="197"/>
        <v>1</v>
      </c>
      <c r="G1379" s="633" t="s">
        <v>1918</v>
      </c>
      <c r="H1379" s="634" t="s">
        <v>336</v>
      </c>
      <c r="I1379" s="635"/>
      <c r="J1379" s="636">
        <v>683.82</v>
      </c>
      <c r="K1379" s="636">
        <v>461.62</v>
      </c>
      <c r="L1379" s="636">
        <f t="shared" si="198"/>
        <v>683.82</v>
      </c>
      <c r="M1379" s="636">
        <f t="shared" si="199"/>
        <v>461.62</v>
      </c>
      <c r="N1379" s="636">
        <f>ROUND('Смета ЕР (общ) '!$I1379*'Смета ЕР (общ) '!$L1379,2)</f>
        <v>0</v>
      </c>
      <c r="O1379" s="636">
        <f>ROUND('Смета ЕР (общ) '!$I1379*'Смета ЕР (общ) '!$M1379,2)</f>
        <v>0</v>
      </c>
      <c r="P1379" s="721" t="s">
        <v>1919</v>
      </c>
      <c r="R1379" s="1376"/>
    </row>
    <row r="1380" spans="1:18" ht="24">
      <c r="A1380" s="632" t="s">
        <v>105</v>
      </c>
      <c r="B1380" s="632">
        <v>2</v>
      </c>
      <c r="C1380" s="632"/>
      <c r="D1380" s="632">
        <v>380</v>
      </c>
      <c r="E1380" s="632" t="str">
        <f>CONCATENATE('Смета ЕР (общ) '!$A1380,".",'Смета ЕР (общ) '!$B1380,".",'Смета ЕР (общ) '!$D1380)</f>
        <v>Р9.2.380</v>
      </c>
      <c r="F1380" s="663">
        <f t="shared" si="197"/>
        <v>1</v>
      </c>
      <c r="G1380" s="633" t="s">
        <v>2000</v>
      </c>
      <c r="H1380" s="634" t="s">
        <v>336</v>
      </c>
      <c r="I1380" s="635"/>
      <c r="J1380" s="636">
        <v>683.82</v>
      </c>
      <c r="K1380" s="665">
        <f>ЭУИ!F18</f>
        <v>506.89333333333332</v>
      </c>
      <c r="L1380" s="636">
        <f t="shared" si="198"/>
        <v>683.82</v>
      </c>
      <c r="M1380" s="657">
        <f>K1380</f>
        <v>506.89333333333332</v>
      </c>
      <c r="N1380" s="636">
        <f>ROUND('Смета ЕР (общ) '!$I1380*'Смета ЕР (общ) '!$L1380,2)</f>
        <v>0</v>
      </c>
      <c r="O1380" s="636">
        <f>ROUND('Смета ЕР (общ) '!$I1380*'Смета ЕР (общ) '!$M1380,2)</f>
        <v>0</v>
      </c>
      <c r="P1380" s="882" t="s">
        <v>3800</v>
      </c>
      <c r="Q1380" s="944"/>
      <c r="R1380" s="1376"/>
    </row>
    <row r="1381" spans="1:18" ht="36">
      <c r="A1381" s="632" t="s">
        <v>105</v>
      </c>
      <c r="B1381" s="632">
        <v>2</v>
      </c>
      <c r="C1381" s="632"/>
      <c r="D1381" s="632">
        <v>570</v>
      </c>
      <c r="E1381" s="632" t="str">
        <f>CONCATENATE('Смета ЕР (общ) '!$A1381,".",'Смета ЕР (общ) '!$B1381,".",'Смета ЕР (общ) '!$D1381)</f>
        <v>Р9.2.570</v>
      </c>
      <c r="F1381" s="663">
        <f t="shared" si="197"/>
        <v>1</v>
      </c>
      <c r="G1381" s="633" t="s">
        <v>2001</v>
      </c>
      <c r="H1381" s="634" t="s">
        <v>336</v>
      </c>
      <c r="I1381" s="635"/>
      <c r="J1381" s="636">
        <v>683.82</v>
      </c>
      <c r="K1381" s="665">
        <f>ЭУИ!F19</f>
        <v>656.92333333333329</v>
      </c>
      <c r="L1381" s="636">
        <f t="shared" si="198"/>
        <v>683.82</v>
      </c>
      <c r="M1381" s="657">
        <f>K1381</f>
        <v>656.92333333333329</v>
      </c>
      <c r="N1381" s="636">
        <f>ROUND('Смета ЕР (общ) '!$I1381*'Смета ЕР (общ) '!$L1381,2)</f>
        <v>0</v>
      </c>
      <c r="O1381" s="636">
        <f>ROUND('Смета ЕР (общ) '!$I1381*'Смета ЕР (общ) '!$M1381,2)</f>
        <v>0</v>
      </c>
      <c r="P1381" s="882" t="s">
        <v>3800</v>
      </c>
      <c r="Q1381" s="944"/>
      <c r="R1381" s="1376"/>
    </row>
    <row r="1382" spans="1:18" ht="24">
      <c r="A1382" s="632" t="s">
        <v>105</v>
      </c>
      <c r="B1382" s="632">
        <v>2</v>
      </c>
      <c r="C1382" s="632"/>
      <c r="D1382" s="632">
        <v>571</v>
      </c>
      <c r="E1382" s="632" t="str">
        <f>CONCATENATE('Смета ЕР (общ) '!$A1382,".",'Смета ЕР (общ) '!$B1382,".",'Смета ЕР (общ) '!$D1382)</f>
        <v>Р9.2.571</v>
      </c>
      <c r="F1382" s="663">
        <f t="shared" ref="F1382" si="208">IF(I1382&gt;0,F1381+1,F1381)</f>
        <v>1</v>
      </c>
      <c r="G1382" s="1245" t="s">
        <v>6243</v>
      </c>
      <c r="H1382" s="634" t="s">
        <v>336</v>
      </c>
      <c r="I1382" s="900"/>
      <c r="J1382" s="636">
        <v>684.82</v>
      </c>
      <c r="K1382" s="665">
        <f>ЭУИ!F12</f>
        <v>321.05333333333334</v>
      </c>
      <c r="L1382" s="636">
        <f t="shared" ref="L1382" si="209">ROUND(J1382-J1382*$Q$3,2)</f>
        <v>684.82</v>
      </c>
      <c r="M1382" s="657">
        <f>K1382</f>
        <v>321.05333333333334</v>
      </c>
      <c r="N1382" s="636">
        <f>ROUND('Смета ЕР (общ) '!$I1382*'Смета ЕР (общ) '!$L1382,2)</f>
        <v>0</v>
      </c>
      <c r="O1382" s="636">
        <f>ROUND('Смета ЕР (общ) '!$I1382*'Смета ЕР (общ) '!$M1382,2)</f>
        <v>0</v>
      </c>
      <c r="P1382" s="882" t="s">
        <v>3800</v>
      </c>
      <c r="Q1382" s="944"/>
      <c r="R1382" s="1376"/>
    </row>
    <row r="1383" spans="1:18" ht="24">
      <c r="A1383" s="632" t="s">
        <v>105</v>
      </c>
      <c r="B1383" s="632">
        <v>2</v>
      </c>
      <c r="C1383" s="898"/>
      <c r="D1383" s="632">
        <v>572</v>
      </c>
      <c r="E1383" s="632" t="str">
        <f>CONCATENATE('Смета ЕР (общ) '!$A1383,".",'Смета ЕР (общ) '!$B1383,".",'Смета ЕР (общ) '!$D1383)</f>
        <v>Р9.2.572</v>
      </c>
      <c r="F1383" s="663">
        <f t="shared" ref="F1383" si="210">IF(I1383&gt;0,F1382+1,F1382)</f>
        <v>1</v>
      </c>
      <c r="G1383" s="1246" t="s">
        <v>6243</v>
      </c>
      <c r="H1383" s="1241"/>
      <c r="I1383" s="900"/>
      <c r="J1383" s="636">
        <v>685.82</v>
      </c>
      <c r="K1383" s="665">
        <f>ЭУИ!F12</f>
        <v>321.05333333333334</v>
      </c>
      <c r="L1383" s="636">
        <f t="shared" ref="L1383" si="211">ROUND(J1383-J1383*$Q$3,2)</f>
        <v>685.82</v>
      </c>
      <c r="M1383" s="657">
        <f>K1383</f>
        <v>321.05333333333334</v>
      </c>
      <c r="N1383" s="636">
        <f>ROUND('Смета ЕР (общ) '!$I1383*'Смета ЕР (общ) '!$L1383,2)</f>
        <v>0</v>
      </c>
      <c r="O1383" s="636">
        <f>ROUND('Смета ЕР (общ) '!$I1383*'Смета ЕР (общ) '!$M1383,2)</f>
        <v>0</v>
      </c>
      <c r="P1383" s="882" t="s">
        <v>3800</v>
      </c>
      <c r="Q1383" s="944"/>
      <c r="R1383" s="1376"/>
    </row>
    <row r="1384" spans="1:18" ht="24">
      <c r="A1384" s="632" t="s">
        <v>105</v>
      </c>
      <c r="B1384" s="632">
        <v>2</v>
      </c>
      <c r="C1384" s="632"/>
      <c r="D1384" s="632">
        <v>573</v>
      </c>
      <c r="E1384" s="632" t="str">
        <f>CONCATENATE('Смета ЕР (общ) '!$A1384,".",'Смета ЕР (общ) '!$B1384,".",'Смета ЕР (общ) '!$D1384)</f>
        <v>Р9.2.573</v>
      </c>
      <c r="F1384" s="663">
        <f>IF(I1384&gt;0,F1381+1,F1381)</f>
        <v>1</v>
      </c>
      <c r="G1384" s="1242" t="s">
        <v>6242</v>
      </c>
      <c r="H1384" s="634" t="s">
        <v>336</v>
      </c>
      <c r="I1384" s="900"/>
      <c r="J1384" s="636">
        <v>684.82</v>
      </c>
      <c r="K1384" s="665">
        <f>ЭУИ!F13</f>
        <v>378.68333333333339</v>
      </c>
      <c r="L1384" s="636">
        <f t="shared" ref="L1384:L1387" si="212">ROUND(J1384-J1384*$Q$3,2)</f>
        <v>684.82</v>
      </c>
      <c r="M1384" s="657">
        <f t="shared" ref="M1384:M1387" si="213">K1384</f>
        <v>378.68333333333339</v>
      </c>
      <c r="N1384" s="636">
        <f>ROUND('Смета ЕР (общ) '!$I1384*'Смета ЕР (общ) '!$L1384,2)</f>
        <v>0</v>
      </c>
      <c r="O1384" s="636">
        <f>ROUND('Смета ЕР (общ) '!$I1384*'Смета ЕР (общ) '!$M1384,2)</f>
        <v>0</v>
      </c>
      <c r="P1384" s="882" t="s">
        <v>3800</v>
      </c>
      <c r="Q1384" s="944"/>
      <c r="R1384" s="1376"/>
    </row>
    <row r="1385" spans="1:18" ht="24">
      <c r="A1385" s="632" t="s">
        <v>105</v>
      </c>
      <c r="B1385" s="632">
        <v>2</v>
      </c>
      <c r="C1385" s="632"/>
      <c r="D1385" s="632">
        <v>574</v>
      </c>
      <c r="E1385" s="632" t="str">
        <f>CONCATENATE('Смета ЕР (общ) '!$A1385,".",'Смета ЕР (общ) '!$B1385,".",'Смета ЕР (общ) '!$D1385)</f>
        <v>Р9.2.574</v>
      </c>
      <c r="F1385" s="663">
        <f t="shared" ref="F1385:F1387" si="214">IF(I1385&gt;0,F1384+1,F1384)</f>
        <v>1</v>
      </c>
      <c r="G1385" s="1244" t="s">
        <v>6241</v>
      </c>
      <c r="H1385" s="634" t="s">
        <v>336</v>
      </c>
      <c r="I1385" s="900"/>
      <c r="J1385" s="636">
        <v>685.82</v>
      </c>
      <c r="K1385" s="665">
        <f>ЭУИ!F14</f>
        <v>378.68333333333339</v>
      </c>
      <c r="L1385" s="636">
        <f t="shared" si="212"/>
        <v>685.82</v>
      </c>
      <c r="M1385" s="657">
        <f t="shared" si="213"/>
        <v>378.68333333333339</v>
      </c>
      <c r="N1385" s="636">
        <f>ROUND('Смета ЕР (общ) '!$I1385*'Смета ЕР (общ) '!$L1385,2)</f>
        <v>0</v>
      </c>
      <c r="O1385" s="636">
        <f>ROUND('Смета ЕР (общ) '!$I1385*'Смета ЕР (общ) '!$M1385,2)</f>
        <v>0</v>
      </c>
      <c r="P1385" s="882" t="s">
        <v>3800</v>
      </c>
      <c r="Q1385" s="944"/>
      <c r="R1385" s="1376"/>
    </row>
    <row r="1386" spans="1:18" ht="24">
      <c r="A1386" s="632" t="s">
        <v>105</v>
      </c>
      <c r="B1386" s="632">
        <v>2</v>
      </c>
      <c r="C1386" s="632"/>
      <c r="D1386" s="632">
        <v>575</v>
      </c>
      <c r="E1386" s="632" t="str">
        <f>CONCATENATE('Смета ЕР (общ) '!$A1386,".",'Смета ЕР (общ) '!$B1386,".",'Смета ЕР (общ) '!$D1386)</f>
        <v>Р9.2.575</v>
      </c>
      <c r="F1386" s="663">
        <f t="shared" si="214"/>
        <v>1</v>
      </c>
      <c r="G1386" s="1242" t="s">
        <v>6240</v>
      </c>
      <c r="H1386" s="634" t="s">
        <v>336</v>
      </c>
      <c r="I1386" s="900"/>
      <c r="J1386" s="636">
        <v>686.82</v>
      </c>
      <c r="K1386" s="665">
        <f>ЭУИ!F15</f>
        <v>297.66000000000003</v>
      </c>
      <c r="L1386" s="636">
        <f t="shared" si="212"/>
        <v>686.82</v>
      </c>
      <c r="M1386" s="657">
        <f t="shared" si="213"/>
        <v>297.66000000000003</v>
      </c>
      <c r="N1386" s="636">
        <f>ROUND('Смета ЕР (общ) '!$I1386*'Смета ЕР (общ) '!$L1386,2)</f>
        <v>0</v>
      </c>
      <c r="O1386" s="636">
        <f>ROUND('Смета ЕР (общ) '!$I1386*'Смета ЕР (общ) '!$M1386,2)</f>
        <v>0</v>
      </c>
      <c r="P1386" s="882" t="s">
        <v>3800</v>
      </c>
      <c r="Q1386" s="944"/>
      <c r="R1386" s="1376"/>
    </row>
    <row r="1387" spans="1:18" ht="24">
      <c r="A1387" s="632" t="s">
        <v>105</v>
      </c>
      <c r="B1387" s="632">
        <v>2</v>
      </c>
      <c r="C1387" s="632"/>
      <c r="D1387" s="632">
        <v>576</v>
      </c>
      <c r="E1387" s="632" t="str">
        <f>CONCATENATE('Смета ЕР (общ) '!$A1387,".",'Смета ЕР (общ) '!$B1387,".",'Смета ЕР (общ) '!$D1387)</f>
        <v>Р9.2.576</v>
      </c>
      <c r="F1387" s="663">
        <f t="shared" si="214"/>
        <v>1</v>
      </c>
      <c r="G1387" s="1244" t="s">
        <v>6239</v>
      </c>
      <c r="H1387" s="634" t="s">
        <v>336</v>
      </c>
      <c r="I1387" s="900"/>
      <c r="J1387" s="636">
        <v>687.82</v>
      </c>
      <c r="K1387" s="665">
        <f>ЭУИ!F16</f>
        <v>297.66000000000003</v>
      </c>
      <c r="L1387" s="636">
        <f t="shared" si="212"/>
        <v>687.82</v>
      </c>
      <c r="M1387" s="657">
        <f t="shared" si="213"/>
        <v>297.66000000000003</v>
      </c>
      <c r="N1387" s="636">
        <f>ROUND('Смета ЕР (общ) '!$I1387*'Смета ЕР (общ) '!$L1387,2)</f>
        <v>0</v>
      </c>
      <c r="O1387" s="636">
        <f>ROUND('Смета ЕР (общ) '!$I1387*'Смета ЕР (общ) '!$M1387,2)</f>
        <v>0</v>
      </c>
      <c r="P1387" s="882" t="s">
        <v>3800</v>
      </c>
      <c r="Q1387" s="944"/>
      <c r="R1387" s="1376"/>
    </row>
    <row r="1388" spans="1:18" ht="24">
      <c r="A1388" s="632" t="s">
        <v>105</v>
      </c>
      <c r="B1388" s="632">
        <v>2</v>
      </c>
      <c r="C1388" s="632"/>
      <c r="D1388" s="632">
        <v>577</v>
      </c>
      <c r="E1388" s="632" t="str">
        <f>CONCATENATE('Смета ЕР (общ) '!$A1388,".",'Смета ЕР (общ) '!$B1388,".",'Смета ЕР (общ) '!$D1388)</f>
        <v>Р9.2.577</v>
      </c>
      <c r="F1388" s="663">
        <f>IF(I1388&gt;0,F1381+1,F1381)</f>
        <v>1</v>
      </c>
      <c r="G1388" s="633" t="s">
        <v>2055</v>
      </c>
      <c r="H1388" s="634" t="s">
        <v>336</v>
      </c>
      <c r="I1388" s="635"/>
      <c r="J1388" s="636">
        <v>685.73</v>
      </c>
      <c r="K1388" s="636">
        <v>627.27</v>
      </c>
      <c r="L1388" s="636">
        <f t="shared" si="198"/>
        <v>685.73</v>
      </c>
      <c r="M1388" s="636">
        <f t="shared" si="199"/>
        <v>627.27</v>
      </c>
      <c r="N1388" s="636">
        <f>ROUND('Смета ЕР (общ) '!$I1388*'Смета ЕР (общ) '!$L1388,2)</f>
        <v>0</v>
      </c>
      <c r="O1388" s="636">
        <f>ROUND('Смета ЕР (общ) '!$I1388*'Смета ЕР (общ) '!$M1388,2)</f>
        <v>0</v>
      </c>
      <c r="P1388" s="720"/>
      <c r="R1388" s="1376"/>
    </row>
    <row r="1389" spans="1:18" ht="24">
      <c r="A1389" s="632" t="s">
        <v>105</v>
      </c>
      <c r="B1389" s="632">
        <v>2</v>
      </c>
      <c r="C1389" s="632"/>
      <c r="D1389" s="632">
        <v>383</v>
      </c>
      <c r="E1389" s="632" t="str">
        <f>CONCATENATE('Смета ЕР (общ) '!$A1389,".",'Смета ЕР (общ) '!$B1389,".",'Смета ЕР (общ) '!$D1389)</f>
        <v>Р9.2.383</v>
      </c>
      <c r="F1389" s="663">
        <f t="shared" si="197"/>
        <v>1</v>
      </c>
      <c r="G1389" s="633" t="s">
        <v>2491</v>
      </c>
      <c r="H1389" s="634" t="s">
        <v>336</v>
      </c>
      <c r="I1389" s="635"/>
      <c r="J1389" s="636">
        <v>685.73</v>
      </c>
      <c r="K1389" s="636">
        <v>627.27</v>
      </c>
      <c r="L1389" s="665">
        <f t="shared" ref="L1389" si="215">ROUND(J1389-J1389*$Q$3,2)</f>
        <v>685.73</v>
      </c>
      <c r="M1389" s="665">
        <f t="shared" ref="M1389" si="216">ROUND(K1389-K1389*$Q$3,2)</f>
        <v>627.27</v>
      </c>
      <c r="N1389" s="665">
        <f>ROUND('Смета ЕР (общ) '!$I1389*'Смета ЕР (общ) '!$L1389,2)</f>
        <v>0</v>
      </c>
      <c r="O1389" s="665">
        <f>ROUND('Смета ЕР (общ) '!$I1389*'Смета ЕР (общ) '!$M1389,2)</f>
        <v>0</v>
      </c>
      <c r="P1389" s="720"/>
      <c r="Q1389" s="631"/>
      <c r="R1389" s="1377"/>
    </row>
    <row r="1390" spans="1:18" ht="24">
      <c r="A1390" s="632" t="s">
        <v>105</v>
      </c>
      <c r="B1390" s="632">
        <v>2</v>
      </c>
      <c r="C1390" s="632"/>
      <c r="D1390" s="632">
        <v>199</v>
      </c>
      <c r="E1390" s="632" t="str">
        <f>CONCATENATE('Смета ЕР (общ) '!$A1390,".",'Смета ЕР (общ) '!$B1390,".",'Смета ЕР (общ) '!$D1390)</f>
        <v>Р9.2.199</v>
      </c>
      <c r="F1390" s="663">
        <f t="shared" si="197"/>
        <v>1</v>
      </c>
      <c r="G1390" s="633" t="s">
        <v>192</v>
      </c>
      <c r="H1390" s="634" t="s">
        <v>336</v>
      </c>
      <c r="I1390" s="635"/>
      <c r="J1390" s="636">
        <v>683.82</v>
      </c>
      <c r="K1390" s="636">
        <v>750.36</v>
      </c>
      <c r="L1390" s="636">
        <f t="shared" ref="L1390:L1422" si="217">ROUND(J1390-J1390*$Q$3,2)</f>
        <v>683.82</v>
      </c>
      <c r="M1390" s="636">
        <f t="shared" ref="M1390:M1421" si="218">ROUND(K1390-K1390*$Q$3,2)</f>
        <v>750.36</v>
      </c>
      <c r="N1390" s="636">
        <f>ROUND('Смета ЕР (общ) '!$I1390*'Смета ЕР (общ) '!$L1390,2)</f>
        <v>0</v>
      </c>
      <c r="O1390" s="636">
        <f>ROUND('Смета ЕР (общ) '!$I1390*'Смета ЕР (общ) '!$M1390,2)</f>
        <v>0</v>
      </c>
      <c r="R1390" s="1376"/>
    </row>
    <row r="1391" spans="1:18" ht="24">
      <c r="A1391" s="632" t="s">
        <v>105</v>
      </c>
      <c r="B1391" s="632">
        <v>2</v>
      </c>
      <c r="C1391" s="632"/>
      <c r="D1391" s="632">
        <v>384</v>
      </c>
      <c r="E1391" s="632" t="str">
        <f>CONCATENATE('Смета ЕР (общ) '!$A1391,".",'Смета ЕР (общ) '!$B1391,".",'Смета ЕР (общ) '!$D1391)</f>
        <v>Р9.2.384</v>
      </c>
      <c r="F1391" s="663">
        <f t="shared" si="197"/>
        <v>1</v>
      </c>
      <c r="G1391" s="633" t="s">
        <v>1920</v>
      </c>
      <c r="H1391" s="634" t="s">
        <v>336</v>
      </c>
      <c r="I1391" s="635"/>
      <c r="J1391" s="636">
        <v>683.82</v>
      </c>
      <c r="K1391" s="636">
        <v>324.95999999999998</v>
      </c>
      <c r="L1391" s="636">
        <f t="shared" si="217"/>
        <v>683.82</v>
      </c>
      <c r="M1391" s="636">
        <f t="shared" si="218"/>
        <v>324.95999999999998</v>
      </c>
      <c r="N1391" s="636">
        <f>ROUND('Смета ЕР (общ) '!$I1391*'Смета ЕР (общ) '!$L1391,2)</f>
        <v>0</v>
      </c>
      <c r="O1391" s="636">
        <f>ROUND('Смета ЕР (общ) '!$I1391*'Смета ЕР (общ) '!$M1391,2)</f>
        <v>0</v>
      </c>
      <c r="P1391" s="721" t="s">
        <v>1919</v>
      </c>
      <c r="R1391" s="1376"/>
    </row>
    <row r="1392" spans="1:18" ht="24">
      <c r="A1392" s="632" t="s">
        <v>105</v>
      </c>
      <c r="B1392" s="632">
        <v>2</v>
      </c>
      <c r="C1392" s="632"/>
      <c r="D1392" s="632">
        <v>200</v>
      </c>
      <c r="E1392" s="632" t="str">
        <f>CONCATENATE('Смета ЕР (общ) '!$A1392,".",'Смета ЕР (общ) '!$B1392,".",'Смета ЕР (общ) '!$D1392)</f>
        <v>Р9.2.200</v>
      </c>
      <c r="F1392" s="663">
        <f t="shared" si="197"/>
        <v>1</v>
      </c>
      <c r="G1392" s="633" t="s">
        <v>193</v>
      </c>
      <c r="H1392" s="634" t="s">
        <v>336</v>
      </c>
      <c r="I1392" s="635"/>
      <c r="J1392" s="636">
        <v>706.44</v>
      </c>
      <c r="K1392" s="636">
        <v>972.84</v>
      </c>
      <c r="L1392" s="636">
        <f t="shared" si="217"/>
        <v>706.44</v>
      </c>
      <c r="M1392" s="636">
        <f t="shared" si="218"/>
        <v>972.84</v>
      </c>
      <c r="N1392" s="636">
        <f>ROUND('Смета ЕР (общ) '!$I1392*'Смета ЕР (общ) '!$L1392,2)</f>
        <v>0</v>
      </c>
      <c r="O1392" s="636">
        <f>ROUND('Смета ЕР (общ) '!$I1392*'Смета ЕР (общ) '!$M1392,2)</f>
        <v>0</v>
      </c>
      <c r="P1392" s="721"/>
      <c r="R1392" s="1376"/>
    </row>
    <row r="1393" spans="1:18" ht="36">
      <c r="A1393" s="632" t="s">
        <v>105</v>
      </c>
      <c r="B1393" s="632">
        <v>2</v>
      </c>
      <c r="C1393" s="632"/>
      <c r="D1393" s="632">
        <v>290</v>
      </c>
      <c r="E1393" s="632" t="str">
        <f>CONCATENATE('Смета ЕР (общ) '!$A1393,".",'Смета ЕР (общ) '!$B1393,".",'Смета ЕР (общ) '!$D1393)</f>
        <v>Р9.2.290</v>
      </c>
      <c r="F1393" s="663">
        <f t="shared" si="197"/>
        <v>1</v>
      </c>
      <c r="G1393" s="633" t="s">
        <v>1197</v>
      </c>
      <c r="H1393" s="634" t="s">
        <v>336</v>
      </c>
      <c r="I1393" s="635"/>
      <c r="J1393" s="636">
        <v>683.82</v>
      </c>
      <c r="K1393" s="636">
        <v>1751.86</v>
      </c>
      <c r="L1393" s="636">
        <f t="shared" si="217"/>
        <v>683.82</v>
      </c>
      <c r="M1393" s="636">
        <f t="shared" si="218"/>
        <v>1751.86</v>
      </c>
      <c r="N1393" s="636">
        <f>ROUND('Смета ЕР (общ) '!$I1393*'Смета ЕР (общ) '!$L1393,2)</f>
        <v>0</v>
      </c>
      <c r="O1393" s="636">
        <f>ROUND('Смета ЕР (общ) '!$I1393*'Смета ЕР (общ) '!$M1393,2)</f>
        <v>0</v>
      </c>
      <c r="P1393" s="721"/>
      <c r="R1393" s="1376"/>
    </row>
    <row r="1394" spans="1:18" ht="36">
      <c r="A1394" s="632" t="s">
        <v>105</v>
      </c>
      <c r="B1394" s="632">
        <v>2</v>
      </c>
      <c r="C1394" s="632"/>
      <c r="D1394" s="632">
        <v>291</v>
      </c>
      <c r="E1394" s="632" t="str">
        <f>CONCATENATE('Смета ЕР (общ) '!$A1394,".",'Смета ЕР (общ) '!$B1394,".",'Смета ЕР (общ) '!$D1394)</f>
        <v>Р9.2.291</v>
      </c>
      <c r="F1394" s="663">
        <f t="shared" si="197"/>
        <v>1</v>
      </c>
      <c r="G1394" s="633" t="s">
        <v>1198</v>
      </c>
      <c r="H1394" s="634" t="s">
        <v>336</v>
      </c>
      <c r="I1394" s="635"/>
      <c r="J1394" s="636">
        <v>683.82</v>
      </c>
      <c r="K1394" s="636">
        <v>2044.95</v>
      </c>
      <c r="L1394" s="636">
        <f t="shared" si="217"/>
        <v>683.82</v>
      </c>
      <c r="M1394" s="636">
        <f t="shared" si="218"/>
        <v>2044.95</v>
      </c>
      <c r="N1394" s="636">
        <f>ROUND('Смета ЕР (общ) '!$I1394*'Смета ЕР (общ) '!$L1394,2)</f>
        <v>0</v>
      </c>
      <c r="O1394" s="636">
        <f>ROUND('Смета ЕР (общ) '!$I1394*'Смета ЕР (общ) '!$M1394,2)</f>
        <v>0</v>
      </c>
      <c r="P1394" s="721"/>
      <c r="R1394" s="1376"/>
    </row>
    <row r="1395" spans="1:18" ht="36">
      <c r="A1395" s="632" t="s">
        <v>105</v>
      </c>
      <c r="B1395" s="632">
        <v>2</v>
      </c>
      <c r="C1395" s="632"/>
      <c r="D1395" s="632">
        <v>292</v>
      </c>
      <c r="E1395" s="632" t="str">
        <f>CONCATENATE('Смета ЕР (общ) '!$A1395,".",'Смета ЕР (общ) '!$B1395,".",'Смета ЕР (общ) '!$D1395)</f>
        <v>Р9.2.292</v>
      </c>
      <c r="F1395" s="663">
        <f t="shared" si="197"/>
        <v>1</v>
      </c>
      <c r="G1395" s="633" t="s">
        <v>1199</v>
      </c>
      <c r="H1395" s="634" t="s">
        <v>336</v>
      </c>
      <c r="I1395" s="635"/>
      <c r="J1395" s="636">
        <v>706.44</v>
      </c>
      <c r="K1395" s="636">
        <v>2646.63</v>
      </c>
      <c r="L1395" s="636">
        <f t="shared" si="217"/>
        <v>706.44</v>
      </c>
      <c r="M1395" s="636">
        <f t="shared" si="218"/>
        <v>2646.63</v>
      </c>
      <c r="N1395" s="636">
        <f>ROUND('Смета ЕР (общ) '!$I1395*'Смета ЕР (общ) '!$L1395,2)</f>
        <v>0</v>
      </c>
      <c r="O1395" s="636">
        <f>ROUND('Смета ЕР (общ) '!$I1395*'Смета ЕР (общ) '!$M1395,2)</f>
        <v>0</v>
      </c>
      <c r="P1395" s="721"/>
      <c r="R1395" s="1376"/>
    </row>
    <row r="1396" spans="1:18" ht="24">
      <c r="A1396" s="632" t="s">
        <v>105</v>
      </c>
      <c r="B1396" s="632">
        <v>2</v>
      </c>
      <c r="C1396" s="632"/>
      <c r="D1396" s="632">
        <v>385</v>
      </c>
      <c r="E1396" s="632" t="str">
        <f>CONCATENATE('Смета ЕР (общ) '!$A1396,".",'Смета ЕР (общ) '!$B1396,".",'Смета ЕР (общ) '!$D1396)</f>
        <v>Р9.2.385</v>
      </c>
      <c r="F1396" s="663">
        <f t="shared" si="197"/>
        <v>1</v>
      </c>
      <c r="G1396" s="633" t="s">
        <v>1985</v>
      </c>
      <c r="H1396" s="634" t="s">
        <v>336</v>
      </c>
      <c r="I1396" s="635"/>
      <c r="J1396" s="636">
        <v>683.82</v>
      </c>
      <c r="K1396" s="665">
        <f>ЭУИ!F26</f>
        <v>521.65333333333331</v>
      </c>
      <c r="L1396" s="636">
        <f t="shared" si="217"/>
        <v>683.82</v>
      </c>
      <c r="M1396" s="657">
        <f t="shared" ref="M1396:M1401" si="219">K1396</f>
        <v>521.65333333333331</v>
      </c>
      <c r="N1396" s="636">
        <f>ROUND('Смета ЕР (общ) '!$I1396*'Смета ЕР (общ) '!$L1396,2)</f>
        <v>0</v>
      </c>
      <c r="O1396" s="636">
        <f>ROUND('Смета ЕР (общ) '!$I1396*'Смета ЕР (общ) '!$M1396,2)</f>
        <v>0</v>
      </c>
      <c r="P1396" s="1865" t="s">
        <v>3800</v>
      </c>
      <c r="Q1396" s="944"/>
      <c r="R1396" s="1376"/>
    </row>
    <row r="1397" spans="1:18" ht="24">
      <c r="A1397" s="632" t="s">
        <v>105</v>
      </c>
      <c r="B1397" s="632">
        <v>2</v>
      </c>
      <c r="C1397" s="632"/>
      <c r="D1397" s="632">
        <v>386</v>
      </c>
      <c r="E1397" s="632" t="str">
        <f>CONCATENATE('Смета ЕР (общ) '!$A1397,".",'Смета ЕР (общ) '!$B1397,".",'Смета ЕР (общ) '!$D1397)</f>
        <v>Р9.2.386</v>
      </c>
      <c r="F1397" s="663">
        <f t="shared" si="197"/>
        <v>1</v>
      </c>
      <c r="G1397" s="633" t="s">
        <v>1986</v>
      </c>
      <c r="H1397" s="634" t="s">
        <v>336</v>
      </c>
      <c r="I1397" s="635"/>
      <c r="J1397" s="636">
        <v>706.44</v>
      </c>
      <c r="K1397" s="665">
        <f>ЭУИ!F27</f>
        <v>669.48333333333335</v>
      </c>
      <c r="L1397" s="636">
        <f t="shared" si="217"/>
        <v>706.44</v>
      </c>
      <c r="M1397" s="657">
        <f t="shared" si="219"/>
        <v>669.48333333333335</v>
      </c>
      <c r="N1397" s="636">
        <f>ROUND('Смета ЕР (общ) '!$I1397*'Смета ЕР (общ) '!$L1397,2)</f>
        <v>0</v>
      </c>
      <c r="O1397" s="636">
        <f>ROUND('Смета ЕР (общ) '!$I1397*'Смета ЕР (общ) '!$M1397,2)</f>
        <v>0</v>
      </c>
      <c r="P1397" s="1865" t="s">
        <v>3800</v>
      </c>
      <c r="Q1397" s="944"/>
      <c r="R1397" s="1376"/>
    </row>
    <row r="1398" spans="1:18" ht="24">
      <c r="A1398" s="632" t="s">
        <v>105</v>
      </c>
      <c r="B1398" s="632">
        <v>2</v>
      </c>
      <c r="C1398" s="632"/>
      <c r="D1398" s="632">
        <v>387</v>
      </c>
      <c r="E1398" s="632" t="str">
        <f>CONCATENATE('Смета ЕР (общ) '!$A1398,".",'Смета ЕР (общ) '!$B1398,".",'Смета ЕР (общ) '!$D1398)</f>
        <v>Р9.2.387</v>
      </c>
      <c r="F1398" s="663">
        <f t="shared" si="197"/>
        <v>1</v>
      </c>
      <c r="G1398" s="633" t="s">
        <v>6235</v>
      </c>
      <c r="H1398" s="634" t="s">
        <v>336</v>
      </c>
      <c r="I1398" s="635"/>
      <c r="J1398" s="636">
        <v>679.25</v>
      </c>
      <c r="K1398" s="636">
        <f>ЭУИ!F3</f>
        <v>175.38</v>
      </c>
      <c r="L1398" s="636">
        <f t="shared" si="217"/>
        <v>679.25</v>
      </c>
      <c r="M1398" s="657">
        <f t="shared" si="219"/>
        <v>175.38</v>
      </c>
      <c r="N1398" s="636">
        <f>ROUND('Смета ЕР (общ) '!$I1398*'Смета ЕР (общ) '!$L1398,2)</f>
        <v>0</v>
      </c>
      <c r="O1398" s="636">
        <f>ROUND('Смета ЕР (общ) '!$I1398*'Смета ЕР (общ) '!$M1398,2)</f>
        <v>0</v>
      </c>
      <c r="P1398" s="1865" t="s">
        <v>3800</v>
      </c>
      <c r="R1398" s="1376"/>
    </row>
    <row r="1399" spans="1:18" ht="24">
      <c r="A1399" s="632" t="s">
        <v>105</v>
      </c>
      <c r="B1399" s="632">
        <v>2</v>
      </c>
      <c r="C1399" s="632"/>
      <c r="D1399" s="632">
        <v>388</v>
      </c>
      <c r="E1399" s="632" t="str">
        <f>CONCATENATE('Смета ЕР (общ) '!$A1399,".",'Смета ЕР (общ) '!$B1399,".",'Смета ЕР (общ) '!$D1399)</f>
        <v>Р9.2.388</v>
      </c>
      <c r="F1399" s="663">
        <f t="shared" si="197"/>
        <v>1</v>
      </c>
      <c r="G1399" s="633" t="s">
        <v>6236</v>
      </c>
      <c r="H1399" s="634" t="s">
        <v>336</v>
      </c>
      <c r="I1399" s="635"/>
      <c r="J1399" s="636">
        <v>679.25</v>
      </c>
      <c r="K1399" s="636">
        <f>ЭУИ!F4</f>
        <v>260.49</v>
      </c>
      <c r="L1399" s="636">
        <f t="shared" si="217"/>
        <v>679.25</v>
      </c>
      <c r="M1399" s="657">
        <f t="shared" si="219"/>
        <v>260.49</v>
      </c>
      <c r="N1399" s="636">
        <f>ROUND('Смета ЕР (общ) '!$I1399*'Смета ЕР (общ) '!$L1399,2)</f>
        <v>0</v>
      </c>
      <c r="O1399" s="636">
        <f>ROUND('Смета ЕР (общ) '!$I1399*'Смета ЕР (общ) '!$M1399,2)</f>
        <v>0</v>
      </c>
      <c r="P1399" s="1865" t="s">
        <v>3800</v>
      </c>
      <c r="R1399" s="1376"/>
    </row>
    <row r="1400" spans="1:18" ht="36">
      <c r="A1400" s="632" t="s">
        <v>105</v>
      </c>
      <c r="B1400" s="632">
        <v>2</v>
      </c>
      <c r="C1400" s="632"/>
      <c r="D1400" s="632">
        <v>389</v>
      </c>
      <c r="E1400" s="632" t="str">
        <f>CONCATENATE('Смета ЕР (общ) '!$A1400,".",'Смета ЕР (общ) '!$B1400,".",'Смета ЕР (общ) '!$D1400)</f>
        <v>Р9.2.389</v>
      </c>
      <c r="F1400" s="663">
        <f t="shared" si="197"/>
        <v>1</v>
      </c>
      <c r="G1400" s="633" t="s">
        <v>6237</v>
      </c>
      <c r="H1400" s="634" t="s">
        <v>336</v>
      </c>
      <c r="I1400" s="635"/>
      <c r="J1400" s="636">
        <v>679.25</v>
      </c>
      <c r="K1400" s="636">
        <f>ЭУИ!F5</f>
        <v>346.84333333333336</v>
      </c>
      <c r="L1400" s="636">
        <f t="shared" si="217"/>
        <v>679.25</v>
      </c>
      <c r="M1400" s="657">
        <f t="shared" si="219"/>
        <v>346.84333333333336</v>
      </c>
      <c r="N1400" s="636">
        <f>ROUND('Смета ЕР (общ) '!$I1400*'Смета ЕР (общ) '!$L1400,2)</f>
        <v>0</v>
      </c>
      <c r="O1400" s="636">
        <f>ROUND('Смета ЕР (общ) '!$I1400*'Смета ЕР (общ) '!$M1400,2)</f>
        <v>0</v>
      </c>
      <c r="P1400" s="1865" t="s">
        <v>3800</v>
      </c>
      <c r="R1400" s="1376"/>
    </row>
    <row r="1401" spans="1:18" ht="36">
      <c r="A1401" s="632" t="s">
        <v>829</v>
      </c>
      <c r="B1401" s="632">
        <v>2</v>
      </c>
      <c r="C1401" s="632"/>
      <c r="D1401" s="632">
        <v>389</v>
      </c>
      <c r="E1401" s="632" t="str">
        <f>CONCATENATE('Смета ЕР (общ) '!$A1401,".",'Смета ЕР (общ) '!$B1401,".",'Смета ЕР (общ) '!$D1401)</f>
        <v>Р10.2.389</v>
      </c>
      <c r="F1401" s="663">
        <f t="shared" ref="F1401" si="220">IF(I1401&gt;0,F1400+1,F1400)</f>
        <v>1</v>
      </c>
      <c r="G1401" s="633" t="s">
        <v>6238</v>
      </c>
      <c r="H1401" s="634" t="s">
        <v>336</v>
      </c>
      <c r="I1401" s="900"/>
      <c r="J1401" s="636">
        <v>680.25</v>
      </c>
      <c r="K1401" s="636">
        <f>ЭУИ!F6</f>
        <v>572.80333333333328</v>
      </c>
      <c r="L1401" s="636">
        <f t="shared" ref="L1401" si="221">ROUND(J1401-J1401*$Q$3,2)</f>
        <v>680.25</v>
      </c>
      <c r="M1401" s="657">
        <f t="shared" si="219"/>
        <v>572.80333333333328</v>
      </c>
      <c r="N1401" s="636">
        <f>ROUND('Смета ЕР (общ) '!$I1401*'Смета ЕР (общ) '!$L1401,2)</f>
        <v>0</v>
      </c>
      <c r="O1401" s="636">
        <f>ROUND('Смета ЕР (общ) '!$I1401*'Смета ЕР (общ) '!$M1401,2)</f>
        <v>0</v>
      </c>
      <c r="P1401" s="1865" t="s">
        <v>3800</v>
      </c>
      <c r="R1401" s="1376"/>
    </row>
    <row r="1402" spans="1:18" ht="24">
      <c r="A1402" s="632" t="s">
        <v>105</v>
      </c>
      <c r="B1402" s="632">
        <v>2</v>
      </c>
      <c r="C1402" s="632"/>
      <c r="D1402" s="632">
        <v>390</v>
      </c>
      <c r="E1402" s="632" t="str">
        <f>CONCATENATE('Смета ЕР (общ) '!$A1402,".",'Смета ЕР (общ) '!$B1402,".",'Смета ЕР (общ) '!$D1402)</f>
        <v>Р9.2.390</v>
      </c>
      <c r="F1402" s="663">
        <f>IF(I1402&gt;0,F1400+1,F1400)</f>
        <v>1</v>
      </c>
      <c r="G1402" s="633" t="s">
        <v>6244</v>
      </c>
      <c r="H1402" s="634" t="s">
        <v>336</v>
      </c>
      <c r="I1402" s="635"/>
      <c r="J1402" s="636">
        <v>679.25</v>
      </c>
      <c r="K1402" s="636">
        <v>569.21</v>
      </c>
      <c r="L1402" s="636">
        <f t="shared" si="217"/>
        <v>679.25</v>
      </c>
      <c r="M1402" s="636">
        <f t="shared" si="218"/>
        <v>569.21</v>
      </c>
      <c r="N1402" s="636">
        <f>ROUND('Смета ЕР (общ) '!$I1402*'Смета ЕР (общ) '!$L1402,2)</f>
        <v>0</v>
      </c>
      <c r="O1402" s="636">
        <f>ROUND('Смета ЕР (общ) '!$I1402*'Смета ЕР (общ) '!$M1402,2)</f>
        <v>0</v>
      </c>
      <c r="R1402" s="1376"/>
    </row>
    <row r="1403" spans="1:18" ht="24">
      <c r="A1403" s="632" t="s">
        <v>105</v>
      </c>
      <c r="B1403" s="632">
        <v>2</v>
      </c>
      <c r="C1403" s="632"/>
      <c r="D1403" s="632">
        <v>201</v>
      </c>
      <c r="E1403" s="632" t="str">
        <f>CONCATENATE('Смета ЕР (общ) '!$A1403,".",'Смета ЕР (общ) '!$B1403,".",'Смета ЕР (общ) '!$D1403)</f>
        <v>Р9.2.201</v>
      </c>
      <c r="F1403" s="663">
        <f t="shared" si="197"/>
        <v>1</v>
      </c>
      <c r="G1403" s="633" t="s">
        <v>1548</v>
      </c>
      <c r="H1403" s="634" t="s">
        <v>336</v>
      </c>
      <c r="I1403" s="652"/>
      <c r="J1403" s="636">
        <v>706.44</v>
      </c>
      <c r="K1403" s="636">
        <v>2660.73</v>
      </c>
      <c r="L1403" s="636">
        <f t="shared" si="217"/>
        <v>706.44</v>
      </c>
      <c r="M1403" s="636">
        <f t="shared" si="218"/>
        <v>2660.73</v>
      </c>
      <c r="N1403" s="636">
        <f>ROUND('Смета ЕР (общ) '!$I1403*'Смета ЕР (общ) '!$L1403,2)</f>
        <v>0</v>
      </c>
      <c r="O1403" s="636">
        <f>ROUND('Смета ЕР (общ) '!$I1403*'Смета ЕР (общ) '!$M1403,2)</f>
        <v>0</v>
      </c>
      <c r="R1403" s="1376"/>
    </row>
    <row r="1404" spans="1:18" ht="24">
      <c r="A1404" s="632" t="s">
        <v>105</v>
      </c>
      <c r="B1404" s="632">
        <v>2</v>
      </c>
      <c r="C1404" s="632"/>
      <c r="D1404" s="632">
        <v>202</v>
      </c>
      <c r="E1404" s="632" t="str">
        <f>CONCATENATE('Смета ЕР (общ) '!$A1404,".",'Смета ЕР (общ) '!$B1404,".",'Смета ЕР (общ) '!$D1404)</f>
        <v>Р9.2.202</v>
      </c>
      <c r="F1404" s="663">
        <f t="shared" si="197"/>
        <v>1</v>
      </c>
      <c r="G1404" s="633" t="s">
        <v>296</v>
      </c>
      <c r="H1404" s="634" t="s">
        <v>336</v>
      </c>
      <c r="I1404" s="635"/>
      <c r="J1404" s="636">
        <v>847.38</v>
      </c>
      <c r="K1404" s="636">
        <v>722.65</v>
      </c>
      <c r="L1404" s="636">
        <f t="shared" si="217"/>
        <v>847.38</v>
      </c>
      <c r="M1404" s="636">
        <f t="shared" si="218"/>
        <v>722.65</v>
      </c>
      <c r="N1404" s="636">
        <f>ROUND('Смета ЕР (общ) '!$I1404*'Смета ЕР (общ) '!$L1404,2)</f>
        <v>0</v>
      </c>
      <c r="O1404" s="636">
        <f>ROUND('Смета ЕР (общ) '!$I1404*'Смета ЕР (общ) '!$M1404,2)</f>
        <v>0</v>
      </c>
      <c r="R1404" s="1376"/>
    </row>
    <row r="1405" spans="1:18" ht="24">
      <c r="A1405" s="632" t="s">
        <v>105</v>
      </c>
      <c r="B1405" s="632">
        <v>2</v>
      </c>
      <c r="C1405" s="632"/>
      <c r="D1405" s="632">
        <v>203</v>
      </c>
      <c r="E1405" s="632" t="str">
        <f>CONCATENATE('Смета ЕР (общ) '!$A1405,".",'Смета ЕР (общ) '!$B1405,".",'Смета ЕР (общ) '!$D1405)</f>
        <v>Р9.2.203</v>
      </c>
      <c r="F1405" s="663">
        <f t="shared" si="197"/>
        <v>1</v>
      </c>
      <c r="G1405" s="633" t="s">
        <v>368</v>
      </c>
      <c r="H1405" s="634" t="s">
        <v>336</v>
      </c>
      <c r="I1405" s="635"/>
      <c r="J1405" s="636">
        <v>1591.19</v>
      </c>
      <c r="K1405" s="636">
        <v>8389.7999999999993</v>
      </c>
      <c r="L1405" s="636">
        <f t="shared" si="217"/>
        <v>1591.19</v>
      </c>
      <c r="M1405" s="636">
        <f t="shared" si="218"/>
        <v>8389.7999999999993</v>
      </c>
      <c r="N1405" s="636">
        <f>ROUND('Смета ЕР (общ) '!$I1405*'Смета ЕР (общ) '!$L1405,2)</f>
        <v>0</v>
      </c>
      <c r="O1405" s="636">
        <f>ROUND('Смета ЕР (общ) '!$I1405*'Смета ЕР (общ) '!$M1405,2)</f>
        <v>0</v>
      </c>
      <c r="R1405" s="1376"/>
    </row>
    <row r="1406" spans="1:18" ht="24">
      <c r="A1406" s="632" t="s">
        <v>105</v>
      </c>
      <c r="B1406" s="632">
        <v>2</v>
      </c>
      <c r="C1406" s="632"/>
      <c r="D1406" s="632">
        <v>204</v>
      </c>
      <c r="E1406" s="632" t="str">
        <f>CONCATENATE('Смета ЕР (общ) '!$A1406,".",'Смета ЕР (общ) '!$B1406,".",'Смета ЕР (общ) '!$D1406)</f>
        <v>Р9.2.204</v>
      </c>
      <c r="F1406" s="663">
        <f t="shared" si="197"/>
        <v>1</v>
      </c>
      <c r="G1406" s="633" t="s">
        <v>335</v>
      </c>
      <c r="H1406" s="634" t="s">
        <v>336</v>
      </c>
      <c r="I1406" s="635"/>
      <c r="J1406" s="636">
        <v>1591.19</v>
      </c>
      <c r="K1406" s="636">
        <v>121.85</v>
      </c>
      <c r="L1406" s="636">
        <f t="shared" si="217"/>
        <v>1591.19</v>
      </c>
      <c r="M1406" s="636">
        <f t="shared" si="218"/>
        <v>121.85</v>
      </c>
      <c r="N1406" s="636">
        <f>ROUND('Смета ЕР (общ) '!$I1406*'Смета ЕР (общ) '!$L1406,2)</f>
        <v>0</v>
      </c>
      <c r="O1406" s="636">
        <f>ROUND('Смета ЕР (общ) '!$I1406*'Смета ЕР (общ) '!$M1406,2)</f>
        <v>0</v>
      </c>
      <c r="R1406" s="1376"/>
    </row>
    <row r="1407" spans="1:18" ht="24">
      <c r="A1407" s="632" t="s">
        <v>105</v>
      </c>
      <c r="B1407" s="632">
        <v>2</v>
      </c>
      <c r="C1407" s="632"/>
      <c r="D1407" s="632">
        <v>205</v>
      </c>
      <c r="E1407" s="632" t="str">
        <f>CONCATENATE('Смета ЕР (общ) '!$A1407,".",'Смета ЕР (общ) '!$B1407,".",'Смета ЕР (общ) '!$D1407)</f>
        <v>Р9.2.205</v>
      </c>
      <c r="F1407" s="663">
        <f t="shared" si="197"/>
        <v>1</v>
      </c>
      <c r="G1407" s="633" t="s">
        <v>140</v>
      </c>
      <c r="H1407" s="634" t="s">
        <v>336</v>
      </c>
      <c r="I1407" s="635"/>
      <c r="J1407" s="636">
        <v>1591.19</v>
      </c>
      <c r="K1407" s="636">
        <v>3362.08</v>
      </c>
      <c r="L1407" s="636">
        <f t="shared" si="217"/>
        <v>1591.19</v>
      </c>
      <c r="M1407" s="636">
        <f t="shared" si="218"/>
        <v>3362.08</v>
      </c>
      <c r="N1407" s="636">
        <f>ROUND('Смета ЕР (общ) '!$I1407*'Смета ЕР (общ) '!$L1407,2)</f>
        <v>0</v>
      </c>
      <c r="O1407" s="636">
        <f>ROUND('Смета ЕР (общ) '!$I1407*'Смета ЕР (общ) '!$M1407,2)</f>
        <v>0</v>
      </c>
      <c r="R1407" s="1376"/>
    </row>
    <row r="1408" spans="1:18" ht="24">
      <c r="A1408" s="632" t="s">
        <v>105</v>
      </c>
      <c r="B1408" s="632">
        <v>2</v>
      </c>
      <c r="C1408" s="632"/>
      <c r="D1408" s="632">
        <v>206</v>
      </c>
      <c r="E1408" s="632" t="str">
        <f>CONCATENATE('Смета ЕР (общ) '!$A1408,".",'Смета ЕР (общ) '!$B1408,".",'Смета ЕР (общ) '!$D1408)</f>
        <v>Р9.2.206</v>
      </c>
      <c r="F1408" s="663">
        <f t="shared" si="197"/>
        <v>1</v>
      </c>
      <c r="G1408" s="633" t="s">
        <v>194</v>
      </c>
      <c r="H1408" s="634" t="s">
        <v>336</v>
      </c>
      <c r="I1408" s="635"/>
      <c r="J1408" s="636">
        <v>1591.19</v>
      </c>
      <c r="K1408" s="636">
        <v>15548.66</v>
      </c>
      <c r="L1408" s="636">
        <f t="shared" si="217"/>
        <v>1591.19</v>
      </c>
      <c r="M1408" s="636">
        <f t="shared" si="218"/>
        <v>15548.66</v>
      </c>
      <c r="N1408" s="636">
        <f>ROUND('Смета ЕР (общ) '!$I1408*'Смета ЕР (общ) '!$L1408,2)</f>
        <v>0</v>
      </c>
      <c r="O1408" s="636">
        <f>ROUND('Смета ЕР (общ) '!$I1408*'Смета ЕР (общ) '!$M1408,2)</f>
        <v>0</v>
      </c>
      <c r="R1408" s="1376"/>
    </row>
    <row r="1409" spans="1:18" ht="24">
      <c r="A1409" s="632" t="s">
        <v>105</v>
      </c>
      <c r="B1409" s="632">
        <v>2</v>
      </c>
      <c r="C1409" s="632"/>
      <c r="D1409" s="632">
        <v>207</v>
      </c>
      <c r="E1409" s="632" t="str">
        <f>CONCATENATE('Смета ЕР (общ) '!$A1409,".",'Смета ЕР (общ) '!$B1409,".",'Смета ЕР (общ) '!$D1409)</f>
        <v>Р9.2.207</v>
      </c>
      <c r="F1409" s="663">
        <f t="shared" si="197"/>
        <v>1</v>
      </c>
      <c r="G1409" s="633" t="s">
        <v>141</v>
      </c>
      <c r="H1409" s="634" t="s">
        <v>336</v>
      </c>
      <c r="I1409" s="635"/>
      <c r="J1409" s="636">
        <v>1591.19</v>
      </c>
      <c r="K1409" s="636">
        <v>6246.58</v>
      </c>
      <c r="L1409" s="636">
        <f t="shared" si="217"/>
        <v>1591.19</v>
      </c>
      <c r="M1409" s="636">
        <f t="shared" si="218"/>
        <v>6246.58</v>
      </c>
      <c r="N1409" s="636">
        <f>ROUND('Смета ЕР (общ) '!$I1409*'Смета ЕР (общ) '!$L1409,2)</f>
        <v>0</v>
      </c>
      <c r="O1409" s="636">
        <f>ROUND('Смета ЕР (общ) '!$I1409*'Смета ЕР (общ) '!$M1409,2)</f>
        <v>0</v>
      </c>
      <c r="R1409" s="1376"/>
    </row>
    <row r="1410" spans="1:18" ht="24">
      <c r="A1410" s="632" t="s">
        <v>105</v>
      </c>
      <c r="B1410" s="632">
        <v>2</v>
      </c>
      <c r="C1410" s="632"/>
      <c r="D1410" s="632">
        <v>208</v>
      </c>
      <c r="E1410" s="632" t="str">
        <f>CONCATENATE('Смета ЕР (общ) '!$A1410,".",'Смета ЕР (общ) '!$B1410,".",'Смета ЕР (общ) '!$D1410)</f>
        <v>Р9.2.208</v>
      </c>
      <c r="F1410" s="663">
        <f t="shared" ref="F1410:F1419" si="222">IF(I1410&gt;0,F1409+1,F1409)</f>
        <v>1</v>
      </c>
      <c r="G1410" s="633" t="s">
        <v>628</v>
      </c>
      <c r="H1410" s="634" t="s">
        <v>336</v>
      </c>
      <c r="I1410" s="635"/>
      <c r="J1410" s="636">
        <v>1591.19</v>
      </c>
      <c r="K1410" s="636">
        <v>4610.59</v>
      </c>
      <c r="L1410" s="636">
        <f t="shared" si="217"/>
        <v>1591.19</v>
      </c>
      <c r="M1410" s="636">
        <f t="shared" si="218"/>
        <v>4610.59</v>
      </c>
      <c r="N1410" s="636">
        <f>ROUND('Смета ЕР (общ) '!$I1410*'Смета ЕР (общ) '!$L1410,2)</f>
        <v>0</v>
      </c>
      <c r="O1410" s="636">
        <f>ROUND('Смета ЕР (общ) '!$I1410*'Смета ЕР (общ) '!$M1410,2)</f>
        <v>0</v>
      </c>
      <c r="R1410" s="1376"/>
    </row>
    <row r="1411" spans="1:18" ht="24">
      <c r="A1411" s="632" t="s">
        <v>105</v>
      </c>
      <c r="B1411" s="632">
        <v>2</v>
      </c>
      <c r="C1411" s="632"/>
      <c r="D1411" s="632">
        <v>209</v>
      </c>
      <c r="E1411" s="632" t="str">
        <f>CONCATENATE('Смета ЕР (общ) '!$A1411,".",'Смета ЕР (общ) '!$B1411,".",'Смета ЕР (общ) '!$D1411)</f>
        <v>Р9.2.209</v>
      </c>
      <c r="F1411" s="663">
        <f t="shared" si="222"/>
        <v>1</v>
      </c>
      <c r="G1411" s="633" t="s">
        <v>629</v>
      </c>
      <c r="H1411" s="634" t="s">
        <v>336</v>
      </c>
      <c r="I1411" s="635"/>
      <c r="J1411" s="636">
        <v>140.59</v>
      </c>
      <c r="K1411" s="636">
        <v>202.84</v>
      </c>
      <c r="L1411" s="636">
        <f t="shared" si="217"/>
        <v>140.59</v>
      </c>
      <c r="M1411" s="636">
        <f t="shared" si="218"/>
        <v>202.84</v>
      </c>
      <c r="N1411" s="636">
        <f>ROUND('Смета ЕР (общ) '!$I1411*'Смета ЕР (общ) '!$L1411,2)</f>
        <v>0</v>
      </c>
      <c r="O1411" s="636">
        <f>ROUND('Смета ЕР (общ) '!$I1411*'Смета ЕР (общ) '!$M1411,2)</f>
        <v>0</v>
      </c>
      <c r="R1411" s="1376"/>
    </row>
    <row r="1412" spans="1:18" ht="24">
      <c r="A1412" s="632" t="s">
        <v>105</v>
      </c>
      <c r="B1412" s="632">
        <v>2</v>
      </c>
      <c r="C1412" s="632"/>
      <c r="D1412" s="632">
        <v>210</v>
      </c>
      <c r="E1412" s="632" t="str">
        <f>CONCATENATE('Смета ЕР (общ) '!$A1412,".",'Смета ЕР (общ) '!$B1412,".",'Смета ЕР (общ) '!$D1412)</f>
        <v>Р9.2.210</v>
      </c>
      <c r="F1412" s="663">
        <f t="shared" si="222"/>
        <v>1</v>
      </c>
      <c r="G1412" s="633" t="s">
        <v>142</v>
      </c>
      <c r="H1412" s="634" t="s">
        <v>1144</v>
      </c>
      <c r="I1412" s="635"/>
      <c r="J1412" s="636">
        <v>22550.400000000001</v>
      </c>
      <c r="K1412" s="636">
        <v>2638.65</v>
      </c>
      <c r="L1412" s="636">
        <f t="shared" si="217"/>
        <v>22550.400000000001</v>
      </c>
      <c r="M1412" s="636">
        <f t="shared" si="218"/>
        <v>2638.65</v>
      </c>
      <c r="N1412" s="636">
        <f>ROUND('Смета ЕР (общ) '!$I1412*'Смета ЕР (общ) '!$L1412,2)</f>
        <v>0</v>
      </c>
      <c r="O1412" s="636">
        <f>ROUND('Смета ЕР (общ) '!$I1412*'Смета ЕР (общ) '!$M1412,2)</f>
        <v>0</v>
      </c>
      <c r="R1412" s="1376"/>
    </row>
    <row r="1413" spans="1:18" ht="34.5" customHeight="1">
      <c r="A1413" s="632" t="s">
        <v>105</v>
      </c>
      <c r="B1413" s="632">
        <v>2</v>
      </c>
      <c r="C1413" s="632"/>
      <c r="D1413" s="632">
        <v>211</v>
      </c>
      <c r="E1413" s="632" t="str">
        <f>CONCATENATE('Смета ЕР (общ) '!$A1413,".",'Смета ЕР (общ) '!$B1413,".",'Смета ЕР (общ) '!$D1413)</f>
        <v>Р9.2.211</v>
      </c>
      <c r="F1413" s="663">
        <f t="shared" si="222"/>
        <v>1</v>
      </c>
      <c r="G1413" s="678" t="s">
        <v>6093</v>
      </c>
      <c r="H1413" s="651" t="s">
        <v>15</v>
      </c>
      <c r="I1413" s="652"/>
      <c r="J1413" s="653">
        <v>0</v>
      </c>
      <c r="K1413" s="755">
        <v>155</v>
      </c>
      <c r="L1413" s="653">
        <f t="shared" si="217"/>
        <v>0</v>
      </c>
      <c r="M1413" s="653">
        <f t="shared" si="218"/>
        <v>155</v>
      </c>
      <c r="N1413" s="653">
        <f>ROUND('Смета ЕР (общ) '!$I1413*'Смета ЕР (общ) '!$L1413,2)</f>
        <v>0</v>
      </c>
      <c r="O1413" s="653">
        <f>ROUND('Смета ЕР (общ) '!$I1413*'Смета ЕР (общ) '!$M1413,2)</f>
        <v>0</v>
      </c>
      <c r="P1413" s="1106" t="s">
        <v>6095</v>
      </c>
      <c r="R1413" s="1378"/>
    </row>
    <row r="1414" spans="1:18" ht="24">
      <c r="A1414" s="632" t="s">
        <v>105</v>
      </c>
      <c r="B1414" s="632">
        <v>2</v>
      </c>
      <c r="C1414" s="632"/>
      <c r="D1414" s="632">
        <v>213</v>
      </c>
      <c r="E1414" s="632" t="str">
        <f>CONCATENATE('Смета ЕР (общ) '!$A1414,".",'Смета ЕР (общ) '!$B1414,".",'Смета ЕР (общ) '!$D1414)</f>
        <v>Р9.2.213</v>
      </c>
      <c r="F1414" s="663">
        <f t="shared" si="222"/>
        <v>1</v>
      </c>
      <c r="G1414" s="633" t="s">
        <v>630</v>
      </c>
      <c r="H1414" s="634" t="s">
        <v>336</v>
      </c>
      <c r="I1414" s="635"/>
      <c r="J1414" s="636">
        <v>4950</v>
      </c>
      <c r="K1414" s="636">
        <v>27219.73</v>
      </c>
      <c r="L1414" s="636">
        <f t="shared" si="217"/>
        <v>4950</v>
      </c>
      <c r="M1414" s="636">
        <f t="shared" si="218"/>
        <v>27219.73</v>
      </c>
      <c r="N1414" s="636">
        <f>ROUND('Смета ЕР (общ) '!$I1414*'Смета ЕР (общ) '!$L1414,2)</f>
        <v>0</v>
      </c>
      <c r="O1414" s="636">
        <f>ROUND('Смета ЕР (общ) '!$I1414*'Смета ЕР (общ) '!$M1414,2)</f>
        <v>0</v>
      </c>
      <c r="R1414" s="1376"/>
    </row>
    <row r="1415" spans="1:18" ht="24">
      <c r="A1415" s="632" t="s">
        <v>105</v>
      </c>
      <c r="B1415" s="632">
        <v>2</v>
      </c>
      <c r="C1415" s="632"/>
      <c r="D1415" s="632">
        <v>214</v>
      </c>
      <c r="E1415" s="632" t="str">
        <f>CONCATENATE('Смета ЕР (общ) '!$A1415,".",'Смета ЕР (общ) '!$B1415,".",'Смета ЕР (общ) '!$D1415)</f>
        <v>Р9.2.214</v>
      </c>
      <c r="F1415" s="663">
        <f t="shared" si="222"/>
        <v>1</v>
      </c>
      <c r="G1415" s="633" t="s">
        <v>195</v>
      </c>
      <c r="H1415" s="634" t="s">
        <v>336</v>
      </c>
      <c r="I1415" s="635"/>
      <c r="J1415" s="636">
        <v>1524.19</v>
      </c>
      <c r="K1415" s="636">
        <v>1454.15</v>
      </c>
      <c r="L1415" s="636">
        <f t="shared" si="217"/>
        <v>1524.19</v>
      </c>
      <c r="M1415" s="636">
        <f t="shared" si="218"/>
        <v>1454.15</v>
      </c>
      <c r="N1415" s="636">
        <f>ROUND('Смета ЕР (общ) '!$I1415*'Смета ЕР (общ) '!$L1415,2)</f>
        <v>0</v>
      </c>
      <c r="O1415" s="636">
        <f>ROUND('Смета ЕР (общ) '!$I1415*'Смета ЕР (общ) '!$M1415,2)</f>
        <v>0</v>
      </c>
      <c r="R1415" s="1376"/>
    </row>
    <row r="1416" spans="1:18" ht="24">
      <c r="A1416" s="632" t="s">
        <v>105</v>
      </c>
      <c r="B1416" s="632">
        <v>2</v>
      </c>
      <c r="C1416" s="632"/>
      <c r="D1416" s="632">
        <v>215</v>
      </c>
      <c r="E1416" s="632" t="str">
        <f>CONCATENATE('Смета ЕР (общ) '!$A1416,".",'Смета ЕР (общ) '!$B1416,".",'Смета ЕР (общ) '!$D1416)</f>
        <v>Р9.2.215</v>
      </c>
      <c r="F1416" s="663">
        <f t="shared" si="222"/>
        <v>1</v>
      </c>
      <c r="G1416" s="633" t="s">
        <v>631</v>
      </c>
      <c r="H1416" s="634" t="s">
        <v>336</v>
      </c>
      <c r="I1416" s="635"/>
      <c r="J1416" s="636">
        <v>1591.19</v>
      </c>
      <c r="K1416" s="636">
        <v>7340.74</v>
      </c>
      <c r="L1416" s="636">
        <f t="shared" si="217"/>
        <v>1591.19</v>
      </c>
      <c r="M1416" s="636">
        <f t="shared" si="218"/>
        <v>7340.74</v>
      </c>
      <c r="N1416" s="636">
        <f>ROUND('Смета ЕР (общ) '!$I1416*'Смета ЕР (общ) '!$L1416,2)</f>
        <v>0</v>
      </c>
      <c r="O1416" s="636">
        <f>ROUND('Смета ЕР (общ) '!$I1416*'Смета ЕР (общ) '!$M1416,2)</f>
        <v>0</v>
      </c>
      <c r="R1416" s="1376"/>
    </row>
    <row r="1417" spans="1:18" ht="24">
      <c r="A1417" s="632" t="s">
        <v>105</v>
      </c>
      <c r="B1417" s="632">
        <v>2</v>
      </c>
      <c r="C1417" s="632"/>
      <c r="D1417" s="632">
        <v>391</v>
      </c>
      <c r="E1417" s="632" t="str">
        <f>CONCATENATE('Смета ЕР (общ) '!$A1417,".",'Смета ЕР (общ) '!$B1417,".",'Смета ЕР (общ) '!$D1417)</f>
        <v>Р9.2.391</v>
      </c>
      <c r="F1417" s="663">
        <f t="shared" si="222"/>
        <v>1</v>
      </c>
      <c r="G1417" s="633" t="s">
        <v>632</v>
      </c>
      <c r="H1417" s="634" t="s">
        <v>336</v>
      </c>
      <c r="I1417" s="635"/>
      <c r="J1417" s="636">
        <v>2641.32</v>
      </c>
      <c r="K1417" s="636">
        <v>24362.25</v>
      </c>
      <c r="L1417" s="636">
        <f t="shared" si="217"/>
        <v>2641.32</v>
      </c>
      <c r="M1417" s="636">
        <f t="shared" si="218"/>
        <v>24362.25</v>
      </c>
      <c r="N1417" s="636">
        <f>ROUND('Смета ЕР (общ) '!$I1417*'Смета ЕР (общ) '!$L1417,2)</f>
        <v>0</v>
      </c>
      <c r="O1417" s="636">
        <f>ROUND('Смета ЕР (общ) '!$I1417*'Смета ЕР (общ) '!$M1417,2)</f>
        <v>0</v>
      </c>
      <c r="R1417" s="1376"/>
    </row>
    <row r="1418" spans="1:18" ht="24">
      <c r="A1418" s="632" t="s">
        <v>105</v>
      </c>
      <c r="B1418" s="632">
        <v>2</v>
      </c>
      <c r="C1418" s="632"/>
      <c r="D1418" s="632">
        <v>392</v>
      </c>
      <c r="E1418" s="632" t="str">
        <f>CONCATENATE('Смета ЕР (общ) '!$A1418,".",'Смета ЕР (общ) '!$B1418,".",'Смета ЕР (общ) '!$D1418)</f>
        <v>Р9.2.392</v>
      </c>
      <c r="F1418" s="663">
        <f t="shared" si="222"/>
        <v>1</v>
      </c>
      <c r="G1418" s="633" t="s">
        <v>1123</v>
      </c>
      <c r="H1418" s="634" t="s">
        <v>336</v>
      </c>
      <c r="I1418" s="635"/>
      <c r="J1418" s="636">
        <v>1591.19</v>
      </c>
      <c r="K1418" s="636">
        <v>21994.3</v>
      </c>
      <c r="L1418" s="636">
        <f t="shared" si="217"/>
        <v>1591.19</v>
      </c>
      <c r="M1418" s="636">
        <f t="shared" si="218"/>
        <v>21994.3</v>
      </c>
      <c r="N1418" s="636">
        <f>ROUND('Смета ЕР (общ) '!$I1418*'Смета ЕР (общ) '!$L1418,2)</f>
        <v>0</v>
      </c>
      <c r="O1418" s="636">
        <f>ROUND('Смета ЕР (общ) '!$I1418*'Смета ЕР (общ) '!$M1418,2)</f>
        <v>0</v>
      </c>
      <c r="P1418" s="630" t="s">
        <v>1127</v>
      </c>
      <c r="R1418" s="1376"/>
    </row>
    <row r="1419" spans="1:18" ht="24">
      <c r="A1419" s="632" t="s">
        <v>105</v>
      </c>
      <c r="B1419" s="632">
        <v>2</v>
      </c>
      <c r="C1419" s="632"/>
      <c r="D1419" s="632">
        <v>393</v>
      </c>
      <c r="E1419" s="632" t="str">
        <f>CONCATENATE('Смета ЕР (общ) '!$A1419,".",'Смета ЕР (общ) '!$B1419,".",'Смета ЕР (общ) '!$D1419)</f>
        <v>Р9.2.393</v>
      </c>
      <c r="F1419" s="663">
        <f t="shared" si="222"/>
        <v>1</v>
      </c>
      <c r="G1419" s="633" t="s">
        <v>1124</v>
      </c>
      <c r="H1419" s="634" t="s">
        <v>27</v>
      </c>
      <c r="I1419" s="635"/>
      <c r="J1419" s="636">
        <v>621.17999999999995</v>
      </c>
      <c r="K1419" s="636">
        <v>2111.0500000000002</v>
      </c>
      <c r="L1419" s="636">
        <f t="shared" si="217"/>
        <v>621.17999999999995</v>
      </c>
      <c r="M1419" s="636">
        <f t="shared" si="218"/>
        <v>2111.0500000000002</v>
      </c>
      <c r="N1419" s="636">
        <f>ROUND('Смета ЕР (общ) '!$I1419*'Смета ЕР (общ) '!$L1419,2)</f>
        <v>0</v>
      </c>
      <c r="O1419" s="636">
        <f>ROUND('Смета ЕР (общ) '!$I1419*'Смета ЕР (общ) '!$M1419,2)</f>
        <v>0</v>
      </c>
      <c r="P1419" s="630" t="s">
        <v>1127</v>
      </c>
      <c r="R1419" s="1376"/>
    </row>
    <row r="1420" spans="1:18" ht="24">
      <c r="A1420" s="632" t="s">
        <v>105</v>
      </c>
      <c r="B1420" s="632">
        <v>2</v>
      </c>
      <c r="C1420" s="632"/>
      <c r="D1420" s="632">
        <v>394</v>
      </c>
      <c r="E1420" s="632" t="str">
        <f>CONCATENATE('Смета ЕР (общ) '!$A1420,".",'Смета ЕР (общ) '!$B1420,".",'Смета ЕР (общ) '!$D1420)</f>
        <v>Р9.2.394</v>
      </c>
      <c r="F1420" s="632">
        <f t="shared" ref="F1420:F1498" si="223">IF(I1420&gt;0,F1419+1,F1419)</f>
        <v>1</v>
      </c>
      <c r="G1420" s="633" t="s">
        <v>1125</v>
      </c>
      <c r="H1420" s="634" t="s">
        <v>336</v>
      </c>
      <c r="I1420" s="635"/>
      <c r="J1420" s="636">
        <v>1591.19</v>
      </c>
      <c r="K1420" s="636">
        <v>2232.71</v>
      </c>
      <c r="L1420" s="636">
        <f t="shared" si="217"/>
        <v>1591.19</v>
      </c>
      <c r="M1420" s="636">
        <f t="shared" si="218"/>
        <v>2232.71</v>
      </c>
      <c r="N1420" s="636">
        <f>ROUND('Смета ЕР (общ) '!$I1420*'Смета ЕР (общ) '!$L1420,2)</f>
        <v>0</v>
      </c>
      <c r="O1420" s="636">
        <f>ROUND('Смета ЕР (общ) '!$I1420*'Смета ЕР (общ) '!$M1420,2)</f>
        <v>0</v>
      </c>
      <c r="P1420" s="630" t="s">
        <v>1127</v>
      </c>
      <c r="R1420" s="1376"/>
    </row>
    <row r="1421" spans="1:18" ht="24">
      <c r="A1421" s="632" t="s">
        <v>105</v>
      </c>
      <c r="B1421" s="632">
        <v>2</v>
      </c>
      <c r="C1421" s="632"/>
      <c r="D1421" s="632">
        <v>216</v>
      </c>
      <c r="E1421" s="632" t="str">
        <f>CONCATENATE('Смета ЕР (общ) '!$A1421,".",'Смета ЕР (общ) '!$B1421,".",'Смета ЕР (общ) '!$D1421)</f>
        <v>Р9.2.216</v>
      </c>
      <c r="F1421" s="632">
        <f t="shared" si="223"/>
        <v>1</v>
      </c>
      <c r="G1421" s="633" t="s">
        <v>1126</v>
      </c>
      <c r="H1421" s="634" t="s">
        <v>27</v>
      </c>
      <c r="I1421" s="635"/>
      <c r="J1421" s="636">
        <v>219.24</v>
      </c>
      <c r="K1421" s="636">
        <v>2891.07</v>
      </c>
      <c r="L1421" s="636">
        <f t="shared" si="217"/>
        <v>219.24</v>
      </c>
      <c r="M1421" s="636">
        <f t="shared" si="218"/>
        <v>2891.07</v>
      </c>
      <c r="N1421" s="636">
        <f>ROUND('Смета ЕР (общ) '!$I1421*'Смета ЕР (общ) '!$L1421,2)</f>
        <v>0</v>
      </c>
      <c r="O1421" s="636">
        <f>ROUND('Смета ЕР (общ) '!$I1421*'Смета ЕР (общ) '!$M1421,2)</f>
        <v>0</v>
      </c>
      <c r="P1421" s="630" t="s">
        <v>1127</v>
      </c>
      <c r="R1421" s="1376"/>
    </row>
    <row r="1422" spans="1:18" ht="24">
      <c r="A1422" s="632" t="s">
        <v>105</v>
      </c>
      <c r="B1422" s="632">
        <v>2</v>
      </c>
      <c r="C1422" s="632"/>
      <c r="D1422" s="632">
        <v>217</v>
      </c>
      <c r="E1422" s="632" t="str">
        <f>CONCATENATE('Смета ЕР (общ) '!$A1422,".",'Смета ЕР (общ) '!$B1422,".",'Смета ЕР (общ) '!$D1422)</f>
        <v>Р9.2.217</v>
      </c>
      <c r="F1422" s="632">
        <f t="shared" si="223"/>
        <v>1</v>
      </c>
      <c r="G1422" s="633" t="s">
        <v>6233</v>
      </c>
      <c r="H1422" s="634" t="s">
        <v>336</v>
      </c>
      <c r="I1422" s="635"/>
      <c r="J1422" s="636">
        <v>291.27999999999997</v>
      </c>
      <c r="K1422" s="636">
        <f>ЭУИ!I56</f>
        <v>106.58</v>
      </c>
      <c r="L1422" s="636">
        <f t="shared" si="217"/>
        <v>291.27999999999997</v>
      </c>
      <c r="M1422" s="657">
        <f t="shared" ref="M1422" si="224">K1422</f>
        <v>106.58</v>
      </c>
      <c r="N1422" s="636">
        <f>ROUND('Смета ЕР (общ) '!$I1422*'Смета ЕР (общ) '!$L1422,2)</f>
        <v>0</v>
      </c>
      <c r="O1422" s="636">
        <f>ROUND('Смета ЕР (общ) '!$I1422*'Смета ЕР (общ) '!$M1422,2)</f>
        <v>0</v>
      </c>
      <c r="P1422" s="1865" t="s">
        <v>3800</v>
      </c>
      <c r="R1422" s="1376"/>
    </row>
    <row r="1423" spans="1:18" ht="24">
      <c r="A1423" s="632" t="s">
        <v>105</v>
      </c>
      <c r="B1423" s="632">
        <v>2</v>
      </c>
      <c r="C1423" s="632"/>
      <c r="D1423" s="632">
        <v>395</v>
      </c>
      <c r="E1423" s="632" t="str">
        <f>CONCATENATE('Смета ЕР (общ) '!$A1423,".",'Смета ЕР (общ) '!$B1423,".",'Смета ЕР (общ) '!$D1423)</f>
        <v>Р9.2.395</v>
      </c>
      <c r="F1423" s="632">
        <f t="shared" si="223"/>
        <v>1</v>
      </c>
      <c r="G1423" s="633" t="s">
        <v>2016</v>
      </c>
      <c r="H1423" s="634" t="s">
        <v>336</v>
      </c>
      <c r="I1423" s="635"/>
      <c r="J1423" s="636">
        <v>291.27999999999997</v>
      </c>
      <c r="K1423" s="636">
        <v>824.65</v>
      </c>
      <c r="L1423" s="636">
        <f t="shared" ref="L1423:L1444" si="225">ROUND(J1423-J1423*$Q$3,2)</f>
        <v>291.27999999999997</v>
      </c>
      <c r="M1423" s="636">
        <f t="shared" ref="M1423:M1430" si="226">ROUND(K1423-K1423*$Q$3,2)</f>
        <v>824.65</v>
      </c>
      <c r="N1423" s="636">
        <f>ROUND('Смета ЕР (общ) '!$I1423*'Смета ЕР (общ) '!$L1423,2)</f>
        <v>0</v>
      </c>
      <c r="O1423" s="636">
        <f>ROUND('Смета ЕР (общ) '!$I1423*'Смета ЕР (общ) '!$M1423,2)</f>
        <v>0</v>
      </c>
      <c r="R1423" s="1376"/>
    </row>
    <row r="1424" spans="1:18" ht="24">
      <c r="A1424" s="632" t="s">
        <v>105</v>
      </c>
      <c r="B1424" s="632">
        <v>2</v>
      </c>
      <c r="C1424" s="632"/>
      <c r="D1424" s="632">
        <v>218</v>
      </c>
      <c r="E1424" s="632" t="str">
        <f>CONCATENATE('Смета ЕР (общ) '!$A1424,".",'Смета ЕР (общ) '!$B1424,".",'Смета ЕР (общ) '!$D1424)</f>
        <v>Р9.2.218</v>
      </c>
      <c r="F1424" s="632">
        <f t="shared" si="223"/>
        <v>1</v>
      </c>
      <c r="G1424" s="633" t="s">
        <v>713</v>
      </c>
      <c r="H1424" s="634" t="s">
        <v>336</v>
      </c>
      <c r="I1424" s="635"/>
      <c r="J1424" s="636">
        <v>1591.19</v>
      </c>
      <c r="K1424" s="636">
        <v>2451.4699999999998</v>
      </c>
      <c r="L1424" s="636">
        <f t="shared" si="225"/>
        <v>1591.19</v>
      </c>
      <c r="M1424" s="636">
        <f t="shared" si="226"/>
        <v>2451.4699999999998</v>
      </c>
      <c r="N1424" s="636">
        <f>ROUND('Смета ЕР (общ) '!$I1424*'Смета ЕР (общ) '!$L1424,2)</f>
        <v>0</v>
      </c>
      <c r="O1424" s="636">
        <f>ROUND('Смета ЕР (общ) '!$I1424*'Смета ЕР (общ) '!$M1424,2)</f>
        <v>0</v>
      </c>
      <c r="R1424" s="1376"/>
    </row>
    <row r="1425" spans="1:18" ht="24">
      <c r="A1425" s="632" t="s">
        <v>105</v>
      </c>
      <c r="B1425" s="632">
        <v>2</v>
      </c>
      <c r="C1425" s="632"/>
      <c r="D1425" s="632">
        <v>396</v>
      </c>
      <c r="E1425" s="632" t="str">
        <f>CONCATENATE('Смета ЕР (общ) '!$A1425,".",'Смета ЕР (общ) '!$B1425,".",'Смета ЕР (общ) '!$D1425)</f>
        <v>Р9.2.396</v>
      </c>
      <c r="F1425" s="632">
        <f t="shared" si="223"/>
        <v>1</v>
      </c>
      <c r="G1425" s="633" t="s">
        <v>1149</v>
      </c>
      <c r="H1425" s="634" t="s">
        <v>336</v>
      </c>
      <c r="I1425" s="635"/>
      <c r="J1425" s="636">
        <v>1591.19</v>
      </c>
      <c r="K1425" s="636">
        <v>1980.24</v>
      </c>
      <c r="L1425" s="636">
        <f t="shared" si="225"/>
        <v>1591.19</v>
      </c>
      <c r="M1425" s="636">
        <f t="shared" si="226"/>
        <v>1980.24</v>
      </c>
      <c r="N1425" s="636">
        <f>ROUND('Смета ЕР (общ) '!$I1425*'Смета ЕР (общ) '!$L1425,2)</f>
        <v>0</v>
      </c>
      <c r="O1425" s="636">
        <f>ROUND('Смета ЕР (общ) '!$I1425*'Смета ЕР (общ) '!$M1425,2)</f>
        <v>0</v>
      </c>
      <c r="R1425" s="1376"/>
    </row>
    <row r="1426" spans="1:18" ht="24">
      <c r="A1426" s="632" t="s">
        <v>105</v>
      </c>
      <c r="B1426" s="632">
        <v>2</v>
      </c>
      <c r="C1426" s="632"/>
      <c r="D1426" s="632">
        <v>261</v>
      </c>
      <c r="E1426" s="632" t="str">
        <f>CONCATENATE('Смета ЕР (общ) '!$A1426,".",'Смета ЕР (общ) '!$B1426,".",'Смета ЕР (общ) '!$D1426)</f>
        <v>Р9.2.261</v>
      </c>
      <c r="F1426" s="632">
        <f t="shared" si="223"/>
        <v>1</v>
      </c>
      <c r="G1426" s="633" t="s">
        <v>730</v>
      </c>
      <c r="H1426" s="634" t="s">
        <v>336</v>
      </c>
      <c r="I1426" s="635"/>
      <c r="J1426" s="636">
        <v>1591.19</v>
      </c>
      <c r="K1426" s="636">
        <v>1672.98</v>
      </c>
      <c r="L1426" s="636">
        <f t="shared" si="225"/>
        <v>1591.19</v>
      </c>
      <c r="M1426" s="636">
        <f t="shared" si="226"/>
        <v>1672.98</v>
      </c>
      <c r="N1426" s="636">
        <f>ROUND('Смета ЕР (общ) '!$I1426*'Смета ЕР (общ) '!$L1426,2)</f>
        <v>0</v>
      </c>
      <c r="O1426" s="636">
        <f>ROUND('Смета ЕР (общ) '!$I1426*'Смета ЕР (общ) '!$M1426,2)</f>
        <v>0</v>
      </c>
      <c r="R1426" s="1376"/>
    </row>
    <row r="1427" spans="1:18" ht="24">
      <c r="A1427" s="632" t="s">
        <v>105</v>
      </c>
      <c r="B1427" s="632">
        <v>2</v>
      </c>
      <c r="C1427" s="632"/>
      <c r="D1427" s="632">
        <v>219</v>
      </c>
      <c r="E1427" s="632" t="str">
        <f>CONCATENATE('Смета ЕР (общ) '!$A1427,".",'Смета ЕР (общ) '!$B1427,".",'Смета ЕР (общ) '!$D1427)</f>
        <v>Р9.2.219</v>
      </c>
      <c r="F1427" s="632">
        <f t="shared" si="223"/>
        <v>1</v>
      </c>
      <c r="G1427" s="633" t="s">
        <v>714</v>
      </c>
      <c r="H1427" s="634" t="s">
        <v>336</v>
      </c>
      <c r="I1427" s="635"/>
      <c r="J1427" s="636">
        <v>1591.19</v>
      </c>
      <c r="K1427" s="636">
        <v>1044.46</v>
      </c>
      <c r="L1427" s="636">
        <f t="shared" si="225"/>
        <v>1591.19</v>
      </c>
      <c r="M1427" s="636">
        <f t="shared" si="226"/>
        <v>1044.46</v>
      </c>
      <c r="N1427" s="636">
        <f>ROUND('Смета ЕР (общ) '!$I1427*'Смета ЕР (общ) '!$L1427,2)</f>
        <v>0</v>
      </c>
      <c r="O1427" s="636">
        <f>ROUND('Смета ЕР (общ) '!$I1427*'Смета ЕР (общ) '!$M1427,2)</f>
        <v>0</v>
      </c>
      <c r="R1427" s="1376"/>
    </row>
    <row r="1428" spans="1:18" ht="24">
      <c r="A1428" s="632" t="s">
        <v>105</v>
      </c>
      <c r="B1428" s="632">
        <v>2</v>
      </c>
      <c r="C1428" s="632"/>
      <c r="D1428" s="632">
        <v>262</v>
      </c>
      <c r="E1428" s="632" t="str">
        <f>CONCATENATE('Смета ЕР (общ) '!$A1428,".",'Смета ЕР (общ) '!$B1428,".",'Смета ЕР (общ) '!$D1428)</f>
        <v>Р9.2.262</v>
      </c>
      <c r="F1428" s="632">
        <f t="shared" si="223"/>
        <v>1</v>
      </c>
      <c r="G1428" s="633" t="s">
        <v>731</v>
      </c>
      <c r="H1428" s="634" t="s">
        <v>336</v>
      </c>
      <c r="I1428" s="635"/>
      <c r="J1428" s="636">
        <v>1591.19</v>
      </c>
      <c r="K1428" s="636">
        <v>569.65</v>
      </c>
      <c r="L1428" s="636">
        <f t="shared" si="225"/>
        <v>1591.19</v>
      </c>
      <c r="M1428" s="636">
        <f t="shared" si="226"/>
        <v>569.65</v>
      </c>
      <c r="N1428" s="636">
        <f>ROUND('Смета ЕР (общ) '!$I1428*'Смета ЕР (общ) '!$L1428,2)</f>
        <v>0</v>
      </c>
      <c r="O1428" s="636">
        <f>ROUND('Смета ЕР (общ) '!$I1428*'Смета ЕР (общ) '!$M1428,2)</f>
        <v>0</v>
      </c>
      <c r="R1428" s="1376"/>
    </row>
    <row r="1429" spans="1:18" ht="24">
      <c r="A1429" s="632" t="s">
        <v>105</v>
      </c>
      <c r="B1429" s="632">
        <v>2</v>
      </c>
      <c r="C1429" s="632"/>
      <c r="D1429" s="632">
        <v>220</v>
      </c>
      <c r="E1429" s="632" t="str">
        <f>CONCATENATE('Смета ЕР (общ) '!$A1429,".",'Смета ЕР (общ) '!$B1429,".",'Смета ЕР (общ) '!$D1429)</f>
        <v>Р9.2.220</v>
      </c>
      <c r="F1429" s="632">
        <f t="shared" si="223"/>
        <v>1</v>
      </c>
      <c r="G1429" s="633" t="s">
        <v>633</v>
      </c>
      <c r="H1429" s="634" t="s">
        <v>336</v>
      </c>
      <c r="I1429" s="635"/>
      <c r="J1429" s="636">
        <v>1983.6</v>
      </c>
      <c r="K1429" s="636">
        <v>14978.66</v>
      </c>
      <c r="L1429" s="636">
        <f t="shared" si="225"/>
        <v>1983.6</v>
      </c>
      <c r="M1429" s="636">
        <f t="shared" si="226"/>
        <v>14978.66</v>
      </c>
      <c r="N1429" s="636">
        <f>ROUND('Смета ЕР (общ) '!$I1429*'Смета ЕР (общ) '!$L1429,2)</f>
        <v>0</v>
      </c>
      <c r="O1429" s="636">
        <f>ROUND('Смета ЕР (общ) '!$I1429*'Смета ЕР (общ) '!$M1429,2)</f>
        <v>0</v>
      </c>
      <c r="R1429" s="1376"/>
    </row>
    <row r="1430" spans="1:18" ht="24">
      <c r="A1430" s="632" t="s">
        <v>105</v>
      </c>
      <c r="B1430" s="632">
        <v>2</v>
      </c>
      <c r="C1430" s="632"/>
      <c r="D1430" s="632">
        <v>221</v>
      </c>
      <c r="E1430" s="632" t="str">
        <f>CONCATENATE('Смета ЕР (общ) '!$A1430,".",'Смета ЕР (общ) '!$B1430,".",'Смета ЕР (общ) '!$D1430)</f>
        <v>Р9.2.221</v>
      </c>
      <c r="F1430" s="632">
        <f t="shared" si="223"/>
        <v>1</v>
      </c>
      <c r="G1430" s="1366" t="s">
        <v>145</v>
      </c>
      <c r="H1430" s="634" t="s">
        <v>336</v>
      </c>
      <c r="I1430" s="635"/>
      <c r="J1430" s="636">
        <v>1591.19</v>
      </c>
      <c r="K1430" s="636">
        <v>2860.4</v>
      </c>
      <c r="L1430" s="636">
        <f t="shared" si="225"/>
        <v>1591.19</v>
      </c>
      <c r="M1430" s="636">
        <f t="shared" si="226"/>
        <v>2860.4</v>
      </c>
      <c r="N1430" s="636">
        <f>ROUND('Смета ЕР (общ) '!$I1430*'Смета ЕР (общ) '!$L1430,2)</f>
        <v>0</v>
      </c>
      <c r="O1430" s="636">
        <f>ROUND('Смета ЕР (общ) '!$I1430*'Смета ЕР (общ) '!$M1430,2)</f>
        <v>0</v>
      </c>
      <c r="R1430" s="1376"/>
    </row>
    <row r="1431" spans="1:18" s="725" customFormat="1" ht="24">
      <c r="A1431" s="663" t="s">
        <v>105</v>
      </c>
      <c r="B1431" s="663">
        <v>2</v>
      </c>
      <c r="C1431" s="663"/>
      <c r="D1431" s="663">
        <v>397</v>
      </c>
      <c r="E1431" s="663" t="str">
        <f>CONCATENATE('Смета ЕР (общ) '!$A1431,".",'Смета ЕР (общ) '!$B1431,".",'Смета ЕР (общ) '!$D1431)</f>
        <v>Р9.2.397</v>
      </c>
      <c r="F1431" s="663">
        <f t="shared" si="223"/>
        <v>1</v>
      </c>
      <c r="G1431" s="1364" t="s">
        <v>2134</v>
      </c>
      <c r="H1431" s="634" t="s">
        <v>336</v>
      </c>
      <c r="I1431" s="637"/>
      <c r="J1431" s="665">
        <v>0</v>
      </c>
      <c r="K1431" s="665">
        <f>'Светильники ЭТМ'!L7</f>
        <v>542.62</v>
      </c>
      <c r="L1431" s="665">
        <f t="shared" si="225"/>
        <v>0</v>
      </c>
      <c r="M1431" s="657">
        <f>K1431</f>
        <v>542.62</v>
      </c>
      <c r="N1431" s="636">
        <f>ROUND('Смета ЕР (общ) '!$I1431*'Смета ЕР (общ) '!$L1431,2)</f>
        <v>0</v>
      </c>
      <c r="O1431" s="636">
        <f>ROUND('Смета ЕР (общ) '!$I1431*'Смета ЕР (общ) '!$M1431,2)</f>
        <v>0</v>
      </c>
      <c r="P1431" s="78" t="s">
        <v>6348</v>
      </c>
      <c r="Q1431" s="944"/>
      <c r="R1431" s="1376" t="s">
        <v>844</v>
      </c>
    </row>
    <row r="1432" spans="1:18" s="725" customFormat="1" ht="24">
      <c r="A1432" s="663" t="s">
        <v>105</v>
      </c>
      <c r="B1432" s="663">
        <v>2</v>
      </c>
      <c r="C1432" s="663"/>
      <c r="D1432" s="663">
        <v>398</v>
      </c>
      <c r="E1432" s="663" t="str">
        <f>CONCATENATE('Смета ЕР (общ) '!$A1432,".",'Смета ЕР (общ) '!$B1432,".",'Смета ЕР (общ) '!$D1432)</f>
        <v>Р9.2.398</v>
      </c>
      <c r="F1432" s="663">
        <f t="shared" si="223"/>
        <v>1</v>
      </c>
      <c r="G1432" s="1364" t="s">
        <v>2152</v>
      </c>
      <c r="H1432" s="634" t="s">
        <v>336</v>
      </c>
      <c r="I1432" s="637"/>
      <c r="J1432" s="665">
        <v>0</v>
      </c>
      <c r="K1432" s="665">
        <f>'Светильники ЭТМ'!L8</f>
        <v>869.63</v>
      </c>
      <c r="L1432" s="665">
        <f t="shared" si="225"/>
        <v>0</v>
      </c>
      <c r="M1432" s="657">
        <f t="shared" ref="M1432:M1455" si="227">K1432</f>
        <v>869.63</v>
      </c>
      <c r="N1432" s="636">
        <f>ROUND('Смета ЕР (общ) '!$I1432*'Смета ЕР (общ) '!$L1432,2)</f>
        <v>0</v>
      </c>
      <c r="O1432" s="636">
        <f>ROUND('Смета ЕР (общ) '!$I1432*'Смета ЕР (общ) '!$M1432,2)</f>
        <v>0</v>
      </c>
      <c r="P1432" s="722" t="s">
        <v>2142</v>
      </c>
      <c r="Q1432" s="944"/>
      <c r="R1432" s="1376" t="s">
        <v>844</v>
      </c>
    </row>
    <row r="1433" spans="1:18" s="725" customFormat="1" ht="24">
      <c r="A1433" s="663" t="s">
        <v>105</v>
      </c>
      <c r="B1433" s="663">
        <v>2</v>
      </c>
      <c r="C1433" s="663"/>
      <c r="D1433" s="663">
        <v>399</v>
      </c>
      <c r="E1433" s="663" t="str">
        <f>CONCATENATE('Смета ЕР (общ) '!$A1433,".",'Смета ЕР (общ) '!$B1433,".",'Смета ЕР (общ) '!$D1433)</f>
        <v>Р9.2.399</v>
      </c>
      <c r="F1433" s="663">
        <f t="shared" si="223"/>
        <v>1</v>
      </c>
      <c r="G1433" s="1364" t="s">
        <v>2141</v>
      </c>
      <c r="H1433" s="634" t="s">
        <v>336</v>
      </c>
      <c r="I1433" s="637"/>
      <c r="J1433" s="665">
        <v>1591.1940000000002</v>
      </c>
      <c r="K1433" s="665">
        <f>'Светильники ЭТМ'!L9</f>
        <v>2575.98</v>
      </c>
      <c r="L1433" s="665">
        <f t="shared" si="225"/>
        <v>1591.19</v>
      </c>
      <c r="M1433" s="657">
        <f t="shared" si="227"/>
        <v>2575.98</v>
      </c>
      <c r="N1433" s="636">
        <f>ROUND('Смета ЕР (общ) '!$I1433*'Смета ЕР (общ) '!$L1433,2)</f>
        <v>0</v>
      </c>
      <c r="O1433" s="636">
        <f>ROUND('Смета ЕР (общ) '!$I1433*'Смета ЕР (общ) '!$M1433,2)</f>
        <v>0</v>
      </c>
      <c r="P1433" s="722" t="s">
        <v>2142</v>
      </c>
      <c r="Q1433" s="944"/>
      <c r="R1433" s="1376" t="s">
        <v>844</v>
      </c>
    </row>
    <row r="1434" spans="1:18" s="725" customFormat="1" ht="24">
      <c r="A1434" s="663" t="s">
        <v>105</v>
      </c>
      <c r="B1434" s="663">
        <v>2</v>
      </c>
      <c r="C1434" s="663"/>
      <c r="D1434" s="663">
        <v>400</v>
      </c>
      <c r="E1434" s="663" t="str">
        <f>CONCATENATE('Смета ЕР (общ) '!$A1434,".",'Смета ЕР (общ) '!$B1434,".",'Смета ЕР (общ) '!$D1434)</f>
        <v>Р9.2.400</v>
      </c>
      <c r="F1434" s="663">
        <f t="shared" si="223"/>
        <v>1</v>
      </c>
      <c r="G1434" s="1364" t="s">
        <v>2143</v>
      </c>
      <c r="H1434" s="634" t="s">
        <v>336</v>
      </c>
      <c r="I1434" s="637"/>
      <c r="J1434" s="665">
        <v>3182.3770000000004</v>
      </c>
      <c r="K1434" s="665">
        <f>'Светильники ЭТМ'!L10</f>
        <v>6872.69</v>
      </c>
      <c r="L1434" s="665">
        <f t="shared" si="225"/>
        <v>3182.38</v>
      </c>
      <c r="M1434" s="657">
        <f t="shared" si="227"/>
        <v>6872.69</v>
      </c>
      <c r="N1434" s="636">
        <f>ROUND('Смета ЕР (общ) '!$I1434*'Смета ЕР (общ) '!$L1434,2)</f>
        <v>0</v>
      </c>
      <c r="O1434" s="636">
        <f>ROUND('Смета ЕР (общ) '!$I1434*'Смета ЕР (общ) '!$M1434,2)</f>
        <v>0</v>
      </c>
      <c r="P1434" s="722" t="s">
        <v>2142</v>
      </c>
      <c r="Q1434" s="944"/>
      <c r="R1434" s="1376" t="s">
        <v>844</v>
      </c>
    </row>
    <row r="1435" spans="1:18" s="725" customFormat="1" ht="24">
      <c r="A1435" s="663" t="s">
        <v>105</v>
      </c>
      <c r="B1435" s="663">
        <v>2</v>
      </c>
      <c r="C1435" s="663"/>
      <c r="D1435" s="663">
        <v>401</v>
      </c>
      <c r="E1435" s="663" t="str">
        <f>CONCATENATE('Смета ЕР (общ) '!$A1435,".",'Смета ЕР (общ) '!$B1435,".",'Смета ЕР (общ) '!$D1435)</f>
        <v>Р9.2.401</v>
      </c>
      <c r="F1435" s="663">
        <f t="shared" si="223"/>
        <v>1</v>
      </c>
      <c r="G1435" s="1364" t="s">
        <v>2144</v>
      </c>
      <c r="H1435" s="634" t="s">
        <v>336</v>
      </c>
      <c r="I1435" s="637"/>
      <c r="J1435" s="665">
        <v>2386.7910000000002</v>
      </c>
      <c r="K1435" s="665">
        <f>'Светильники ЭТМ'!L11</f>
        <v>4246.28</v>
      </c>
      <c r="L1435" s="665">
        <f t="shared" si="225"/>
        <v>2386.79</v>
      </c>
      <c r="M1435" s="657">
        <f t="shared" si="227"/>
        <v>4246.28</v>
      </c>
      <c r="N1435" s="636">
        <f>ROUND('Смета ЕР (общ) '!$I1435*'Смета ЕР (общ) '!$L1435,2)</f>
        <v>0</v>
      </c>
      <c r="O1435" s="636">
        <f>ROUND('Смета ЕР (общ) '!$I1435*'Смета ЕР (общ) '!$M1435,2)</f>
        <v>0</v>
      </c>
      <c r="P1435" s="722" t="s">
        <v>2142</v>
      </c>
      <c r="Q1435" s="944"/>
      <c r="R1435" s="1376" t="s">
        <v>844</v>
      </c>
    </row>
    <row r="1436" spans="1:18" s="725" customFormat="1" ht="24">
      <c r="A1436" s="663" t="s">
        <v>105</v>
      </c>
      <c r="B1436" s="663">
        <v>2</v>
      </c>
      <c r="C1436" s="663"/>
      <c r="D1436" s="663">
        <v>402</v>
      </c>
      <c r="E1436" s="663" t="str">
        <f>CONCATENATE('Смета ЕР (общ) '!$A1436,".",'Смета ЕР (общ) '!$B1436,".",'Смета ЕР (общ) '!$D1436)</f>
        <v>Р9.2.402</v>
      </c>
      <c r="F1436" s="663">
        <f t="shared" si="223"/>
        <v>1</v>
      </c>
      <c r="G1436" s="1364" t="s">
        <v>2145</v>
      </c>
      <c r="H1436" s="634" t="s">
        <v>336</v>
      </c>
      <c r="I1436" s="637"/>
      <c r="J1436" s="665">
        <v>1591.1940000000002</v>
      </c>
      <c r="K1436" s="665">
        <f>'Светильники ЭТМ'!L12</f>
        <v>2400.94</v>
      </c>
      <c r="L1436" s="665">
        <f t="shared" si="225"/>
        <v>1591.19</v>
      </c>
      <c r="M1436" s="657">
        <f t="shared" si="227"/>
        <v>2400.94</v>
      </c>
      <c r="N1436" s="636">
        <f>ROUND('Смета ЕР (общ) '!$I1436*'Смета ЕР (общ) '!$L1436,2)</f>
        <v>0</v>
      </c>
      <c r="O1436" s="636">
        <f>ROUND('Смета ЕР (общ) '!$I1436*'Смета ЕР (общ) '!$M1436,2)</f>
        <v>0</v>
      </c>
      <c r="P1436" s="722" t="s">
        <v>2142</v>
      </c>
      <c r="Q1436" s="944"/>
      <c r="R1436" s="1376" t="s">
        <v>844</v>
      </c>
    </row>
    <row r="1437" spans="1:18" s="725" customFormat="1" ht="24">
      <c r="A1437" s="663" t="s">
        <v>105</v>
      </c>
      <c r="B1437" s="663">
        <v>2</v>
      </c>
      <c r="C1437" s="663"/>
      <c r="D1437" s="663">
        <v>403</v>
      </c>
      <c r="E1437" s="663" t="str">
        <f>CONCATENATE('Смета ЕР (общ) '!$A1437,".",'Смета ЕР (общ) '!$B1437,".",'Смета ЕР (общ) '!$D1437)</f>
        <v>Р9.2.403</v>
      </c>
      <c r="F1437" s="663">
        <f t="shared" si="223"/>
        <v>1</v>
      </c>
      <c r="G1437" s="1364" t="s">
        <v>2146</v>
      </c>
      <c r="H1437" s="634" t="s">
        <v>336</v>
      </c>
      <c r="I1437" s="637"/>
      <c r="J1437" s="665">
        <v>0</v>
      </c>
      <c r="K1437" s="665">
        <f>'Светильники ЭТМ'!L15</f>
        <v>443.17</v>
      </c>
      <c r="L1437" s="665">
        <f t="shared" si="225"/>
        <v>0</v>
      </c>
      <c r="M1437" s="657">
        <f t="shared" si="227"/>
        <v>443.17</v>
      </c>
      <c r="N1437" s="636">
        <f>ROUND('Смета ЕР (общ) '!$I1437*'Смета ЕР (общ) '!$L1437,2)</f>
        <v>0</v>
      </c>
      <c r="O1437" s="636">
        <f>ROUND('Смета ЕР (общ) '!$I1437*'Смета ЕР (общ) '!$M1437,2)</f>
        <v>0</v>
      </c>
      <c r="P1437" s="722" t="s">
        <v>2142</v>
      </c>
      <c r="Q1437" s="944"/>
      <c r="R1437" s="1376" t="s">
        <v>844</v>
      </c>
    </row>
    <row r="1438" spans="1:18" s="725" customFormat="1" ht="24">
      <c r="A1438" s="663" t="s">
        <v>105</v>
      </c>
      <c r="B1438" s="663">
        <v>2</v>
      </c>
      <c r="C1438" s="663"/>
      <c r="D1438" s="663">
        <v>404</v>
      </c>
      <c r="E1438" s="663" t="str">
        <f>CONCATENATE('Смета ЕР (общ) '!$A1438,".",'Смета ЕР (общ) '!$B1438,".",'Смета ЕР (общ) '!$D1438)</f>
        <v>Р9.2.404</v>
      </c>
      <c r="F1438" s="663">
        <f t="shared" si="223"/>
        <v>1</v>
      </c>
      <c r="G1438" s="1364" t="s">
        <v>2147</v>
      </c>
      <c r="H1438" s="634" t="s">
        <v>336</v>
      </c>
      <c r="I1438" s="637"/>
      <c r="J1438" s="665">
        <v>0</v>
      </c>
      <c r="K1438" s="665">
        <f>'Светильники ЭТМ'!L16</f>
        <v>73.5</v>
      </c>
      <c r="L1438" s="665">
        <f t="shared" si="225"/>
        <v>0</v>
      </c>
      <c r="M1438" s="657">
        <f t="shared" si="227"/>
        <v>73.5</v>
      </c>
      <c r="N1438" s="636">
        <f>ROUND('Смета ЕР (общ) '!$I1438*'Смета ЕР (общ) '!$L1438,2)</f>
        <v>0</v>
      </c>
      <c r="O1438" s="636">
        <f>ROUND('Смета ЕР (общ) '!$I1438*'Смета ЕР (общ) '!$M1438,2)</f>
        <v>0</v>
      </c>
      <c r="P1438" s="722" t="s">
        <v>2142</v>
      </c>
      <c r="Q1438" s="944"/>
      <c r="R1438" s="1376" t="s">
        <v>844</v>
      </c>
    </row>
    <row r="1439" spans="1:18" s="725" customFormat="1" ht="24">
      <c r="A1439" s="663" t="s">
        <v>105</v>
      </c>
      <c r="B1439" s="663">
        <v>2</v>
      </c>
      <c r="C1439" s="663"/>
      <c r="D1439" s="663">
        <v>405</v>
      </c>
      <c r="E1439" s="663" t="str">
        <f>CONCATENATE('Смета ЕР (общ) '!$A1439,".",'Смета ЕР (общ) '!$B1439,".",'Смета ЕР (общ) '!$D1439)</f>
        <v>Р9.2.405</v>
      </c>
      <c r="F1439" s="663">
        <f t="shared" si="223"/>
        <v>1</v>
      </c>
      <c r="G1439" s="1364" t="s">
        <v>2118</v>
      </c>
      <c r="H1439" s="634" t="s">
        <v>336</v>
      </c>
      <c r="I1439" s="637"/>
      <c r="J1439" s="665">
        <v>0</v>
      </c>
      <c r="K1439" s="665">
        <f>'Светильники ЭТМ'!L17</f>
        <v>507.1</v>
      </c>
      <c r="L1439" s="665">
        <f t="shared" si="225"/>
        <v>0</v>
      </c>
      <c r="M1439" s="657">
        <f t="shared" si="227"/>
        <v>507.1</v>
      </c>
      <c r="N1439" s="636">
        <f>ROUND('Смета ЕР (общ) '!$I1439*'Смета ЕР (общ) '!$L1439,2)</f>
        <v>0</v>
      </c>
      <c r="O1439" s="636">
        <f>ROUND('Смета ЕР (общ) '!$I1439*'Смета ЕР (общ) '!$M1439,2)</f>
        <v>0</v>
      </c>
      <c r="P1439" s="1866" t="s">
        <v>6348</v>
      </c>
      <c r="Q1439" s="944"/>
      <c r="R1439" s="1376" t="s">
        <v>844</v>
      </c>
    </row>
    <row r="1440" spans="1:18" s="725" customFormat="1" ht="24">
      <c r="A1440" s="663" t="s">
        <v>105</v>
      </c>
      <c r="B1440" s="663">
        <v>2</v>
      </c>
      <c r="C1440" s="663"/>
      <c r="D1440" s="663">
        <v>406</v>
      </c>
      <c r="E1440" s="663" t="str">
        <f>CONCATENATE('Смета ЕР (общ) '!$A1440,".",'Смета ЕР (общ) '!$B1440,".",'Смета ЕР (общ) '!$D1440)</f>
        <v>Р9.2.406</v>
      </c>
      <c r="F1440" s="663">
        <f t="shared" si="223"/>
        <v>1</v>
      </c>
      <c r="G1440" s="1364" t="s">
        <v>2116</v>
      </c>
      <c r="H1440" s="634" t="s">
        <v>336</v>
      </c>
      <c r="I1440" s="637"/>
      <c r="J1440" s="665">
        <v>0</v>
      </c>
      <c r="K1440" s="665">
        <f>'Светильники ЭТМ'!L18</f>
        <v>507.1</v>
      </c>
      <c r="L1440" s="665">
        <f t="shared" si="225"/>
        <v>0</v>
      </c>
      <c r="M1440" s="657">
        <f t="shared" si="227"/>
        <v>507.1</v>
      </c>
      <c r="N1440" s="636">
        <f>ROUND('Смета ЕР (общ) '!$I1440*'Смета ЕР (общ) '!$L1440,2)</f>
        <v>0</v>
      </c>
      <c r="O1440" s="636">
        <f>ROUND('Смета ЕР (общ) '!$I1440*'Смета ЕР (общ) '!$M1440,2)</f>
        <v>0</v>
      </c>
      <c r="P1440" s="1866" t="s">
        <v>6348</v>
      </c>
      <c r="Q1440" s="944"/>
      <c r="R1440" s="1376" t="s">
        <v>844</v>
      </c>
    </row>
    <row r="1441" spans="1:18" s="724" customFormat="1" ht="24">
      <c r="A1441" s="663" t="s">
        <v>105</v>
      </c>
      <c r="B1441" s="663">
        <v>2</v>
      </c>
      <c r="C1441" s="663"/>
      <c r="D1441" s="663">
        <v>407</v>
      </c>
      <c r="E1441" s="663" t="str">
        <f>CONCATENATE('Смета ЕР (общ) '!$A1441,".",'Смета ЕР (общ) '!$B1441,".",'Смета ЕР (общ) '!$D1441)</f>
        <v>Р9.2.407</v>
      </c>
      <c r="F1441" s="663">
        <f t="shared" si="223"/>
        <v>1</v>
      </c>
      <c r="G1441" s="1364" t="s">
        <v>2148</v>
      </c>
      <c r="H1441" s="634" t="s">
        <v>336</v>
      </c>
      <c r="I1441" s="637"/>
      <c r="J1441" s="665">
        <v>1591.1940000000002</v>
      </c>
      <c r="K1441" s="665">
        <f>'Светильники ЭТМ'!L19</f>
        <v>3147.9</v>
      </c>
      <c r="L1441" s="665">
        <f t="shared" si="225"/>
        <v>1591.19</v>
      </c>
      <c r="M1441" s="657">
        <f t="shared" si="227"/>
        <v>3147.9</v>
      </c>
      <c r="N1441" s="636">
        <f>ROUND('Смета ЕР (общ) '!$I1441*'Смета ЕР (общ) '!$L1441,2)</f>
        <v>0</v>
      </c>
      <c r="O1441" s="636">
        <f>ROUND('Смета ЕР (общ) '!$I1441*'Смета ЕР (общ) '!$M1441,2)</f>
        <v>0</v>
      </c>
      <c r="P1441" s="722" t="s">
        <v>2142</v>
      </c>
      <c r="Q1441" s="944"/>
      <c r="R1441" s="1376" t="s">
        <v>844</v>
      </c>
    </row>
    <row r="1442" spans="1:18" s="724" customFormat="1" ht="24">
      <c r="A1442" s="663" t="s">
        <v>105</v>
      </c>
      <c r="B1442" s="663">
        <v>2</v>
      </c>
      <c r="C1442" s="663"/>
      <c r="D1442" s="663">
        <v>408</v>
      </c>
      <c r="E1442" s="663" t="str">
        <f>CONCATENATE('Смета ЕР (общ) '!$A1442,".",'Смета ЕР (общ) '!$B1442,".",'Смета ЕР (общ) '!$D1442)</f>
        <v>Р9.2.408</v>
      </c>
      <c r="F1442" s="663">
        <f t="shared" si="223"/>
        <v>1</v>
      </c>
      <c r="G1442" s="1364" t="s">
        <v>2149</v>
      </c>
      <c r="H1442" s="634" t="s">
        <v>336</v>
      </c>
      <c r="I1442" s="637"/>
      <c r="J1442" s="665">
        <v>1591.194</v>
      </c>
      <c r="K1442" s="665">
        <f>'Светильники ЭТМ'!L20</f>
        <v>4392.1499999999996</v>
      </c>
      <c r="L1442" s="665">
        <f t="shared" si="225"/>
        <v>1591.19</v>
      </c>
      <c r="M1442" s="657">
        <f t="shared" si="227"/>
        <v>4392.1499999999996</v>
      </c>
      <c r="N1442" s="636">
        <f>ROUND('Смета ЕР (общ) '!$I1442*'Смета ЕР (общ) '!$L1442,2)</f>
        <v>0</v>
      </c>
      <c r="O1442" s="636">
        <f>ROUND('Смета ЕР (общ) '!$I1442*'Смета ЕР (общ) '!$M1442,2)</f>
        <v>0</v>
      </c>
      <c r="P1442" s="722" t="s">
        <v>2142</v>
      </c>
      <c r="Q1442" s="944"/>
      <c r="R1442" s="1376" t="s">
        <v>844</v>
      </c>
    </row>
    <row r="1443" spans="1:18" s="724" customFormat="1" ht="24">
      <c r="A1443" s="663" t="s">
        <v>105</v>
      </c>
      <c r="B1443" s="663">
        <v>2</v>
      </c>
      <c r="C1443" s="663"/>
      <c r="D1443" s="663">
        <v>409</v>
      </c>
      <c r="E1443" s="663" t="str">
        <f>CONCATENATE('Смета ЕР (общ) '!$A1443,".",'Смета ЕР (общ) '!$B1443,".",'Смета ЕР (общ) '!$D1443)</f>
        <v>Р9.2.409</v>
      </c>
      <c r="F1443" s="663">
        <f t="shared" si="223"/>
        <v>1</v>
      </c>
      <c r="G1443" s="1364" t="s">
        <v>2150</v>
      </c>
      <c r="H1443" s="634" t="s">
        <v>336</v>
      </c>
      <c r="I1443" s="637"/>
      <c r="J1443" s="665">
        <v>2000</v>
      </c>
      <c r="K1443" s="665">
        <f>'Светильники ЭТМ'!L21</f>
        <v>5307.75</v>
      </c>
      <c r="L1443" s="665">
        <f t="shared" si="225"/>
        <v>2000</v>
      </c>
      <c r="M1443" s="657">
        <f t="shared" si="227"/>
        <v>5307.75</v>
      </c>
      <c r="N1443" s="636">
        <f>ROUND('Смета ЕР (общ) '!$I1443*'Смета ЕР (общ) '!$L1443,2)</f>
        <v>0</v>
      </c>
      <c r="O1443" s="636">
        <f>ROUND('Смета ЕР (общ) '!$I1443*'Смета ЕР (общ) '!$M1443,2)</f>
        <v>0</v>
      </c>
      <c r="P1443" s="722" t="s">
        <v>2142</v>
      </c>
      <c r="Q1443" s="944"/>
      <c r="R1443" s="1376" t="s">
        <v>844</v>
      </c>
    </row>
    <row r="1444" spans="1:18" s="724" customFormat="1" ht="24">
      <c r="A1444" s="663" t="s">
        <v>105</v>
      </c>
      <c r="B1444" s="663">
        <v>2</v>
      </c>
      <c r="C1444" s="663"/>
      <c r="D1444" s="663">
        <v>410</v>
      </c>
      <c r="E1444" s="663" t="str">
        <f>CONCATENATE('Смета ЕР (общ) '!$A1444,".",'Смета ЕР (общ) '!$B1444,".",'Смета ЕР (общ) '!$D1444)</f>
        <v>Р9.2.410</v>
      </c>
      <c r="F1444" s="663">
        <f t="shared" si="223"/>
        <v>1</v>
      </c>
      <c r="G1444" s="1364" t="s">
        <v>2151</v>
      </c>
      <c r="H1444" s="634" t="s">
        <v>336</v>
      </c>
      <c r="I1444" s="637"/>
      <c r="J1444" s="665">
        <v>2000</v>
      </c>
      <c r="K1444" s="665">
        <f>'Светильники ЭТМ'!L22</f>
        <v>7404.6</v>
      </c>
      <c r="L1444" s="665">
        <f t="shared" si="225"/>
        <v>2000</v>
      </c>
      <c r="M1444" s="657">
        <f t="shared" si="227"/>
        <v>7404.6</v>
      </c>
      <c r="N1444" s="636">
        <f>ROUND('Смета ЕР (общ) '!$I1444*'Смета ЕР (общ) '!$L1444,2)</f>
        <v>0</v>
      </c>
      <c r="O1444" s="636">
        <f>ROUND('Смета ЕР (общ) '!$I1444*'Смета ЕР (общ) '!$M1444,2)</f>
        <v>0</v>
      </c>
      <c r="P1444" s="722" t="s">
        <v>2142</v>
      </c>
      <c r="Q1444" s="944"/>
      <c r="R1444" s="1376" t="s">
        <v>844</v>
      </c>
    </row>
    <row r="1445" spans="1:18" s="724" customFormat="1" ht="24">
      <c r="A1445" s="1279"/>
      <c r="B1445" s="1279"/>
      <c r="C1445" s="1280"/>
      <c r="D1445" s="1280"/>
      <c r="E1445" s="1279"/>
      <c r="F1445" s="663">
        <f t="shared" si="223"/>
        <v>1</v>
      </c>
      <c r="G1445" s="1364" t="s">
        <v>6265</v>
      </c>
      <c r="H1445" s="634" t="s">
        <v>336</v>
      </c>
      <c r="I1445" s="922"/>
      <c r="J1445" s="665">
        <v>1591.1940000000002</v>
      </c>
      <c r="K1445" s="901">
        <f>'Светильники ЭТМ'!L23</f>
        <v>3147.9</v>
      </c>
      <c r="L1445" s="665">
        <f t="shared" ref="L1445:L1447" si="228">ROUND(J1445-J1445*$Q$3,2)</f>
        <v>1591.19</v>
      </c>
      <c r="M1445" s="657">
        <f t="shared" ref="M1445:M1447" si="229">K1445</f>
        <v>3147.9</v>
      </c>
      <c r="N1445" s="636">
        <f>ROUND('Смета ЕР (общ) '!$I1445*'Смета ЕР (общ) '!$L1445,2)</f>
        <v>0</v>
      </c>
      <c r="O1445" s="636">
        <f>ROUND('Смета ЕР (общ) '!$I1445*'Смета ЕР (общ) '!$M1445,2)</f>
        <v>0</v>
      </c>
      <c r="P1445" s="1866" t="s">
        <v>6348</v>
      </c>
      <c r="Q1445" s="944"/>
      <c r="R1445" s="1376" t="s">
        <v>844</v>
      </c>
    </row>
    <row r="1446" spans="1:18" s="724" customFormat="1" ht="24">
      <c r="A1446" s="1279"/>
      <c r="B1446" s="1279"/>
      <c r="C1446" s="1280"/>
      <c r="D1446" s="1280"/>
      <c r="E1446" s="1279"/>
      <c r="F1446" s="663">
        <f t="shared" si="223"/>
        <v>1</v>
      </c>
      <c r="G1446" s="1364" t="s">
        <v>6266</v>
      </c>
      <c r="H1446" s="634" t="s">
        <v>336</v>
      </c>
      <c r="I1446" s="922"/>
      <c r="J1446" s="665">
        <v>1591.194</v>
      </c>
      <c r="K1446" s="901">
        <f>'Светильники ЭТМ'!L24</f>
        <v>4392.1499999999996</v>
      </c>
      <c r="L1446" s="665">
        <f t="shared" si="228"/>
        <v>1591.19</v>
      </c>
      <c r="M1446" s="657">
        <f t="shared" si="229"/>
        <v>4392.1499999999996</v>
      </c>
      <c r="N1446" s="636">
        <f>ROUND('Смета ЕР (общ) '!$I1446*'Смета ЕР (общ) '!$L1446,2)</f>
        <v>0</v>
      </c>
      <c r="O1446" s="636">
        <f>ROUND('Смета ЕР (общ) '!$I1446*'Смета ЕР (общ) '!$M1446,2)</f>
        <v>0</v>
      </c>
      <c r="P1446" s="1866" t="s">
        <v>6348</v>
      </c>
      <c r="Q1446" s="944"/>
      <c r="R1446" s="1376" t="s">
        <v>844</v>
      </c>
    </row>
    <row r="1447" spans="1:18" s="724" customFormat="1" ht="24">
      <c r="A1447" s="1279"/>
      <c r="B1447" s="1279"/>
      <c r="C1447" s="1280"/>
      <c r="D1447" s="1280"/>
      <c r="E1447" s="1279"/>
      <c r="F1447" s="663">
        <f t="shared" si="223"/>
        <v>1</v>
      </c>
      <c r="G1447" s="1364" t="s">
        <v>6267</v>
      </c>
      <c r="H1447" s="634" t="s">
        <v>336</v>
      </c>
      <c r="I1447" s="922"/>
      <c r="J1447" s="665">
        <v>1591.194</v>
      </c>
      <c r="K1447" s="901">
        <f>'Светильники ЭТМ'!L25</f>
        <v>1537.2</v>
      </c>
      <c r="L1447" s="665">
        <f t="shared" si="228"/>
        <v>1591.19</v>
      </c>
      <c r="M1447" s="657">
        <f t="shared" si="229"/>
        <v>1537.2</v>
      </c>
      <c r="N1447" s="636">
        <f>ROUND('Смета ЕР (общ) '!$I1447*'Смета ЕР (общ) '!$L1447,2)</f>
        <v>0</v>
      </c>
      <c r="O1447" s="636">
        <f>ROUND('Смета ЕР (общ) '!$I1447*'Смета ЕР (общ) '!$M1447,2)</f>
        <v>0</v>
      </c>
      <c r="P1447" s="1866" t="s">
        <v>6348</v>
      </c>
      <c r="Q1447" s="944"/>
      <c r="R1447" s="1376" t="s">
        <v>844</v>
      </c>
    </row>
    <row r="1448" spans="1:18" s="724" customFormat="1" ht="24">
      <c r="A1448" s="663" t="s">
        <v>105</v>
      </c>
      <c r="B1448" s="663">
        <v>2</v>
      </c>
      <c r="C1448" s="786"/>
      <c r="D1448" s="786">
        <v>569</v>
      </c>
      <c r="E1448" s="663" t="str">
        <f>CONCATENATE('Смета ЕР (общ) '!$A1448,".",'Смета ЕР (общ) '!$B1448,".",'Смета ЕР (общ) '!$D1448)</f>
        <v>Р9.2.569</v>
      </c>
      <c r="F1448" s="663">
        <f t="shared" si="223"/>
        <v>1</v>
      </c>
      <c r="G1448" s="1367" t="s">
        <v>1976</v>
      </c>
      <c r="H1448" s="634" t="s">
        <v>336</v>
      </c>
      <c r="I1448" s="637"/>
      <c r="J1448" s="665">
        <v>5225</v>
      </c>
      <c r="K1448" s="665">
        <f>'Светильники Профдед н'!I4</f>
        <v>30927.75</v>
      </c>
      <c r="L1448" s="665">
        <f t="shared" ref="L1448:M1551" si="230">ROUND(J1448-J1448*$R$3,2)</f>
        <v>5225</v>
      </c>
      <c r="M1448" s="657">
        <f t="shared" si="227"/>
        <v>30927.75</v>
      </c>
      <c r="N1448" s="665">
        <f>ROUND('[14]Смета по новым ценам (3)'!$J1351*'[14]Смета по новым ценам (3)'!$M1351,2)</f>
        <v>0</v>
      </c>
      <c r="O1448" s="665">
        <f>ROUND('[14]Смета по новым ценам (3)'!$J1351*'[14]Смета по новым ценам (3)'!$N1351,2)</f>
        <v>0</v>
      </c>
      <c r="P1448" s="78" t="s">
        <v>6349</v>
      </c>
      <c r="Q1448" s="944"/>
      <c r="R1448" s="1377" t="s">
        <v>844</v>
      </c>
    </row>
    <row r="1449" spans="1:18" s="724" customFormat="1" ht="24">
      <c r="A1449" s="787" t="s">
        <v>105</v>
      </c>
      <c r="B1449" s="787">
        <v>2</v>
      </c>
      <c r="C1449" s="787"/>
      <c r="D1449" s="787">
        <v>411</v>
      </c>
      <c r="E1449" s="787" t="str">
        <f>CONCATENATE('Смета ЕР (общ) '!$A1449,".",'Смета ЕР (общ) '!$B1449,".",'Смета ЕР (общ) '!$D1449)</f>
        <v>Р9.2.411</v>
      </c>
      <c r="F1449" s="663">
        <f>IF(I1449&gt;0,F1444+1,F1444)</f>
        <v>1</v>
      </c>
      <c r="G1449" s="1367" t="s">
        <v>1977</v>
      </c>
      <c r="H1449" s="634" t="s">
        <v>336</v>
      </c>
      <c r="I1449" s="637"/>
      <c r="J1449" s="665">
        <v>5225</v>
      </c>
      <c r="K1449" s="665">
        <f>'Светильники Профдед н'!I5</f>
        <v>30927.75</v>
      </c>
      <c r="L1449" s="665">
        <f t="shared" si="230"/>
        <v>5225</v>
      </c>
      <c r="M1449" s="657">
        <f t="shared" si="227"/>
        <v>30927.75</v>
      </c>
      <c r="N1449" s="665">
        <f>ROUND('[14]Смета по новым ценам (3)'!$J1352*'[14]Смета по новым ценам (3)'!$M1352,2)</f>
        <v>0</v>
      </c>
      <c r="O1449" s="665">
        <f>ROUND('[14]Смета по новым ценам (3)'!$J1352*'[14]Смета по новым ценам (3)'!$N1352,2)</f>
        <v>0</v>
      </c>
      <c r="P1449" s="78" t="s">
        <v>6349</v>
      </c>
      <c r="Q1449" s="944"/>
      <c r="R1449" s="1377" t="s">
        <v>844</v>
      </c>
    </row>
    <row r="1450" spans="1:18" s="724" customFormat="1" ht="24">
      <c r="A1450" s="787" t="s">
        <v>105</v>
      </c>
      <c r="B1450" s="787">
        <v>2</v>
      </c>
      <c r="C1450" s="787"/>
      <c r="D1450" s="787">
        <v>412</v>
      </c>
      <c r="E1450" s="787" t="str">
        <f>CONCATENATE('Смета ЕР (общ) '!$A1450,".",'Смета ЕР (общ) '!$B1450,".",'Смета ЕР (общ) '!$D1450)</f>
        <v>Р9.2.412</v>
      </c>
      <c r="F1450" s="663">
        <f t="shared" si="223"/>
        <v>1</v>
      </c>
      <c r="G1450" s="1364" t="s">
        <v>2651</v>
      </c>
      <c r="H1450" s="634" t="s">
        <v>336</v>
      </c>
      <c r="I1450" s="637"/>
      <c r="J1450" s="665">
        <v>8119.83</v>
      </c>
      <c r="K1450" s="665">
        <f>'Светильники Профдед н'!I6</f>
        <v>42992.25</v>
      </c>
      <c r="L1450" s="665">
        <f t="shared" si="230"/>
        <v>8119.83</v>
      </c>
      <c r="M1450" s="657">
        <f t="shared" si="227"/>
        <v>42992.25</v>
      </c>
      <c r="N1450" s="665">
        <f>ROUND('[14]Смета по новым ценам (3)'!$J1353*'[14]Смета по новым ценам (3)'!$M1353,2)</f>
        <v>0</v>
      </c>
      <c r="O1450" s="665">
        <f>ROUND('[14]Смета по новым ценам (3)'!$J1353*'[14]Смета по новым ценам (3)'!$N1353,2)</f>
        <v>0</v>
      </c>
      <c r="P1450" s="78" t="s">
        <v>1983</v>
      </c>
      <c r="Q1450" s="944"/>
      <c r="R1450" s="1377" t="s">
        <v>844</v>
      </c>
    </row>
    <row r="1451" spans="1:18" s="725" customFormat="1" ht="24">
      <c r="A1451" s="787" t="s">
        <v>105</v>
      </c>
      <c r="B1451" s="787">
        <v>2</v>
      </c>
      <c r="C1451" s="787"/>
      <c r="D1451" s="787">
        <v>413</v>
      </c>
      <c r="E1451" s="787" t="str">
        <f>CONCATENATE('Смета ЕР (общ) '!$A1451,".",'Смета ЕР (общ) '!$B1451,".",'Смета ЕР (общ) '!$D1451)</f>
        <v>Р9.2.413</v>
      </c>
      <c r="F1451" s="663">
        <f t="shared" si="223"/>
        <v>1</v>
      </c>
      <c r="G1451" s="1364" t="s">
        <v>2652</v>
      </c>
      <c r="H1451" s="634" t="s">
        <v>336</v>
      </c>
      <c r="I1451" s="637"/>
      <c r="J1451" s="665">
        <v>8119.83</v>
      </c>
      <c r="K1451" s="665">
        <f>'Светильники Профдед н'!I7</f>
        <v>52526.25</v>
      </c>
      <c r="L1451" s="665">
        <f t="shared" si="230"/>
        <v>8119.83</v>
      </c>
      <c r="M1451" s="657">
        <f t="shared" si="227"/>
        <v>52526.25</v>
      </c>
      <c r="N1451" s="653">
        <f>ROUND('Смета ЕР (общ) '!$I1451*'Смета ЕР (общ) '!$L1451,2)</f>
        <v>0</v>
      </c>
      <c r="O1451" s="653">
        <f>ROUND('Смета ЕР (общ) '!$I1451*'Смета ЕР (общ) '!$M1451,2)</f>
        <v>0</v>
      </c>
      <c r="P1451" s="78" t="s">
        <v>1983</v>
      </c>
      <c r="Q1451" s="944"/>
      <c r="R1451" s="1378" t="s">
        <v>844</v>
      </c>
    </row>
    <row r="1452" spans="1:18" s="724" customFormat="1" ht="24">
      <c r="A1452" s="787" t="s">
        <v>105</v>
      </c>
      <c r="B1452" s="787">
        <v>2</v>
      </c>
      <c r="C1452" s="787"/>
      <c r="D1452" s="787">
        <v>414</v>
      </c>
      <c r="E1452" s="787" t="str">
        <f>CONCATENATE('Смета ЕР (общ) '!$A1452,".",'Смета ЕР (общ) '!$B1452,".",'Смета ЕР (общ) '!$D1452)</f>
        <v>Р9.2.414</v>
      </c>
      <c r="F1452" s="663">
        <f t="shared" si="223"/>
        <v>1</v>
      </c>
      <c r="G1452" s="1364" t="s">
        <v>2653</v>
      </c>
      <c r="H1452" s="634" t="s">
        <v>336</v>
      </c>
      <c r="I1452" s="637"/>
      <c r="J1452" s="665">
        <v>12580.24</v>
      </c>
      <c r="K1452" s="665">
        <f>'Светильники Профдед н'!I8</f>
        <v>88782.75</v>
      </c>
      <c r="L1452" s="665">
        <f t="shared" si="230"/>
        <v>12580.24</v>
      </c>
      <c r="M1452" s="657">
        <f t="shared" si="227"/>
        <v>88782.75</v>
      </c>
      <c r="N1452" s="653">
        <f>ROUND('[14]Смета по новым ценам (3)'!$J1355*'[14]Смета по новым ценам (3)'!$M1355,2)</f>
        <v>0</v>
      </c>
      <c r="O1452" s="653">
        <f>ROUND('[14]Смета по новым ценам (3)'!$J1355*'[14]Смета по новым ценам (3)'!$N1355,2)</f>
        <v>0</v>
      </c>
      <c r="P1452" s="78" t="s">
        <v>1983</v>
      </c>
      <c r="Q1452" s="944"/>
      <c r="R1452" s="1378" t="s">
        <v>844</v>
      </c>
    </row>
    <row r="1453" spans="1:18" s="725" customFormat="1" ht="24">
      <c r="A1453" s="787" t="s">
        <v>105</v>
      </c>
      <c r="B1453" s="787">
        <v>2</v>
      </c>
      <c r="C1453" s="787"/>
      <c r="D1453" s="787">
        <v>415</v>
      </c>
      <c r="E1453" s="787" t="str">
        <f>CONCATENATE('Смета ЕР (общ) '!$A1453,".",'Смета ЕР (общ) '!$B1453,".",'Смета ЕР (общ) '!$D1453)</f>
        <v>Р9.2.415</v>
      </c>
      <c r="F1453" s="663">
        <f t="shared" si="223"/>
        <v>1</v>
      </c>
      <c r="G1453" s="1364" t="s">
        <v>2654</v>
      </c>
      <c r="H1453" s="634" t="s">
        <v>336</v>
      </c>
      <c r="I1453" s="637"/>
      <c r="J1453" s="665">
        <v>18640.72</v>
      </c>
      <c r="K1453" s="665">
        <f>'Светильники Профдед н'!I9</f>
        <v>128073.75</v>
      </c>
      <c r="L1453" s="665">
        <f t="shared" si="230"/>
        <v>18640.72</v>
      </c>
      <c r="M1453" s="657">
        <f t="shared" si="227"/>
        <v>128073.75</v>
      </c>
      <c r="N1453" s="653">
        <f>ROUND('Смета ЕР (общ) '!$I1453*'Смета ЕР (общ) '!$L1453,2)</f>
        <v>0</v>
      </c>
      <c r="O1453" s="653">
        <f>ROUND('Смета ЕР (общ) '!$I1453*'Смета ЕР (общ) '!$M1453,2)</f>
        <v>0</v>
      </c>
      <c r="P1453" s="78" t="s">
        <v>1983</v>
      </c>
      <c r="Q1453" s="944"/>
      <c r="R1453" s="1378" t="s">
        <v>844</v>
      </c>
    </row>
    <row r="1454" spans="1:18" s="725" customFormat="1" ht="24">
      <c r="A1454" s="787" t="s">
        <v>105</v>
      </c>
      <c r="B1454" s="787">
        <v>2</v>
      </c>
      <c r="C1454" s="787"/>
      <c r="D1454" s="787">
        <v>416</v>
      </c>
      <c r="E1454" s="787" t="str">
        <f>CONCATENATE('Смета ЕР (общ) '!$A1454,".",'Смета ЕР (общ) '!$B1454,".",'Смета ЕР (общ) '!$D1454)</f>
        <v>Р9.2.416</v>
      </c>
      <c r="F1454" s="663">
        <f t="shared" si="223"/>
        <v>1</v>
      </c>
      <c r="G1454" s="1364" t="s">
        <v>2655</v>
      </c>
      <c r="H1454" s="634" t="s">
        <v>336</v>
      </c>
      <c r="I1454" s="637"/>
      <c r="J1454" s="665">
        <v>33392.39</v>
      </c>
      <c r="K1454" s="665">
        <f>'Светильники Профдед н'!I10</f>
        <v>316050</v>
      </c>
      <c r="L1454" s="665">
        <f t="shared" si="230"/>
        <v>33392.39</v>
      </c>
      <c r="M1454" s="657">
        <f t="shared" si="227"/>
        <v>316050</v>
      </c>
      <c r="N1454" s="653">
        <f>ROUND('Смета ЕР (общ) '!$I1454*'Смета ЕР (общ) '!$L1454,2)</f>
        <v>0</v>
      </c>
      <c r="O1454" s="653">
        <f>ROUND('Смета ЕР (общ) '!$I1454*'Смета ЕР (общ) '!$M1454,2)</f>
        <v>0</v>
      </c>
      <c r="P1454" s="78" t="s">
        <v>1983</v>
      </c>
      <c r="Q1454" s="944"/>
      <c r="R1454" s="1378" t="s">
        <v>844</v>
      </c>
    </row>
    <row r="1455" spans="1:18" s="725" customFormat="1" ht="20.399999999999999">
      <c r="A1455" s="787" t="s">
        <v>105</v>
      </c>
      <c r="B1455" s="787">
        <v>2</v>
      </c>
      <c r="C1455" s="787"/>
      <c r="D1455" s="787">
        <v>417</v>
      </c>
      <c r="E1455" s="787" t="str">
        <f>CONCATENATE('Смета ЕР (общ) '!$A1455,".",'Смета ЕР (общ) '!$B1455,".",'Смета ЕР (общ) '!$D1455)</f>
        <v>Р9.2.417</v>
      </c>
      <c r="F1455" s="663">
        <f t="shared" si="223"/>
        <v>1</v>
      </c>
      <c r="G1455" s="1364" t="s">
        <v>2656</v>
      </c>
      <c r="H1455" s="634" t="s">
        <v>336</v>
      </c>
      <c r="I1455" s="637"/>
      <c r="J1455" s="665">
        <v>0</v>
      </c>
      <c r="K1455" s="665">
        <f>'Светильники Профдед н'!I11</f>
        <v>4015.64</v>
      </c>
      <c r="L1455" s="665">
        <f t="shared" si="230"/>
        <v>0</v>
      </c>
      <c r="M1455" s="657">
        <f t="shared" si="227"/>
        <v>4015.64</v>
      </c>
      <c r="N1455" s="653">
        <f>ROUND('Смета ЕР (общ) '!$I1455*'Смета ЕР (общ) '!$L1455,2)</f>
        <v>0</v>
      </c>
      <c r="O1455" s="653">
        <f>ROUND('Смета ЕР (общ) '!$I1455*'Смета ЕР (общ) '!$M1455,2)</f>
        <v>0</v>
      </c>
      <c r="P1455" s="78" t="s">
        <v>1983</v>
      </c>
      <c r="Q1455" s="944"/>
      <c r="R1455" s="1378" t="s">
        <v>844</v>
      </c>
    </row>
    <row r="1456" spans="1:18" s="725" customFormat="1" ht="20.399999999999999">
      <c r="A1456" s="787" t="s">
        <v>105</v>
      </c>
      <c r="B1456" s="787">
        <v>2</v>
      </c>
      <c r="C1456" s="921"/>
      <c r="D1456" s="921">
        <v>445</v>
      </c>
      <c r="E1456" s="787" t="str">
        <f>CONCATENATE('Смета ЕР (общ) '!$A1456,".",'Смета ЕР (общ) '!$B1456,".",'Смета ЕР (общ) '!$D1456)</f>
        <v>Р9.2.445</v>
      </c>
      <c r="F1456" s="663">
        <f t="shared" si="223"/>
        <v>1</v>
      </c>
      <c r="G1456" s="1364" t="s">
        <v>2661</v>
      </c>
      <c r="H1456" s="634" t="s">
        <v>336</v>
      </c>
      <c r="I1456" s="922"/>
      <c r="J1456" s="665">
        <f t="shared" ref="J1456:J1519" si="231">K1456*0.1</f>
        <v>3632.0059999999999</v>
      </c>
      <c r="K1456" s="901">
        <f>Освещение!H8</f>
        <v>36320.06</v>
      </c>
      <c r="L1456" s="665">
        <f t="shared" ref="L1456:L1519" si="232">ROUND(J1456-J1456*$R$3,2)</f>
        <v>3632.01</v>
      </c>
      <c r="M1456" s="657">
        <f t="shared" ref="M1456:M1519" si="233">K1456</f>
        <v>36320.06</v>
      </c>
      <c r="N1456" s="653">
        <f>ROUND('Смета ЕР (общ) '!$I1456*'Смета ЕР (общ) '!$L1456,2)</f>
        <v>0</v>
      </c>
      <c r="O1456" s="653">
        <f>ROUND('Смета ЕР (общ) '!$I1456*'Смета ЕР (общ) '!$M1456,2)</f>
        <v>0</v>
      </c>
      <c r="P1456" s="78" t="s">
        <v>6350</v>
      </c>
      <c r="Q1456" s="944"/>
      <c r="R1456" s="1378"/>
    </row>
    <row r="1457" spans="1:18" s="725" customFormat="1" ht="20.399999999999999">
      <c r="A1457" s="787" t="s">
        <v>105</v>
      </c>
      <c r="B1457" s="787">
        <v>2</v>
      </c>
      <c r="C1457" s="921"/>
      <c r="D1457" s="921">
        <v>446</v>
      </c>
      <c r="E1457" s="787" t="str">
        <f>CONCATENATE('Смета ЕР (общ) '!$A1457,".",'Смета ЕР (общ) '!$B1457,".",'Смета ЕР (общ) '!$D1457)</f>
        <v>Р9.2.446</v>
      </c>
      <c r="F1457" s="663">
        <f t="shared" si="223"/>
        <v>1</v>
      </c>
      <c r="G1457" s="1364" t="s">
        <v>3555</v>
      </c>
      <c r="H1457" s="634" t="s">
        <v>336</v>
      </c>
      <c r="I1457" s="922"/>
      <c r="J1457" s="665">
        <f t="shared" si="231"/>
        <v>4219.1500000000005</v>
      </c>
      <c r="K1457" s="901">
        <f>Освещение!H9</f>
        <v>42191.5</v>
      </c>
      <c r="L1457" s="665">
        <f t="shared" si="232"/>
        <v>4219.1499999999996</v>
      </c>
      <c r="M1457" s="657">
        <f t="shared" si="233"/>
        <v>42191.5</v>
      </c>
      <c r="N1457" s="653">
        <f>ROUND('Смета ЕР (общ) '!$I1457*'Смета ЕР (общ) '!$L1457,2)</f>
        <v>0</v>
      </c>
      <c r="O1457" s="653">
        <f>ROUND('Смета ЕР (общ) '!$I1457*'Смета ЕР (общ) '!$M1457,2)</f>
        <v>0</v>
      </c>
      <c r="P1457" s="78" t="s">
        <v>6350</v>
      </c>
      <c r="Q1457" s="944"/>
      <c r="R1457" s="1378"/>
    </row>
    <row r="1458" spans="1:18" s="725" customFormat="1" ht="20.399999999999999">
      <c r="A1458" s="787" t="s">
        <v>105</v>
      </c>
      <c r="B1458" s="787">
        <v>2</v>
      </c>
      <c r="C1458" s="921"/>
      <c r="D1458" s="921">
        <v>447</v>
      </c>
      <c r="E1458" s="787" t="str">
        <f>CONCATENATE('Смета ЕР (общ) '!$A1458,".",'Смета ЕР (общ) '!$B1458,".",'Смета ЕР (общ) '!$D1458)</f>
        <v>Р9.2.447</v>
      </c>
      <c r="F1458" s="663">
        <f t="shared" si="223"/>
        <v>1</v>
      </c>
      <c r="G1458" s="1364" t="s">
        <v>6317</v>
      </c>
      <c r="H1458" s="634" t="s">
        <v>336</v>
      </c>
      <c r="I1458" s="922"/>
      <c r="J1458" s="665">
        <f t="shared" si="231"/>
        <v>3734.52</v>
      </c>
      <c r="K1458" s="901">
        <f>Освещение!H10</f>
        <v>37345.199999999997</v>
      </c>
      <c r="L1458" s="665">
        <f t="shared" si="232"/>
        <v>3734.52</v>
      </c>
      <c r="M1458" s="657">
        <f t="shared" si="233"/>
        <v>37345.199999999997</v>
      </c>
      <c r="N1458" s="653">
        <f>ROUND('Смета ЕР (общ) '!$I1458*'Смета ЕР (общ) '!$L1458,2)</f>
        <v>0</v>
      </c>
      <c r="O1458" s="653">
        <f>ROUND('Смета ЕР (общ) '!$I1458*'Смета ЕР (общ) '!$M1458,2)</f>
        <v>0</v>
      </c>
      <c r="P1458" s="78" t="s">
        <v>6350</v>
      </c>
      <c r="Q1458" s="944"/>
      <c r="R1458" s="1378"/>
    </row>
    <row r="1459" spans="1:18" s="725" customFormat="1" ht="36">
      <c r="A1459" s="787" t="s">
        <v>105</v>
      </c>
      <c r="B1459" s="787">
        <v>2</v>
      </c>
      <c r="C1459" s="921"/>
      <c r="D1459" s="921">
        <v>448</v>
      </c>
      <c r="E1459" s="787" t="str">
        <f>CONCATENATE('Смета ЕР (общ) '!$A1459,".",'Смета ЕР (общ) '!$B1459,".",'Смета ЕР (общ) '!$D1459)</f>
        <v>Р9.2.448</v>
      </c>
      <c r="F1459" s="663">
        <f t="shared" si="223"/>
        <v>1</v>
      </c>
      <c r="G1459" s="1364" t="s">
        <v>6318</v>
      </c>
      <c r="H1459" s="634" t="s">
        <v>336</v>
      </c>
      <c r="I1459" s="922"/>
      <c r="J1459" s="665">
        <f t="shared" si="231"/>
        <v>4321.6639999999998</v>
      </c>
      <c r="K1459" s="901">
        <f>Освещение!H11</f>
        <v>43216.639999999999</v>
      </c>
      <c r="L1459" s="665">
        <f t="shared" si="232"/>
        <v>4321.66</v>
      </c>
      <c r="M1459" s="657">
        <f t="shared" si="233"/>
        <v>43216.639999999999</v>
      </c>
      <c r="N1459" s="653">
        <f>ROUND('Смета ЕР (общ) '!$I1459*'Смета ЕР (общ) '!$L1459,2)</f>
        <v>0</v>
      </c>
      <c r="O1459" s="653">
        <f>ROUND('Смета ЕР (общ) '!$I1459*'Смета ЕР (общ) '!$M1459,2)</f>
        <v>0</v>
      </c>
      <c r="P1459" s="78" t="s">
        <v>6351</v>
      </c>
      <c r="Q1459" s="944"/>
      <c r="R1459" s="1378"/>
    </row>
    <row r="1460" spans="1:18" s="725" customFormat="1" ht="20.399999999999999">
      <c r="A1460" s="787" t="s">
        <v>105</v>
      </c>
      <c r="B1460" s="787">
        <v>2</v>
      </c>
      <c r="C1460" s="921"/>
      <c r="D1460" s="921">
        <v>449</v>
      </c>
      <c r="E1460" s="787" t="str">
        <f>CONCATENATE('Смета ЕР (общ) '!$A1460,".",'Смета ЕР (общ) '!$B1460,".",'Смета ЕР (общ) '!$D1460)</f>
        <v>Р9.2.449</v>
      </c>
      <c r="F1460" s="663">
        <f t="shared" si="223"/>
        <v>1</v>
      </c>
      <c r="G1460" s="1364" t="s">
        <v>2662</v>
      </c>
      <c r="H1460" s="634" t="s">
        <v>336</v>
      </c>
      <c r="I1460" s="922"/>
      <c r="J1460" s="665">
        <f t="shared" si="231"/>
        <v>3632.0059999999999</v>
      </c>
      <c r="K1460" s="901">
        <f>Освещение!H12</f>
        <v>36320.06</v>
      </c>
      <c r="L1460" s="665">
        <f t="shared" si="232"/>
        <v>3632.01</v>
      </c>
      <c r="M1460" s="657">
        <f t="shared" si="233"/>
        <v>36320.06</v>
      </c>
      <c r="N1460" s="653">
        <f>ROUND('Смета ЕР (общ) '!$I1460*'Смета ЕР (общ) '!$L1460,2)</f>
        <v>0</v>
      </c>
      <c r="O1460" s="653">
        <f>ROUND('Смета ЕР (общ) '!$I1460*'Смета ЕР (общ) '!$M1460,2)</f>
        <v>0</v>
      </c>
      <c r="P1460" s="78" t="s">
        <v>6350</v>
      </c>
      <c r="Q1460" s="944"/>
      <c r="R1460" s="1378"/>
    </row>
    <row r="1461" spans="1:18" s="725" customFormat="1" ht="20.399999999999999">
      <c r="A1461" s="787" t="s">
        <v>105</v>
      </c>
      <c r="B1461" s="787">
        <v>2</v>
      </c>
      <c r="C1461" s="921"/>
      <c r="D1461" s="921">
        <v>450</v>
      </c>
      <c r="E1461" s="787" t="str">
        <f>CONCATENATE('Смета ЕР (общ) '!$A1461,".",'Смета ЕР (общ) '!$B1461,".",'Смета ЕР (общ) '!$D1461)</f>
        <v>Р9.2.450</v>
      </c>
      <c r="F1461" s="663">
        <f t="shared" si="223"/>
        <v>1</v>
      </c>
      <c r="G1461" s="1364" t="s">
        <v>3486</v>
      </c>
      <c r="H1461" s="634" t="s">
        <v>336</v>
      </c>
      <c r="I1461" s="922"/>
      <c r="J1461" s="665">
        <f t="shared" si="231"/>
        <v>4219.1500000000005</v>
      </c>
      <c r="K1461" s="901">
        <f>Освещение!H13</f>
        <v>42191.5</v>
      </c>
      <c r="L1461" s="665">
        <f t="shared" si="232"/>
        <v>4219.1499999999996</v>
      </c>
      <c r="M1461" s="657">
        <f t="shared" si="233"/>
        <v>42191.5</v>
      </c>
      <c r="N1461" s="653">
        <f>ROUND('Смета ЕР (общ) '!$I1461*'Смета ЕР (общ) '!$L1461,2)</f>
        <v>0</v>
      </c>
      <c r="O1461" s="653">
        <f>ROUND('Смета ЕР (общ) '!$I1461*'Смета ЕР (общ) '!$M1461,2)</f>
        <v>0</v>
      </c>
      <c r="P1461" s="78" t="s">
        <v>6350</v>
      </c>
      <c r="Q1461" s="944"/>
      <c r="R1461" s="1378"/>
    </row>
    <row r="1462" spans="1:18" s="725" customFormat="1" ht="20.399999999999999">
      <c r="A1462" s="787" t="s">
        <v>105</v>
      </c>
      <c r="B1462" s="787">
        <v>2</v>
      </c>
      <c r="C1462" s="921"/>
      <c r="D1462" s="921">
        <v>451</v>
      </c>
      <c r="E1462" s="787" t="str">
        <f>CONCATENATE('Смета ЕР (общ) '!$A1462,".",'Смета ЕР (общ) '!$B1462,".",'Смета ЕР (общ) '!$D1462)</f>
        <v>Р9.2.451</v>
      </c>
      <c r="F1462" s="663">
        <f t="shared" si="223"/>
        <v>1</v>
      </c>
      <c r="G1462" s="1364" t="s">
        <v>6319</v>
      </c>
      <c r="H1462" s="634" t="s">
        <v>336</v>
      </c>
      <c r="I1462" s="922"/>
      <c r="J1462" s="665">
        <f t="shared" si="231"/>
        <v>3734.52</v>
      </c>
      <c r="K1462" s="901">
        <f>Освещение!H14</f>
        <v>37345.199999999997</v>
      </c>
      <c r="L1462" s="665">
        <f t="shared" si="232"/>
        <v>3734.52</v>
      </c>
      <c r="M1462" s="657">
        <f t="shared" si="233"/>
        <v>37345.199999999997</v>
      </c>
      <c r="N1462" s="653">
        <f>ROUND('Смета ЕР (общ) '!$I1462*'Смета ЕР (общ) '!$L1462,2)</f>
        <v>0</v>
      </c>
      <c r="O1462" s="653">
        <f>ROUND('Смета ЕР (общ) '!$I1462*'Смета ЕР (общ) '!$M1462,2)</f>
        <v>0</v>
      </c>
      <c r="P1462" s="78" t="s">
        <v>6351</v>
      </c>
      <c r="Q1462" s="944"/>
      <c r="R1462" s="1378"/>
    </row>
    <row r="1463" spans="1:18" s="725" customFormat="1" ht="36">
      <c r="A1463" s="787" t="s">
        <v>105</v>
      </c>
      <c r="B1463" s="787">
        <v>2</v>
      </c>
      <c r="C1463" s="921"/>
      <c r="D1463" s="921">
        <v>452</v>
      </c>
      <c r="E1463" s="787" t="str">
        <f>CONCATENATE('Смета ЕР (общ) '!$A1463,".",'Смета ЕР (общ) '!$B1463,".",'Смета ЕР (общ) '!$D1463)</f>
        <v>Р9.2.452</v>
      </c>
      <c r="F1463" s="663">
        <f t="shared" si="223"/>
        <v>1</v>
      </c>
      <c r="G1463" s="1364" t="s">
        <v>6320</v>
      </c>
      <c r="H1463" s="634" t="s">
        <v>336</v>
      </c>
      <c r="I1463" s="922"/>
      <c r="J1463" s="665">
        <f t="shared" si="231"/>
        <v>4321.6639999999998</v>
      </c>
      <c r="K1463" s="901">
        <f>Освещение!H15</f>
        <v>43216.639999999999</v>
      </c>
      <c r="L1463" s="665">
        <f t="shared" si="232"/>
        <v>4321.66</v>
      </c>
      <c r="M1463" s="657">
        <f t="shared" si="233"/>
        <v>43216.639999999999</v>
      </c>
      <c r="N1463" s="653">
        <f>ROUND('Смета ЕР (общ) '!$I1463*'Смета ЕР (общ) '!$L1463,2)</f>
        <v>0</v>
      </c>
      <c r="O1463" s="653">
        <f>ROUND('Смета ЕР (общ) '!$I1463*'Смета ЕР (общ) '!$M1463,2)</f>
        <v>0</v>
      </c>
      <c r="P1463" s="78" t="s">
        <v>6351</v>
      </c>
      <c r="Q1463" s="944"/>
      <c r="R1463" s="1378"/>
    </row>
    <row r="1464" spans="1:18" s="725" customFormat="1" ht="20.399999999999999">
      <c r="A1464" s="787" t="s">
        <v>105</v>
      </c>
      <c r="B1464" s="787">
        <v>2</v>
      </c>
      <c r="C1464" s="921"/>
      <c r="D1464" s="921">
        <v>453</v>
      </c>
      <c r="E1464" s="787" t="str">
        <f>CONCATENATE('Смета ЕР (общ) '!$A1464,".",'Смета ЕР (общ) '!$B1464,".",'Смета ЕР (общ) '!$D1464)</f>
        <v>Р9.2.453</v>
      </c>
      <c r="F1464" s="663">
        <f t="shared" si="223"/>
        <v>1</v>
      </c>
      <c r="G1464" s="1364" t="s">
        <v>3460</v>
      </c>
      <c r="H1464" s="634" t="s">
        <v>336</v>
      </c>
      <c r="I1464" s="922"/>
      <c r="J1464" s="665">
        <f t="shared" si="231"/>
        <v>3632.0059999999999</v>
      </c>
      <c r="K1464" s="901">
        <f>Освещение!H16</f>
        <v>36320.06</v>
      </c>
      <c r="L1464" s="665">
        <f t="shared" si="232"/>
        <v>3632.01</v>
      </c>
      <c r="M1464" s="657">
        <f t="shared" si="233"/>
        <v>36320.06</v>
      </c>
      <c r="N1464" s="653">
        <f>ROUND('Смета ЕР (общ) '!$I1464*'Смета ЕР (общ) '!$L1464,2)</f>
        <v>0</v>
      </c>
      <c r="O1464" s="653">
        <f>ROUND('Смета ЕР (общ) '!$I1464*'Смета ЕР (общ) '!$M1464,2)</f>
        <v>0</v>
      </c>
      <c r="P1464" s="78" t="s">
        <v>6350</v>
      </c>
      <c r="Q1464" s="944"/>
      <c r="R1464" s="1378"/>
    </row>
    <row r="1465" spans="1:18" s="725" customFormat="1" ht="20.399999999999999">
      <c r="A1465" s="787" t="s">
        <v>105</v>
      </c>
      <c r="B1465" s="787">
        <v>2</v>
      </c>
      <c r="C1465" s="921"/>
      <c r="D1465" s="921">
        <v>454</v>
      </c>
      <c r="E1465" s="787" t="str">
        <f>CONCATENATE('Смета ЕР (общ) '!$A1465,".",'Смета ЕР (общ) '!$B1465,".",'Смета ЕР (общ) '!$D1465)</f>
        <v>Р9.2.454</v>
      </c>
      <c r="F1465" s="663">
        <f t="shared" si="223"/>
        <v>1</v>
      </c>
      <c r="G1465" s="1364" t="s">
        <v>3456</v>
      </c>
      <c r="H1465" s="634" t="s">
        <v>336</v>
      </c>
      <c r="I1465" s="922"/>
      <c r="J1465" s="665">
        <f t="shared" si="231"/>
        <v>4219.1500000000005</v>
      </c>
      <c r="K1465" s="901">
        <f>Освещение!H17</f>
        <v>42191.5</v>
      </c>
      <c r="L1465" s="665">
        <f t="shared" si="232"/>
        <v>4219.1499999999996</v>
      </c>
      <c r="M1465" s="657">
        <f t="shared" si="233"/>
        <v>42191.5</v>
      </c>
      <c r="N1465" s="653">
        <f>ROUND('Смета ЕР (общ) '!$I1465*'Смета ЕР (общ) '!$L1465,2)</f>
        <v>0</v>
      </c>
      <c r="O1465" s="653">
        <f>ROUND('Смета ЕР (общ) '!$I1465*'Смета ЕР (общ) '!$M1465,2)</f>
        <v>0</v>
      </c>
      <c r="P1465" s="78" t="s">
        <v>6350</v>
      </c>
      <c r="Q1465" s="944"/>
      <c r="R1465" s="1378"/>
    </row>
    <row r="1466" spans="1:18" s="725" customFormat="1" ht="20.399999999999999">
      <c r="A1466" s="787" t="s">
        <v>105</v>
      </c>
      <c r="B1466" s="787">
        <v>2</v>
      </c>
      <c r="C1466" s="921"/>
      <c r="D1466" s="921">
        <v>455</v>
      </c>
      <c r="E1466" s="787" t="str">
        <f>CONCATENATE('Смета ЕР (общ) '!$A1466,".",'Смета ЕР (общ) '!$B1466,".",'Смета ЕР (общ) '!$D1466)</f>
        <v>Р9.2.455</v>
      </c>
      <c r="F1466" s="663">
        <f t="shared" si="223"/>
        <v>1</v>
      </c>
      <c r="G1466" s="1364" t="s">
        <v>6321</v>
      </c>
      <c r="H1466" s="634" t="s">
        <v>336</v>
      </c>
      <c r="I1466" s="922"/>
      <c r="J1466" s="665">
        <f t="shared" si="231"/>
        <v>3734.52</v>
      </c>
      <c r="K1466" s="901">
        <f>Освещение!H18</f>
        <v>37345.199999999997</v>
      </c>
      <c r="L1466" s="665">
        <f t="shared" si="232"/>
        <v>3734.52</v>
      </c>
      <c r="M1466" s="657">
        <f t="shared" si="233"/>
        <v>37345.199999999997</v>
      </c>
      <c r="N1466" s="653">
        <f>ROUND('Смета ЕР (общ) '!$I1466*'Смета ЕР (общ) '!$L1466,2)</f>
        <v>0</v>
      </c>
      <c r="O1466" s="653">
        <f>ROUND('Смета ЕР (общ) '!$I1466*'Смета ЕР (общ) '!$M1466,2)</f>
        <v>0</v>
      </c>
      <c r="P1466" s="78" t="s">
        <v>6351</v>
      </c>
      <c r="Q1466" s="944"/>
      <c r="R1466" s="1378"/>
    </row>
    <row r="1467" spans="1:18" s="725" customFormat="1" ht="36">
      <c r="A1467" s="787" t="s">
        <v>105</v>
      </c>
      <c r="B1467" s="787">
        <v>2</v>
      </c>
      <c r="C1467" s="921"/>
      <c r="D1467" s="921">
        <v>456</v>
      </c>
      <c r="E1467" s="787" t="str">
        <f>CONCATENATE('Смета ЕР (общ) '!$A1467,".",'Смета ЕР (общ) '!$B1467,".",'Смета ЕР (общ) '!$D1467)</f>
        <v>Р9.2.456</v>
      </c>
      <c r="F1467" s="663">
        <f t="shared" si="223"/>
        <v>1</v>
      </c>
      <c r="G1467" s="1364" t="s">
        <v>6322</v>
      </c>
      <c r="H1467" s="634" t="s">
        <v>336</v>
      </c>
      <c r="I1467" s="922"/>
      <c r="J1467" s="665">
        <f t="shared" si="231"/>
        <v>4321.6639999999998</v>
      </c>
      <c r="K1467" s="901">
        <f>Освещение!H19</f>
        <v>43216.639999999999</v>
      </c>
      <c r="L1467" s="665">
        <f t="shared" si="232"/>
        <v>4321.66</v>
      </c>
      <c r="M1467" s="657">
        <f t="shared" si="233"/>
        <v>43216.639999999999</v>
      </c>
      <c r="N1467" s="653">
        <f>ROUND('Смета ЕР (общ) '!$I1467*'Смета ЕР (общ) '!$L1467,2)</f>
        <v>0</v>
      </c>
      <c r="O1467" s="653">
        <f>ROUND('Смета ЕР (общ) '!$I1467*'Смета ЕР (общ) '!$M1467,2)</f>
        <v>0</v>
      </c>
      <c r="P1467" s="78" t="s">
        <v>6351</v>
      </c>
      <c r="Q1467" s="944"/>
      <c r="R1467" s="1378"/>
    </row>
    <row r="1468" spans="1:18" s="725" customFormat="1" ht="20.399999999999999">
      <c r="A1468" s="787" t="s">
        <v>105</v>
      </c>
      <c r="B1468" s="787">
        <v>2</v>
      </c>
      <c r="C1468" s="921"/>
      <c r="D1468" s="921">
        <v>457</v>
      </c>
      <c r="E1468" s="787" t="str">
        <f>CONCATENATE('Смета ЕР (общ) '!$A1468,".",'Смета ЕР (общ) '!$B1468,".",'Смета ЕР (общ) '!$D1468)</f>
        <v>Р9.2.457</v>
      </c>
      <c r="F1468" s="663">
        <f t="shared" si="223"/>
        <v>1</v>
      </c>
      <c r="G1468" s="1364" t="s">
        <v>6323</v>
      </c>
      <c r="H1468" s="634" t="s">
        <v>336</v>
      </c>
      <c r="I1468" s="922"/>
      <c r="J1468" s="665">
        <f t="shared" si="231"/>
        <v>639.803</v>
      </c>
      <c r="K1468" s="901">
        <f>Освещение!H20</f>
        <v>6398.03</v>
      </c>
      <c r="L1468" s="665">
        <f t="shared" si="232"/>
        <v>639.79999999999995</v>
      </c>
      <c r="M1468" s="657">
        <f t="shared" si="233"/>
        <v>6398.03</v>
      </c>
      <c r="N1468" s="653">
        <f>ROUND('Смета ЕР (общ) '!$I1468*'Смета ЕР (общ) '!$L1468,2)</f>
        <v>0</v>
      </c>
      <c r="O1468" s="653">
        <f>ROUND('Смета ЕР (общ) '!$I1468*'Смета ЕР (общ) '!$M1468,2)</f>
        <v>0</v>
      </c>
      <c r="P1468" s="78" t="s">
        <v>6351</v>
      </c>
      <c r="Q1468" s="944"/>
      <c r="R1468" s="1378"/>
    </row>
    <row r="1469" spans="1:18" s="725" customFormat="1" ht="20.399999999999999">
      <c r="A1469" s="787" t="s">
        <v>105</v>
      </c>
      <c r="B1469" s="787">
        <v>2</v>
      </c>
      <c r="C1469" s="921"/>
      <c r="D1469" s="921">
        <v>458</v>
      </c>
      <c r="E1469" s="787" t="str">
        <f>CONCATENATE('Смета ЕР (общ) '!$A1469,".",'Смета ЕР (общ) '!$B1469,".",'Смета ЕР (общ) '!$D1469)</f>
        <v>Р9.2.458</v>
      </c>
      <c r="F1469" s="663">
        <f t="shared" si="223"/>
        <v>1</v>
      </c>
      <c r="G1469" s="1364" t="s">
        <v>3272</v>
      </c>
      <c r="H1469" s="634" t="s">
        <v>336</v>
      </c>
      <c r="I1469" s="922"/>
      <c r="J1469" s="665">
        <f t="shared" si="231"/>
        <v>609.053</v>
      </c>
      <c r="K1469" s="901">
        <f>Освещение!H21</f>
        <v>6090.53</v>
      </c>
      <c r="L1469" s="665">
        <f t="shared" si="232"/>
        <v>609.04999999999995</v>
      </c>
      <c r="M1469" s="657">
        <f t="shared" si="233"/>
        <v>6090.53</v>
      </c>
      <c r="N1469" s="653">
        <f>ROUND('Смета ЕР (общ) '!$I1469*'Смета ЕР (общ) '!$L1469,2)</f>
        <v>0</v>
      </c>
      <c r="O1469" s="653">
        <f>ROUND('Смета ЕР (общ) '!$I1469*'Смета ЕР (общ) '!$M1469,2)</f>
        <v>0</v>
      </c>
      <c r="P1469" s="78" t="s">
        <v>6350</v>
      </c>
      <c r="Q1469" s="944"/>
      <c r="R1469" s="1378"/>
    </row>
    <row r="1470" spans="1:18" s="725" customFormat="1" ht="20.399999999999999">
      <c r="A1470" s="787" t="s">
        <v>105</v>
      </c>
      <c r="B1470" s="787">
        <v>2</v>
      </c>
      <c r="C1470" s="921"/>
      <c r="D1470" s="921">
        <v>459</v>
      </c>
      <c r="E1470" s="787" t="str">
        <f>CONCATENATE('Смета ЕР (общ) '!$A1470,".",'Смета ЕР (общ) '!$B1470,".",'Смета ЕР (общ) '!$D1470)</f>
        <v>Р9.2.459</v>
      </c>
      <c r="F1470" s="663">
        <f t="shared" si="223"/>
        <v>1</v>
      </c>
      <c r="G1470" s="1364" t="s">
        <v>3264</v>
      </c>
      <c r="H1470" s="634" t="s">
        <v>336</v>
      </c>
      <c r="I1470" s="922"/>
      <c r="J1470" s="665">
        <f t="shared" si="231"/>
        <v>609.053</v>
      </c>
      <c r="K1470" s="901">
        <f>Освещение!H22</f>
        <v>6090.53</v>
      </c>
      <c r="L1470" s="665">
        <f t="shared" si="232"/>
        <v>609.04999999999995</v>
      </c>
      <c r="M1470" s="657">
        <f t="shared" si="233"/>
        <v>6090.53</v>
      </c>
      <c r="N1470" s="653">
        <f>ROUND('Смета ЕР (общ) '!$I1470*'Смета ЕР (общ) '!$L1470,2)</f>
        <v>0</v>
      </c>
      <c r="O1470" s="653">
        <f>ROUND('Смета ЕР (общ) '!$I1470*'Смета ЕР (общ) '!$M1470,2)</f>
        <v>0</v>
      </c>
      <c r="P1470" s="78" t="s">
        <v>6350</v>
      </c>
      <c r="Q1470" s="944"/>
      <c r="R1470" s="1378"/>
    </row>
    <row r="1471" spans="1:18" s="725" customFormat="1" ht="20.399999999999999">
      <c r="A1471" s="787" t="s">
        <v>105</v>
      </c>
      <c r="B1471" s="787">
        <v>2</v>
      </c>
      <c r="C1471" s="921"/>
      <c r="D1471" s="921">
        <v>460</v>
      </c>
      <c r="E1471" s="787" t="str">
        <f>CONCATENATE('Смета ЕР (общ) '!$A1471,".",'Смета ЕР (общ) '!$B1471,".",'Смета ЕР (общ) '!$D1471)</f>
        <v>Р9.2.460</v>
      </c>
      <c r="F1471" s="663">
        <f t="shared" si="223"/>
        <v>1</v>
      </c>
      <c r="G1471" s="1364" t="s">
        <v>3255</v>
      </c>
      <c r="H1471" s="634" t="s">
        <v>336</v>
      </c>
      <c r="I1471" s="922"/>
      <c r="J1471" s="665">
        <f t="shared" si="231"/>
        <v>707.23800000000006</v>
      </c>
      <c r="K1471" s="901">
        <f>Освещение!H23</f>
        <v>7072.38</v>
      </c>
      <c r="L1471" s="665">
        <f t="shared" si="232"/>
        <v>707.24</v>
      </c>
      <c r="M1471" s="657">
        <f t="shared" si="233"/>
        <v>7072.38</v>
      </c>
      <c r="N1471" s="653">
        <f>ROUND('Смета ЕР (общ) '!$I1471*'Смета ЕР (общ) '!$L1471,2)</f>
        <v>0</v>
      </c>
      <c r="O1471" s="653">
        <f>ROUND('Смета ЕР (общ) '!$I1471*'Смета ЕР (общ) '!$M1471,2)</f>
        <v>0</v>
      </c>
      <c r="P1471" s="78" t="s">
        <v>6350</v>
      </c>
      <c r="Q1471" s="944"/>
      <c r="R1471" s="1378"/>
    </row>
    <row r="1472" spans="1:18" s="725" customFormat="1" ht="36">
      <c r="A1472" s="787" t="s">
        <v>105</v>
      </c>
      <c r="B1472" s="787">
        <v>2</v>
      </c>
      <c r="C1472" s="921"/>
      <c r="D1472" s="921">
        <v>461</v>
      </c>
      <c r="E1472" s="787" t="str">
        <f>CONCATENATE('Смета ЕР (общ) '!$A1472,".",'Смета ЕР (общ) '!$B1472,".",'Смета ЕР (общ) '!$D1472)</f>
        <v>Р9.2.461</v>
      </c>
      <c r="F1472" s="663">
        <f t="shared" si="223"/>
        <v>1</v>
      </c>
      <c r="G1472" s="1364" t="s">
        <v>3944</v>
      </c>
      <c r="H1472" s="634" t="s">
        <v>336</v>
      </c>
      <c r="I1472" s="922"/>
      <c r="J1472" s="665">
        <f t="shared" si="231"/>
        <v>1289.1970000000001</v>
      </c>
      <c r="K1472" s="901">
        <f>Освещение!H24</f>
        <v>12891.97</v>
      </c>
      <c r="L1472" s="665">
        <f t="shared" si="232"/>
        <v>1289.2</v>
      </c>
      <c r="M1472" s="657">
        <f t="shared" si="233"/>
        <v>12891.97</v>
      </c>
      <c r="N1472" s="653">
        <f>ROUND('Смета ЕР (общ) '!$I1472*'Смета ЕР (общ) '!$L1472,2)</f>
        <v>0</v>
      </c>
      <c r="O1472" s="653">
        <f>ROUND('Смета ЕР (общ) '!$I1472*'Смета ЕР (общ) '!$M1472,2)</f>
        <v>0</v>
      </c>
      <c r="P1472" s="78" t="s">
        <v>6351</v>
      </c>
      <c r="Q1472" s="944"/>
      <c r="R1472" s="1378"/>
    </row>
    <row r="1473" spans="1:18" s="725" customFormat="1" ht="20.399999999999999">
      <c r="A1473" s="787" t="s">
        <v>105</v>
      </c>
      <c r="B1473" s="787">
        <v>2</v>
      </c>
      <c r="C1473" s="921"/>
      <c r="D1473" s="921">
        <v>462</v>
      </c>
      <c r="E1473" s="787" t="str">
        <f>CONCATENATE('Смета ЕР (общ) '!$A1473,".",'Смета ЕР (общ) '!$B1473,".",'Смета ЕР (общ) '!$D1473)</f>
        <v>Р9.2.462</v>
      </c>
      <c r="F1473" s="663">
        <f t="shared" si="223"/>
        <v>1</v>
      </c>
      <c r="G1473" s="1364" t="s">
        <v>3293</v>
      </c>
      <c r="H1473" s="634" t="s">
        <v>336</v>
      </c>
      <c r="I1473" s="922"/>
      <c r="J1473" s="665">
        <f t="shared" si="231"/>
        <v>514.553</v>
      </c>
      <c r="K1473" s="901">
        <f>Освещение!H25</f>
        <v>5145.53</v>
      </c>
      <c r="L1473" s="665">
        <f t="shared" si="232"/>
        <v>514.54999999999995</v>
      </c>
      <c r="M1473" s="657">
        <f t="shared" si="233"/>
        <v>5145.53</v>
      </c>
      <c r="N1473" s="653">
        <f>ROUND('Смета ЕР (общ) '!$I1473*'Смета ЕР (общ) '!$L1473,2)</f>
        <v>0</v>
      </c>
      <c r="O1473" s="653">
        <f>ROUND('Смета ЕР (общ) '!$I1473*'Смета ЕР (общ) '!$M1473,2)</f>
        <v>0</v>
      </c>
      <c r="P1473" s="78" t="s">
        <v>6350</v>
      </c>
      <c r="Q1473" s="944"/>
      <c r="R1473" s="1378"/>
    </row>
    <row r="1474" spans="1:18" s="725" customFormat="1" ht="20.399999999999999">
      <c r="A1474" s="787" t="s">
        <v>105</v>
      </c>
      <c r="B1474" s="787">
        <v>2</v>
      </c>
      <c r="C1474" s="921"/>
      <c r="D1474" s="921">
        <v>463</v>
      </c>
      <c r="E1474" s="787" t="str">
        <f>CONCATENATE('Смета ЕР (общ) '!$A1474,".",'Смета ЕР (общ) '!$B1474,".",'Смета ЕР (общ) '!$D1474)</f>
        <v>Р9.2.463</v>
      </c>
      <c r="F1474" s="663">
        <f t="shared" si="223"/>
        <v>1</v>
      </c>
      <c r="G1474" s="1364" t="s">
        <v>3272</v>
      </c>
      <c r="H1474" s="634" t="s">
        <v>336</v>
      </c>
      <c r="I1474" s="922"/>
      <c r="J1474" s="665">
        <f t="shared" si="231"/>
        <v>609.053</v>
      </c>
      <c r="K1474" s="901">
        <f>Освещение!H26</f>
        <v>6090.53</v>
      </c>
      <c r="L1474" s="665">
        <f t="shared" si="232"/>
        <v>609.04999999999995</v>
      </c>
      <c r="M1474" s="657">
        <f t="shared" si="233"/>
        <v>6090.53</v>
      </c>
      <c r="N1474" s="653">
        <f>ROUND('Смета ЕР (общ) '!$I1474*'Смета ЕР (общ) '!$L1474,2)</f>
        <v>0</v>
      </c>
      <c r="O1474" s="653">
        <f>ROUND('Смета ЕР (общ) '!$I1474*'Смета ЕР (общ) '!$M1474,2)</f>
        <v>0</v>
      </c>
      <c r="P1474" s="78" t="s">
        <v>6350</v>
      </c>
      <c r="Q1474" s="944"/>
      <c r="R1474" s="1378"/>
    </row>
    <row r="1475" spans="1:18" s="725" customFormat="1" ht="20.399999999999999">
      <c r="A1475" s="787" t="s">
        <v>105</v>
      </c>
      <c r="B1475" s="787">
        <v>2</v>
      </c>
      <c r="C1475" s="921"/>
      <c r="D1475" s="921">
        <v>464</v>
      </c>
      <c r="E1475" s="787" t="str">
        <f>CONCATENATE('Смета ЕР (общ) '!$A1475,".",'Смета ЕР (общ) '!$B1475,".",'Смета ЕР (общ) '!$D1475)</f>
        <v>Р9.2.464</v>
      </c>
      <c r="F1475" s="663">
        <f t="shared" si="223"/>
        <v>1</v>
      </c>
      <c r="G1475" s="1364" t="s">
        <v>3153</v>
      </c>
      <c r="H1475" s="634" t="s">
        <v>336</v>
      </c>
      <c r="I1475" s="922"/>
      <c r="J1475" s="665">
        <f t="shared" si="231"/>
        <v>857.68200000000002</v>
      </c>
      <c r="K1475" s="901">
        <f>Освещение!H27</f>
        <v>8576.82</v>
      </c>
      <c r="L1475" s="665">
        <f t="shared" si="232"/>
        <v>857.68</v>
      </c>
      <c r="M1475" s="657">
        <f t="shared" si="233"/>
        <v>8576.82</v>
      </c>
      <c r="N1475" s="653">
        <f>ROUND('Смета ЕР (общ) '!$I1475*'Смета ЕР (общ) '!$L1475,2)</f>
        <v>0</v>
      </c>
      <c r="O1475" s="653">
        <f>ROUND('Смета ЕР (общ) '!$I1475*'Смета ЕР (общ) '!$M1475,2)</f>
        <v>0</v>
      </c>
      <c r="P1475" s="78" t="s">
        <v>6350</v>
      </c>
      <c r="Q1475" s="944"/>
      <c r="R1475" s="1378"/>
    </row>
    <row r="1476" spans="1:18" s="725" customFormat="1" ht="36">
      <c r="A1476" s="787" t="s">
        <v>105</v>
      </c>
      <c r="B1476" s="787">
        <v>2</v>
      </c>
      <c r="C1476" s="921"/>
      <c r="D1476" s="921">
        <v>465</v>
      </c>
      <c r="E1476" s="787" t="str">
        <f>CONCATENATE('Смета ЕР (общ) '!$A1476,".",'Смета ЕР (общ) '!$B1476,".",'Смета ЕР (общ) '!$D1476)</f>
        <v>Р9.2.465</v>
      </c>
      <c r="F1476" s="663">
        <f t="shared" si="223"/>
        <v>1</v>
      </c>
      <c r="G1476" s="1364" t="s">
        <v>3950</v>
      </c>
      <c r="H1476" s="634" t="s">
        <v>336</v>
      </c>
      <c r="I1476" s="922"/>
      <c r="J1476" s="665">
        <f t="shared" si="231"/>
        <v>1439.6410000000001</v>
      </c>
      <c r="K1476" s="901">
        <f>Освещение!H28</f>
        <v>14396.41</v>
      </c>
      <c r="L1476" s="665">
        <f t="shared" si="232"/>
        <v>1439.64</v>
      </c>
      <c r="M1476" s="657">
        <f t="shared" si="233"/>
        <v>14396.41</v>
      </c>
      <c r="N1476" s="653">
        <f>ROUND('Смета ЕР (общ) '!$I1476*'Смета ЕР (общ) '!$L1476,2)</f>
        <v>0</v>
      </c>
      <c r="O1476" s="653">
        <f>ROUND('Смета ЕР (общ) '!$I1476*'Смета ЕР (общ) '!$M1476,2)</f>
        <v>0</v>
      </c>
      <c r="P1476" s="78" t="s">
        <v>6351</v>
      </c>
      <c r="Q1476" s="944"/>
      <c r="R1476" s="1378"/>
    </row>
    <row r="1477" spans="1:18" s="725" customFormat="1" ht="20.399999999999999">
      <c r="A1477" s="787" t="s">
        <v>105</v>
      </c>
      <c r="B1477" s="787">
        <v>2</v>
      </c>
      <c r="C1477" s="921"/>
      <c r="D1477" s="921">
        <v>466</v>
      </c>
      <c r="E1477" s="787" t="str">
        <f>CONCATENATE('Смета ЕР (общ) '!$A1477,".",'Смета ЕР (общ) '!$B1477,".",'Смета ЕР (общ) '!$D1477)</f>
        <v>Р9.2.466</v>
      </c>
      <c r="F1477" s="663">
        <f t="shared" si="223"/>
        <v>1</v>
      </c>
      <c r="G1477" s="1364" t="s">
        <v>3161</v>
      </c>
      <c r="H1477" s="634" t="s">
        <v>336</v>
      </c>
      <c r="I1477" s="922"/>
      <c r="J1477" s="665">
        <f t="shared" si="231"/>
        <v>857.68200000000002</v>
      </c>
      <c r="K1477" s="901">
        <f>Освещение!H29</f>
        <v>8576.82</v>
      </c>
      <c r="L1477" s="665">
        <f t="shared" si="232"/>
        <v>857.68</v>
      </c>
      <c r="M1477" s="657">
        <f t="shared" si="233"/>
        <v>8576.82</v>
      </c>
      <c r="N1477" s="653">
        <f>ROUND('Смета ЕР (общ) '!$I1477*'Смета ЕР (общ) '!$L1477,2)</f>
        <v>0</v>
      </c>
      <c r="O1477" s="653">
        <f>ROUND('Смета ЕР (общ) '!$I1477*'Смета ЕР (общ) '!$M1477,2)</f>
        <v>0</v>
      </c>
      <c r="P1477" s="78" t="s">
        <v>6350</v>
      </c>
      <c r="Q1477" s="944"/>
      <c r="R1477" s="1378"/>
    </row>
    <row r="1478" spans="1:18" s="725" customFormat="1" ht="20.399999999999999">
      <c r="A1478" s="787" t="s">
        <v>105</v>
      </c>
      <c r="B1478" s="787">
        <v>2</v>
      </c>
      <c r="C1478" s="921"/>
      <c r="D1478" s="921">
        <v>467</v>
      </c>
      <c r="E1478" s="787" t="str">
        <f>CONCATENATE('Смета ЕР (общ) '!$A1478,".",'Смета ЕР (общ) '!$B1478,".",'Смета ЕР (общ) '!$D1478)</f>
        <v>Р9.2.467</v>
      </c>
      <c r="F1478" s="663">
        <f t="shared" si="223"/>
        <v>1</v>
      </c>
      <c r="G1478" s="1364" t="s">
        <v>3157</v>
      </c>
      <c r="H1478" s="634" t="s">
        <v>336</v>
      </c>
      <c r="I1478" s="922"/>
      <c r="J1478" s="665">
        <f t="shared" si="231"/>
        <v>1439.6410000000001</v>
      </c>
      <c r="K1478" s="901">
        <f>Освещение!H30</f>
        <v>14396.41</v>
      </c>
      <c r="L1478" s="665">
        <f t="shared" si="232"/>
        <v>1439.64</v>
      </c>
      <c r="M1478" s="657">
        <f t="shared" si="233"/>
        <v>14396.41</v>
      </c>
      <c r="N1478" s="653">
        <f>ROUND('Смета ЕР (общ) '!$I1478*'Смета ЕР (общ) '!$L1478,2)</f>
        <v>0</v>
      </c>
      <c r="O1478" s="653">
        <f>ROUND('Смета ЕР (общ) '!$I1478*'Смета ЕР (общ) '!$M1478,2)</f>
        <v>0</v>
      </c>
      <c r="P1478" s="78" t="s">
        <v>6350</v>
      </c>
      <c r="Q1478" s="944"/>
      <c r="R1478" s="1378"/>
    </row>
    <row r="1479" spans="1:18" s="725" customFormat="1" ht="20.399999999999999">
      <c r="A1479" s="787" t="s">
        <v>105</v>
      </c>
      <c r="B1479" s="787">
        <v>2</v>
      </c>
      <c r="C1479" s="921"/>
      <c r="D1479" s="921">
        <v>468</v>
      </c>
      <c r="E1479" s="787" t="str">
        <f>CONCATENATE('Смета ЕР (общ) '!$A1479,".",'Смета ЕР (общ) '!$B1479,".",'Смета ЕР (общ) '!$D1479)</f>
        <v>Р9.2.468</v>
      </c>
      <c r="F1479" s="663">
        <f t="shared" si="223"/>
        <v>1</v>
      </c>
      <c r="G1479" s="1364" t="s">
        <v>2663</v>
      </c>
      <c r="H1479" s="634" t="s">
        <v>336</v>
      </c>
      <c r="I1479" s="922"/>
      <c r="J1479" s="665">
        <f t="shared" si="231"/>
        <v>907.57800000000009</v>
      </c>
      <c r="K1479" s="901">
        <f>Освещение!H31</f>
        <v>9075.7800000000007</v>
      </c>
      <c r="L1479" s="665">
        <f t="shared" si="232"/>
        <v>907.58</v>
      </c>
      <c r="M1479" s="657">
        <f t="shared" si="233"/>
        <v>9075.7800000000007</v>
      </c>
      <c r="N1479" s="653">
        <f>ROUND('Смета ЕР (общ) '!$I1479*'Смета ЕР (общ) '!$L1479,2)</f>
        <v>0</v>
      </c>
      <c r="O1479" s="653">
        <f>ROUND('Смета ЕР (общ) '!$I1479*'Смета ЕР (общ) '!$M1479,2)</f>
        <v>0</v>
      </c>
      <c r="P1479" s="78" t="s">
        <v>6350</v>
      </c>
      <c r="Q1479" s="944"/>
      <c r="R1479" s="1378"/>
    </row>
    <row r="1480" spans="1:18" s="725" customFormat="1" ht="36">
      <c r="A1480" s="787" t="s">
        <v>105</v>
      </c>
      <c r="B1480" s="787">
        <v>2</v>
      </c>
      <c r="C1480" s="921"/>
      <c r="D1480" s="921">
        <v>469</v>
      </c>
      <c r="E1480" s="787" t="str">
        <f>CONCATENATE('Смета ЕР (общ) '!$A1480,".",'Смета ЕР (общ) '!$B1480,".",'Смета ЕР (общ) '!$D1480)</f>
        <v>Р9.2.469</v>
      </c>
      <c r="F1480" s="663">
        <f t="shared" si="223"/>
        <v>1</v>
      </c>
      <c r="G1480" s="1364" t="s">
        <v>4015</v>
      </c>
      <c r="H1480" s="634" t="s">
        <v>336</v>
      </c>
      <c r="I1480" s="922"/>
      <c r="J1480" s="665">
        <f t="shared" si="231"/>
        <v>1489.5370000000003</v>
      </c>
      <c r="K1480" s="901">
        <f>Освещение!H32</f>
        <v>14895.37</v>
      </c>
      <c r="L1480" s="665">
        <f t="shared" si="232"/>
        <v>1489.54</v>
      </c>
      <c r="M1480" s="657">
        <f t="shared" si="233"/>
        <v>14895.37</v>
      </c>
      <c r="N1480" s="653">
        <f>ROUND('Смета ЕР (общ) '!$I1480*'Смета ЕР (общ) '!$L1480,2)</f>
        <v>0</v>
      </c>
      <c r="O1480" s="653">
        <f>ROUND('Смета ЕР (общ) '!$I1480*'Смета ЕР (общ) '!$M1480,2)</f>
        <v>0</v>
      </c>
      <c r="P1480" s="78" t="s">
        <v>6351</v>
      </c>
      <c r="Q1480" s="944"/>
      <c r="R1480" s="1378"/>
    </row>
    <row r="1481" spans="1:18" s="725" customFormat="1" ht="20.399999999999999">
      <c r="A1481" s="787" t="s">
        <v>105</v>
      </c>
      <c r="B1481" s="787">
        <v>2</v>
      </c>
      <c r="C1481" s="921"/>
      <c r="D1481" s="921">
        <v>470</v>
      </c>
      <c r="E1481" s="787" t="str">
        <f>CONCATENATE('Смета ЕР (общ) '!$A1481,".",'Смета ЕР (общ) '!$B1481,".",'Смета ЕР (общ) '!$D1481)</f>
        <v>Р9.2.470</v>
      </c>
      <c r="F1481" s="663">
        <f t="shared" si="223"/>
        <v>1</v>
      </c>
      <c r="G1481" s="1364" t="s">
        <v>3323</v>
      </c>
      <c r="H1481" s="634" t="s">
        <v>336</v>
      </c>
      <c r="I1481" s="922"/>
      <c r="J1481" s="665">
        <f t="shared" si="231"/>
        <v>868.13799999999992</v>
      </c>
      <c r="K1481" s="901">
        <f>Освещение!H33</f>
        <v>8681.3799999999992</v>
      </c>
      <c r="L1481" s="665">
        <f t="shared" si="232"/>
        <v>868.14</v>
      </c>
      <c r="M1481" s="657">
        <f t="shared" si="233"/>
        <v>8681.3799999999992</v>
      </c>
      <c r="N1481" s="653">
        <f>ROUND('Смета ЕР (общ) '!$I1481*'Смета ЕР (общ) '!$L1481,2)</f>
        <v>0</v>
      </c>
      <c r="O1481" s="653">
        <f>ROUND('Смета ЕР (общ) '!$I1481*'Смета ЕР (общ) '!$M1481,2)</f>
        <v>0</v>
      </c>
      <c r="P1481" s="78" t="s">
        <v>6350</v>
      </c>
      <c r="Q1481" s="944"/>
      <c r="R1481" s="1378"/>
    </row>
    <row r="1482" spans="1:18" s="725" customFormat="1" ht="20.399999999999999">
      <c r="A1482" s="787" t="s">
        <v>105</v>
      </c>
      <c r="B1482" s="787">
        <v>2</v>
      </c>
      <c r="C1482" s="921"/>
      <c r="D1482" s="921">
        <v>471</v>
      </c>
      <c r="E1482" s="787" t="str">
        <f>CONCATENATE('Смета ЕР (общ) '!$A1482,".",'Смета ЕР (общ) '!$B1482,".",'Смета ЕР (общ) '!$D1482)</f>
        <v>Р9.2.471</v>
      </c>
      <c r="F1482" s="663">
        <f t="shared" si="223"/>
        <v>1</v>
      </c>
      <c r="G1482" s="1364" t="s">
        <v>3350</v>
      </c>
      <c r="H1482" s="634" t="s">
        <v>336</v>
      </c>
      <c r="I1482" s="922"/>
      <c r="J1482" s="665">
        <f t="shared" si="231"/>
        <v>800.04399999999998</v>
      </c>
      <c r="K1482" s="901">
        <f>Освещение!H34</f>
        <v>8000.44</v>
      </c>
      <c r="L1482" s="665">
        <f t="shared" si="232"/>
        <v>800.04</v>
      </c>
      <c r="M1482" s="657">
        <f t="shared" si="233"/>
        <v>8000.44</v>
      </c>
      <c r="N1482" s="653">
        <f>ROUND('Смета ЕР (общ) '!$I1482*'Смета ЕР (общ) '!$L1482,2)</f>
        <v>0</v>
      </c>
      <c r="O1482" s="653">
        <f>ROUND('Смета ЕР (общ) '!$I1482*'Смета ЕР (общ) '!$M1482,2)</f>
        <v>0</v>
      </c>
      <c r="P1482" s="78" t="s">
        <v>6350</v>
      </c>
      <c r="Q1482" s="944"/>
      <c r="R1482" s="1378"/>
    </row>
    <row r="1483" spans="1:18" s="725" customFormat="1" ht="20.399999999999999">
      <c r="A1483" s="787" t="s">
        <v>105</v>
      </c>
      <c r="B1483" s="787">
        <v>2</v>
      </c>
      <c r="C1483" s="921"/>
      <c r="D1483" s="921">
        <v>472</v>
      </c>
      <c r="E1483" s="787" t="str">
        <f>CONCATENATE('Смета ЕР (общ) '!$A1483,".",'Смета ЕР (общ) '!$B1483,".",'Смета ЕР (общ) '!$D1483)</f>
        <v>Р9.2.472</v>
      </c>
      <c r="F1483" s="663">
        <f t="shared" si="223"/>
        <v>1</v>
      </c>
      <c r="G1483" s="1364" t="s">
        <v>3315</v>
      </c>
      <c r="H1483" s="634" t="s">
        <v>336</v>
      </c>
      <c r="I1483" s="922"/>
      <c r="J1483" s="665">
        <f t="shared" si="231"/>
        <v>870.81399999999996</v>
      </c>
      <c r="K1483" s="901">
        <f>Освещение!H35</f>
        <v>8708.14</v>
      </c>
      <c r="L1483" s="665">
        <f t="shared" si="232"/>
        <v>870.81</v>
      </c>
      <c r="M1483" s="657">
        <f t="shared" si="233"/>
        <v>8708.14</v>
      </c>
      <c r="N1483" s="653">
        <f>ROUND('Смета ЕР (общ) '!$I1483*'Смета ЕР (общ) '!$L1483,2)</f>
        <v>0</v>
      </c>
      <c r="O1483" s="653">
        <f>ROUND('Смета ЕР (общ) '!$I1483*'Смета ЕР (общ) '!$M1483,2)</f>
        <v>0</v>
      </c>
      <c r="P1483" s="78" t="s">
        <v>6350</v>
      </c>
      <c r="Q1483" s="944"/>
      <c r="R1483" s="1378"/>
    </row>
    <row r="1484" spans="1:18" s="725" customFormat="1" ht="36">
      <c r="A1484" s="787" t="s">
        <v>105</v>
      </c>
      <c r="B1484" s="787">
        <v>2</v>
      </c>
      <c r="C1484" s="921"/>
      <c r="D1484" s="921">
        <v>473</v>
      </c>
      <c r="E1484" s="787" t="str">
        <f>CONCATENATE('Смета ЕР (общ) '!$A1484,".",'Смета ЕР (общ) '!$B1484,".",'Смета ЕР (общ) '!$D1484)</f>
        <v>Р9.2.473</v>
      </c>
      <c r="F1484" s="663">
        <f t="shared" si="223"/>
        <v>1</v>
      </c>
      <c r="G1484" s="1364" t="s">
        <v>3571</v>
      </c>
      <c r="H1484" s="634" t="s">
        <v>336</v>
      </c>
      <c r="I1484" s="922"/>
      <c r="J1484" s="665">
        <f t="shared" si="231"/>
        <v>1452.7740000000001</v>
      </c>
      <c r="K1484" s="901">
        <f>Освещение!H36</f>
        <v>14527.74</v>
      </c>
      <c r="L1484" s="665">
        <f t="shared" si="232"/>
        <v>1452.77</v>
      </c>
      <c r="M1484" s="657">
        <f t="shared" si="233"/>
        <v>14527.74</v>
      </c>
      <c r="N1484" s="653">
        <f>ROUND('Смета ЕР (общ) '!$I1484*'Смета ЕР (общ) '!$L1484,2)</f>
        <v>0</v>
      </c>
      <c r="O1484" s="653">
        <f>ROUND('Смета ЕР (общ) '!$I1484*'Смета ЕР (общ) '!$M1484,2)</f>
        <v>0</v>
      </c>
      <c r="P1484" s="78" t="s">
        <v>6351</v>
      </c>
      <c r="Q1484" s="944"/>
      <c r="R1484" s="1378"/>
    </row>
    <row r="1485" spans="1:18" s="725" customFormat="1" ht="24">
      <c r="A1485" s="787" t="s">
        <v>105</v>
      </c>
      <c r="B1485" s="787">
        <v>2</v>
      </c>
      <c r="C1485" s="921"/>
      <c r="D1485" s="921">
        <v>474</v>
      </c>
      <c r="E1485" s="787" t="str">
        <f>CONCATENATE('Смета ЕР (общ) '!$A1485,".",'Смета ЕР (общ) '!$B1485,".",'Смета ЕР (общ) '!$D1485)</f>
        <v>Р9.2.474</v>
      </c>
      <c r="F1485" s="663">
        <f t="shared" si="223"/>
        <v>1</v>
      </c>
      <c r="G1485" s="1364" t="s">
        <v>3958</v>
      </c>
      <c r="H1485" s="634" t="s">
        <v>336</v>
      </c>
      <c r="I1485" s="922"/>
      <c r="J1485" s="665">
        <f t="shared" si="231"/>
        <v>865.55900000000008</v>
      </c>
      <c r="K1485" s="901">
        <f>Освещение!H37</f>
        <v>8655.59</v>
      </c>
      <c r="L1485" s="665">
        <f t="shared" si="232"/>
        <v>865.56</v>
      </c>
      <c r="M1485" s="657">
        <f t="shared" si="233"/>
        <v>8655.59</v>
      </c>
      <c r="N1485" s="653">
        <f>ROUND('Смета ЕР (общ) '!$I1485*'Смета ЕР (общ) '!$L1485,2)</f>
        <v>0</v>
      </c>
      <c r="O1485" s="653">
        <f>ROUND('Смета ЕР (общ) '!$I1485*'Смета ЕР (общ) '!$M1485,2)</f>
        <v>0</v>
      </c>
      <c r="P1485" s="78" t="s">
        <v>6351</v>
      </c>
      <c r="Q1485" s="944"/>
      <c r="R1485" s="1378"/>
    </row>
    <row r="1486" spans="1:18" s="725" customFormat="1" ht="20.399999999999999">
      <c r="A1486" s="787" t="s">
        <v>105</v>
      </c>
      <c r="B1486" s="787">
        <v>2</v>
      </c>
      <c r="C1486" s="921"/>
      <c r="D1486" s="921">
        <v>475</v>
      </c>
      <c r="E1486" s="787" t="str">
        <f>CONCATENATE('Смета ЕР (общ) '!$A1486,".",'Смета ЕР (общ) '!$B1486,".",'Смета ЕР (общ) '!$D1486)</f>
        <v>Р9.2.475</v>
      </c>
      <c r="F1486" s="663">
        <f t="shared" si="223"/>
        <v>1</v>
      </c>
      <c r="G1486" s="1364" t="s">
        <v>3059</v>
      </c>
      <c r="H1486" s="634" t="s">
        <v>336</v>
      </c>
      <c r="I1486" s="922"/>
      <c r="J1486" s="665">
        <f t="shared" si="231"/>
        <v>3198.2580000000003</v>
      </c>
      <c r="K1486" s="901">
        <f>Освещение!H38</f>
        <v>31982.58</v>
      </c>
      <c r="L1486" s="665">
        <f t="shared" si="232"/>
        <v>3198.26</v>
      </c>
      <c r="M1486" s="657">
        <f t="shared" si="233"/>
        <v>31982.58</v>
      </c>
      <c r="N1486" s="653">
        <f>ROUND('Смета ЕР (общ) '!$I1486*'Смета ЕР (общ) '!$L1486,2)</f>
        <v>0</v>
      </c>
      <c r="O1486" s="653">
        <f>ROUND('Смета ЕР (общ) '!$I1486*'Смета ЕР (общ) '!$M1486,2)</f>
        <v>0</v>
      </c>
      <c r="P1486" s="78" t="s">
        <v>6350</v>
      </c>
      <c r="Q1486" s="944"/>
      <c r="R1486" s="1378"/>
    </row>
    <row r="1487" spans="1:18" s="725" customFormat="1" ht="20.399999999999999">
      <c r="A1487" s="787" t="s">
        <v>105</v>
      </c>
      <c r="B1487" s="787">
        <v>2</v>
      </c>
      <c r="C1487" s="921"/>
      <c r="D1487" s="921">
        <v>476</v>
      </c>
      <c r="E1487" s="787" t="str">
        <f>CONCATENATE('Смета ЕР (общ) '!$A1487,".",'Смета ЕР (общ) '!$B1487,".",'Смета ЕР (общ) '!$D1487)</f>
        <v>Р9.2.476</v>
      </c>
      <c r="F1487" s="663">
        <f t="shared" si="223"/>
        <v>1</v>
      </c>
      <c r="G1487" s="1364" t="s">
        <v>6290</v>
      </c>
      <c r="H1487" s="634" t="s">
        <v>336</v>
      </c>
      <c r="I1487" s="922"/>
      <c r="J1487" s="665">
        <f t="shared" si="231"/>
        <v>2851.7530000000002</v>
      </c>
      <c r="K1487" s="901">
        <f>Освещение!H39</f>
        <v>28517.53</v>
      </c>
      <c r="L1487" s="665">
        <f t="shared" si="232"/>
        <v>2851.75</v>
      </c>
      <c r="M1487" s="657">
        <f t="shared" si="233"/>
        <v>28517.53</v>
      </c>
      <c r="N1487" s="653">
        <f>ROUND('Смета ЕР (общ) '!$I1487*'Смета ЕР (общ) '!$L1487,2)</f>
        <v>0</v>
      </c>
      <c r="O1487" s="653">
        <f>ROUND('Смета ЕР (общ) '!$I1487*'Смета ЕР (общ) '!$M1487,2)</f>
        <v>0</v>
      </c>
      <c r="P1487" s="78" t="s">
        <v>6351</v>
      </c>
      <c r="Q1487" s="944"/>
      <c r="R1487" s="1378"/>
    </row>
    <row r="1488" spans="1:18" s="725" customFormat="1" ht="24">
      <c r="A1488" s="787" t="s">
        <v>105</v>
      </c>
      <c r="B1488" s="787">
        <v>2</v>
      </c>
      <c r="C1488" s="921"/>
      <c r="D1488" s="921">
        <v>477</v>
      </c>
      <c r="E1488" s="787" t="str">
        <f>CONCATENATE('Смета ЕР (общ) '!$A1488,".",'Смета ЕР (общ) '!$B1488,".",'Смета ЕР (общ) '!$D1488)</f>
        <v>Р9.2.477</v>
      </c>
      <c r="F1488" s="663">
        <f t="shared" si="223"/>
        <v>1</v>
      </c>
      <c r="G1488" s="1364" t="s">
        <v>3962</v>
      </c>
      <c r="H1488" s="634" t="s">
        <v>336</v>
      </c>
      <c r="I1488" s="922"/>
      <c r="J1488" s="665">
        <f t="shared" si="231"/>
        <v>3438.8970000000004</v>
      </c>
      <c r="K1488" s="901">
        <f>Освещение!H40</f>
        <v>34388.97</v>
      </c>
      <c r="L1488" s="665">
        <f t="shared" si="232"/>
        <v>3438.9</v>
      </c>
      <c r="M1488" s="657">
        <f t="shared" si="233"/>
        <v>34388.97</v>
      </c>
      <c r="N1488" s="653">
        <f>ROUND('Смета ЕР (общ) '!$I1488*'Смета ЕР (общ) '!$L1488,2)</f>
        <v>0</v>
      </c>
      <c r="O1488" s="653">
        <f>ROUND('Смета ЕР (общ) '!$I1488*'Смета ЕР (общ) '!$M1488,2)</f>
        <v>0</v>
      </c>
      <c r="P1488" s="78" t="s">
        <v>6351</v>
      </c>
      <c r="Q1488" s="944"/>
      <c r="R1488" s="1378"/>
    </row>
    <row r="1489" spans="1:18" s="725" customFormat="1" ht="20.399999999999999">
      <c r="A1489" s="787" t="s">
        <v>105</v>
      </c>
      <c r="B1489" s="787">
        <v>2</v>
      </c>
      <c r="C1489" s="921"/>
      <c r="D1489" s="921">
        <v>478</v>
      </c>
      <c r="E1489" s="787" t="str">
        <f>CONCATENATE('Смета ЕР (общ) '!$A1489,".",'Смета ЕР (общ) '!$B1489,".",'Смета ЕР (общ) '!$D1489)</f>
        <v>Р9.2.478</v>
      </c>
      <c r="F1489" s="663">
        <f t="shared" si="223"/>
        <v>1</v>
      </c>
      <c r="G1489" s="1364" t="s">
        <v>3511</v>
      </c>
      <c r="H1489" s="634" t="s">
        <v>336</v>
      </c>
      <c r="I1489" s="922"/>
      <c r="J1489" s="665">
        <f t="shared" si="231"/>
        <v>2811.9570000000003</v>
      </c>
      <c r="K1489" s="901">
        <f>Освещение!H41</f>
        <v>28119.57</v>
      </c>
      <c r="L1489" s="665">
        <f t="shared" si="232"/>
        <v>2811.96</v>
      </c>
      <c r="M1489" s="657">
        <f t="shared" si="233"/>
        <v>28119.57</v>
      </c>
      <c r="N1489" s="653">
        <f>ROUND('Смета ЕР (общ) '!$I1489*'Смета ЕР (общ) '!$L1489,2)</f>
        <v>0</v>
      </c>
      <c r="O1489" s="653">
        <f>ROUND('Смета ЕР (общ) '!$I1489*'Смета ЕР (общ) '!$M1489,2)</f>
        <v>0</v>
      </c>
      <c r="P1489" s="78" t="s">
        <v>6350</v>
      </c>
      <c r="Q1489" s="944"/>
      <c r="R1489" s="1378"/>
    </row>
    <row r="1490" spans="1:18" s="725" customFormat="1" ht="20.399999999999999">
      <c r="A1490" s="787" t="s">
        <v>105</v>
      </c>
      <c r="B1490" s="787">
        <v>2</v>
      </c>
      <c r="C1490" s="921"/>
      <c r="D1490" s="921">
        <v>479</v>
      </c>
      <c r="E1490" s="787" t="str">
        <f>CONCATENATE('Смета ЕР (общ) '!$A1490,".",'Смета ЕР (общ) '!$B1490,".",'Смета ЕР (общ) '!$D1490)</f>
        <v>Р9.2.479</v>
      </c>
      <c r="F1490" s="663">
        <f t="shared" si="223"/>
        <v>1</v>
      </c>
      <c r="G1490" s="1364" t="s">
        <v>3006</v>
      </c>
      <c r="H1490" s="634" t="s">
        <v>336</v>
      </c>
      <c r="I1490" s="922"/>
      <c r="J1490" s="665">
        <f t="shared" si="231"/>
        <v>1935.277</v>
      </c>
      <c r="K1490" s="901">
        <f>Освещение!H42</f>
        <v>19352.77</v>
      </c>
      <c r="L1490" s="665">
        <f t="shared" si="232"/>
        <v>1935.28</v>
      </c>
      <c r="M1490" s="657">
        <f t="shared" si="233"/>
        <v>19352.77</v>
      </c>
      <c r="N1490" s="653">
        <f>ROUND('Смета ЕР (общ) '!$I1490*'Смета ЕР (общ) '!$L1490,2)</f>
        <v>0</v>
      </c>
      <c r="O1490" s="653">
        <f>ROUND('Смета ЕР (общ) '!$I1490*'Смета ЕР (общ) '!$M1490,2)</f>
        <v>0</v>
      </c>
      <c r="P1490" s="78" t="s">
        <v>6350</v>
      </c>
      <c r="Q1490" s="944"/>
      <c r="R1490" s="1378"/>
    </row>
    <row r="1491" spans="1:18" s="725" customFormat="1" ht="20.399999999999999">
      <c r="A1491" s="787" t="s">
        <v>105</v>
      </c>
      <c r="B1491" s="787">
        <v>2</v>
      </c>
      <c r="C1491" s="921"/>
      <c r="D1491" s="921">
        <v>480</v>
      </c>
      <c r="E1491" s="787" t="str">
        <f>CONCATENATE('Смета ЕР (общ) '!$A1491,".",'Смета ЕР (общ) '!$B1491,".",'Смета ЕР (общ) '!$D1491)</f>
        <v>Р9.2.480</v>
      </c>
      <c r="F1491" s="663">
        <f t="shared" si="223"/>
        <v>1</v>
      </c>
      <c r="G1491" s="1364" t="s">
        <v>3015</v>
      </c>
      <c r="H1491" s="634" t="s">
        <v>336</v>
      </c>
      <c r="I1491" s="922"/>
      <c r="J1491" s="665">
        <f t="shared" si="231"/>
        <v>1700.991</v>
      </c>
      <c r="K1491" s="901">
        <f>Освещение!H43</f>
        <v>17009.91</v>
      </c>
      <c r="L1491" s="665">
        <f t="shared" si="232"/>
        <v>1700.99</v>
      </c>
      <c r="M1491" s="657">
        <f t="shared" si="233"/>
        <v>17009.91</v>
      </c>
      <c r="N1491" s="653">
        <f>ROUND('Смета ЕР (общ) '!$I1491*'Смета ЕР (общ) '!$L1491,2)</f>
        <v>0</v>
      </c>
      <c r="O1491" s="653">
        <f>ROUND('Смета ЕР (общ) '!$I1491*'Смета ЕР (общ) '!$M1491,2)</f>
        <v>0</v>
      </c>
      <c r="P1491" s="78" t="s">
        <v>6350</v>
      </c>
      <c r="Q1491" s="944"/>
      <c r="R1491" s="1378"/>
    </row>
    <row r="1492" spans="1:18" s="725" customFormat="1" ht="24">
      <c r="A1492" s="787" t="s">
        <v>105</v>
      </c>
      <c r="B1492" s="787">
        <v>2</v>
      </c>
      <c r="C1492" s="921"/>
      <c r="D1492" s="921">
        <v>481</v>
      </c>
      <c r="E1492" s="787" t="str">
        <f>CONCATENATE('Смета ЕР (общ) '!$A1492,".",'Смета ЕР (общ) '!$B1492,".",'Смета ЕР (общ) '!$D1492)</f>
        <v>Р9.2.481</v>
      </c>
      <c r="F1492" s="663">
        <f t="shared" si="223"/>
        <v>1</v>
      </c>
      <c r="G1492" s="1364" t="s">
        <v>3969</v>
      </c>
      <c r="H1492" s="634" t="s">
        <v>336</v>
      </c>
      <c r="I1492" s="922"/>
      <c r="J1492" s="665">
        <f t="shared" si="231"/>
        <v>2288.136</v>
      </c>
      <c r="K1492" s="901">
        <f>Освещение!H44</f>
        <v>22881.360000000001</v>
      </c>
      <c r="L1492" s="665">
        <f t="shared" si="232"/>
        <v>2288.14</v>
      </c>
      <c r="M1492" s="657">
        <f t="shared" si="233"/>
        <v>22881.360000000001</v>
      </c>
      <c r="N1492" s="653">
        <f>ROUND('Смета ЕР (общ) '!$I1492*'Смета ЕР (общ) '!$L1492,2)</f>
        <v>0</v>
      </c>
      <c r="O1492" s="653">
        <f>ROUND('Смета ЕР (общ) '!$I1492*'Смета ЕР (общ) '!$M1492,2)</f>
        <v>0</v>
      </c>
      <c r="P1492" s="78" t="s">
        <v>6351</v>
      </c>
      <c r="Q1492" s="944"/>
      <c r="R1492" s="1378"/>
    </row>
    <row r="1493" spans="1:18" s="725" customFormat="1" ht="20.399999999999999">
      <c r="A1493" s="787" t="s">
        <v>105</v>
      </c>
      <c r="B1493" s="787">
        <v>2</v>
      </c>
      <c r="C1493" s="921"/>
      <c r="D1493" s="921">
        <v>482</v>
      </c>
      <c r="E1493" s="787" t="str">
        <f>CONCATENATE('Смета ЕР (общ) '!$A1493,".",'Смета ЕР (общ) '!$B1493,".",'Смета ЕР (общ) '!$D1493)</f>
        <v>Р9.2.482</v>
      </c>
      <c r="F1493" s="663">
        <f t="shared" si="223"/>
        <v>1</v>
      </c>
      <c r="G1493" s="1364" t="s">
        <v>2817</v>
      </c>
      <c r="H1493" s="634" t="s">
        <v>336</v>
      </c>
      <c r="I1493" s="922"/>
      <c r="J1493" s="665">
        <f t="shared" si="231"/>
        <v>6760.5250000000005</v>
      </c>
      <c r="K1493" s="901">
        <f>Освещение!H45</f>
        <v>67605.25</v>
      </c>
      <c r="L1493" s="665">
        <f t="shared" si="232"/>
        <v>6760.53</v>
      </c>
      <c r="M1493" s="657">
        <f t="shared" si="233"/>
        <v>67605.25</v>
      </c>
      <c r="N1493" s="653">
        <f>ROUND('Смета ЕР (общ) '!$I1493*'Смета ЕР (общ) '!$L1493,2)</f>
        <v>0</v>
      </c>
      <c r="O1493" s="653">
        <f>ROUND('Смета ЕР (общ) '!$I1493*'Смета ЕР (общ) '!$M1493,2)</f>
        <v>0</v>
      </c>
      <c r="P1493" s="78" t="s">
        <v>6350</v>
      </c>
      <c r="Q1493" s="944"/>
      <c r="R1493" s="1378"/>
    </row>
    <row r="1494" spans="1:18" s="725" customFormat="1" ht="20.399999999999999">
      <c r="A1494" s="787" t="s">
        <v>105</v>
      </c>
      <c r="B1494" s="787">
        <v>2</v>
      </c>
      <c r="C1494" s="921"/>
      <c r="D1494" s="921">
        <v>483</v>
      </c>
      <c r="E1494" s="787" t="str">
        <f>CONCATENATE('Смета ЕР (общ) '!$A1494,".",'Смета ЕР (общ) '!$B1494,".",'Смета ЕР (общ) '!$D1494)</f>
        <v>Р9.2.483</v>
      </c>
      <c r="F1494" s="663">
        <f t="shared" si="223"/>
        <v>1</v>
      </c>
      <c r="G1494" s="1364" t="s">
        <v>2856</v>
      </c>
      <c r="H1494" s="634" t="s">
        <v>336</v>
      </c>
      <c r="I1494" s="922"/>
      <c r="J1494" s="665">
        <f t="shared" si="231"/>
        <v>1441.1610000000001</v>
      </c>
      <c r="K1494" s="901">
        <f>Освещение!H46</f>
        <v>14411.61</v>
      </c>
      <c r="L1494" s="665">
        <f t="shared" si="232"/>
        <v>1441.16</v>
      </c>
      <c r="M1494" s="657">
        <f t="shared" si="233"/>
        <v>14411.61</v>
      </c>
      <c r="N1494" s="653">
        <f>ROUND('Смета ЕР (общ) '!$I1494*'Смета ЕР (общ) '!$L1494,2)</f>
        <v>0</v>
      </c>
      <c r="O1494" s="653">
        <f>ROUND('Смета ЕР (общ) '!$I1494*'Смета ЕР (общ) '!$M1494,2)</f>
        <v>0</v>
      </c>
      <c r="P1494" s="78" t="s">
        <v>6350</v>
      </c>
      <c r="Q1494" s="944"/>
      <c r="R1494" s="1378"/>
    </row>
    <row r="1495" spans="1:18" s="725" customFormat="1" ht="36">
      <c r="A1495" s="787" t="s">
        <v>105</v>
      </c>
      <c r="B1495" s="787">
        <v>2</v>
      </c>
      <c r="C1495" s="921"/>
      <c r="D1495" s="921">
        <v>484</v>
      </c>
      <c r="E1495" s="787" t="str">
        <f>CONCATENATE('Смета ЕР (общ) '!$A1495,".",'Смета ЕР (общ) '!$B1495,".",'Смета ЕР (общ) '!$D1495)</f>
        <v>Р9.2.484</v>
      </c>
      <c r="F1495" s="663">
        <f t="shared" si="223"/>
        <v>1</v>
      </c>
      <c r="G1495" s="1364" t="s">
        <v>6293</v>
      </c>
      <c r="H1495" s="634" t="s">
        <v>336</v>
      </c>
      <c r="I1495" s="922"/>
      <c r="J1495" s="665">
        <f t="shared" si="231"/>
        <v>2028.3050000000001</v>
      </c>
      <c r="K1495" s="901">
        <f>Освещение!H47</f>
        <v>20283.05</v>
      </c>
      <c r="L1495" s="665">
        <f t="shared" si="232"/>
        <v>2028.31</v>
      </c>
      <c r="M1495" s="657">
        <f t="shared" si="233"/>
        <v>20283.05</v>
      </c>
      <c r="N1495" s="653">
        <f>ROUND('Смета ЕР (общ) '!$I1495*'Смета ЕР (общ) '!$L1495,2)</f>
        <v>0</v>
      </c>
      <c r="O1495" s="653">
        <f>ROUND('Смета ЕР (общ) '!$I1495*'Смета ЕР (общ) '!$M1495,2)</f>
        <v>0</v>
      </c>
      <c r="P1495" s="78" t="s">
        <v>6351</v>
      </c>
      <c r="Q1495" s="944"/>
      <c r="R1495" s="1378"/>
    </row>
    <row r="1496" spans="1:18" s="725" customFormat="1" ht="20.399999999999999">
      <c r="A1496" s="787" t="s">
        <v>105</v>
      </c>
      <c r="B1496" s="787">
        <v>2</v>
      </c>
      <c r="C1496" s="921"/>
      <c r="D1496" s="921">
        <v>485</v>
      </c>
      <c r="E1496" s="787" t="str">
        <f>CONCATENATE('Смета ЕР (общ) '!$A1496,".",'Смета ЕР (общ) '!$B1496,".",'Смета ЕР (общ) '!$D1496)</f>
        <v>Р9.2.485</v>
      </c>
      <c r="F1496" s="663">
        <f t="shared" si="223"/>
        <v>1</v>
      </c>
      <c r="G1496" s="1364" t="s">
        <v>2828</v>
      </c>
      <c r="H1496" s="634" t="s">
        <v>336</v>
      </c>
      <c r="I1496" s="922"/>
      <c r="J1496" s="665">
        <f t="shared" si="231"/>
        <v>1478.748</v>
      </c>
      <c r="K1496" s="901">
        <f>Освещение!H48</f>
        <v>14787.48</v>
      </c>
      <c r="L1496" s="665">
        <f t="shared" si="232"/>
        <v>1478.75</v>
      </c>
      <c r="M1496" s="657">
        <f t="shared" si="233"/>
        <v>14787.48</v>
      </c>
      <c r="N1496" s="653">
        <f>ROUND('Смета ЕР (общ) '!$I1496*'Смета ЕР (общ) '!$L1496,2)</f>
        <v>0</v>
      </c>
      <c r="O1496" s="653">
        <f>ROUND('Смета ЕР (общ) '!$I1496*'Смета ЕР (общ) '!$M1496,2)</f>
        <v>0</v>
      </c>
      <c r="P1496" s="78" t="s">
        <v>6350</v>
      </c>
      <c r="Q1496" s="944"/>
      <c r="R1496" s="1378"/>
    </row>
    <row r="1497" spans="1:18" s="725" customFormat="1" ht="24">
      <c r="A1497" s="787" t="s">
        <v>105</v>
      </c>
      <c r="B1497" s="787">
        <v>2</v>
      </c>
      <c r="C1497" s="921"/>
      <c r="D1497" s="921">
        <v>486</v>
      </c>
      <c r="E1497" s="787" t="str">
        <f>CONCATENATE('Смета ЕР (общ) '!$A1497,".",'Смета ЕР (общ) '!$B1497,".",'Смета ЕР (общ) '!$D1497)</f>
        <v>Р9.2.486</v>
      </c>
      <c r="F1497" s="663">
        <f t="shared" si="223"/>
        <v>1</v>
      </c>
      <c r="G1497" s="1364" t="s">
        <v>6327</v>
      </c>
      <c r="H1497" s="634" t="s">
        <v>336</v>
      </c>
      <c r="I1497" s="922"/>
      <c r="J1497" s="665">
        <f t="shared" si="231"/>
        <v>5088.6010000000006</v>
      </c>
      <c r="K1497" s="901">
        <f>Освещение!H49</f>
        <v>50886.01</v>
      </c>
      <c r="L1497" s="665">
        <f t="shared" si="232"/>
        <v>5088.6000000000004</v>
      </c>
      <c r="M1497" s="657">
        <f t="shared" si="233"/>
        <v>50886.01</v>
      </c>
      <c r="N1497" s="653">
        <f>ROUND('Смета ЕР (общ) '!$I1497*'Смета ЕР (общ) '!$L1497,2)</f>
        <v>0</v>
      </c>
      <c r="O1497" s="653">
        <f>ROUND('Смета ЕР (общ) '!$I1497*'Смета ЕР (общ) '!$M1497,2)</f>
        <v>0</v>
      </c>
      <c r="P1497" s="78" t="s">
        <v>6351</v>
      </c>
      <c r="Q1497" s="944"/>
      <c r="R1497" s="1378"/>
    </row>
    <row r="1498" spans="1:18" s="725" customFormat="1" ht="20.399999999999999">
      <c r="A1498" s="787" t="s">
        <v>105</v>
      </c>
      <c r="B1498" s="787">
        <v>2</v>
      </c>
      <c r="C1498" s="921"/>
      <c r="D1498" s="921">
        <v>487</v>
      </c>
      <c r="E1498" s="787" t="str">
        <f>CONCATENATE('Смета ЕР (общ) '!$A1498,".",'Смета ЕР (общ) '!$B1498,".",'Смета ЕР (общ) '!$D1498)</f>
        <v>Р9.2.487</v>
      </c>
      <c r="F1498" s="663">
        <f t="shared" si="223"/>
        <v>1</v>
      </c>
      <c r="G1498" s="1364" t="s">
        <v>2971</v>
      </c>
      <c r="H1498" s="634" t="s">
        <v>336</v>
      </c>
      <c r="I1498" s="922"/>
      <c r="J1498" s="665">
        <f t="shared" si="231"/>
        <v>73.982000000000014</v>
      </c>
      <c r="K1498" s="901">
        <f>Освещение!H50</f>
        <v>739.82</v>
      </c>
      <c r="L1498" s="665">
        <f t="shared" si="232"/>
        <v>73.98</v>
      </c>
      <c r="M1498" s="657">
        <f t="shared" si="233"/>
        <v>739.82</v>
      </c>
      <c r="N1498" s="653">
        <f>ROUND('Смета ЕР (общ) '!$I1498*'Смета ЕР (общ) '!$L1498,2)</f>
        <v>0</v>
      </c>
      <c r="O1498" s="653">
        <f>ROUND('Смета ЕР (общ) '!$I1498*'Смета ЕР (общ) '!$M1498,2)</f>
        <v>0</v>
      </c>
      <c r="P1498" s="78" t="s">
        <v>6350</v>
      </c>
      <c r="Q1498" s="944"/>
      <c r="R1498" s="1378"/>
    </row>
    <row r="1499" spans="1:18" s="725" customFormat="1" ht="20.399999999999999">
      <c r="A1499" s="787" t="s">
        <v>105</v>
      </c>
      <c r="B1499" s="787">
        <v>2</v>
      </c>
      <c r="C1499" s="921"/>
      <c r="D1499" s="921">
        <v>488</v>
      </c>
      <c r="E1499" s="787" t="str">
        <f>CONCATENATE('Смета ЕР (общ) '!$A1499,".",'Смета ЕР (общ) '!$B1499,".",'Смета ЕР (общ) '!$D1499)</f>
        <v>Р9.2.488</v>
      </c>
      <c r="F1499" s="663">
        <f t="shared" ref="F1499:F1562" si="234">IF(I1499&gt;0,F1498+1,F1498)</f>
        <v>1</v>
      </c>
      <c r="G1499" s="1364" t="s">
        <v>6296</v>
      </c>
      <c r="H1499" s="634" t="s">
        <v>336</v>
      </c>
      <c r="I1499" s="922"/>
      <c r="J1499" s="665">
        <f t="shared" si="231"/>
        <v>5749.1540000000005</v>
      </c>
      <c r="K1499" s="901">
        <f>Освещение!H51</f>
        <v>57491.54</v>
      </c>
      <c r="L1499" s="665">
        <f t="shared" si="232"/>
        <v>5749.15</v>
      </c>
      <c r="M1499" s="657">
        <f t="shared" si="233"/>
        <v>57491.54</v>
      </c>
      <c r="N1499" s="653">
        <f>ROUND('Смета ЕР (общ) '!$I1499*'Смета ЕР (общ) '!$L1499,2)</f>
        <v>0</v>
      </c>
      <c r="O1499" s="653">
        <f>ROUND('Смета ЕР (общ) '!$I1499*'Смета ЕР (общ) '!$M1499,2)</f>
        <v>0</v>
      </c>
      <c r="P1499" s="78" t="s">
        <v>6351</v>
      </c>
      <c r="Q1499" s="944"/>
      <c r="R1499" s="1378"/>
    </row>
    <row r="1500" spans="1:18" s="725" customFormat="1" ht="20.399999999999999">
      <c r="A1500" s="787" t="s">
        <v>105</v>
      </c>
      <c r="B1500" s="787">
        <v>2</v>
      </c>
      <c r="C1500" s="921"/>
      <c r="D1500" s="921">
        <v>489</v>
      </c>
      <c r="E1500" s="787" t="str">
        <f>CONCATENATE('Смета ЕР (общ) '!$A1500,".",'Смета ЕР (общ) '!$B1500,".",'Смета ЕР (общ) '!$D1500)</f>
        <v>Р9.2.489</v>
      </c>
      <c r="F1500" s="663">
        <f t="shared" si="234"/>
        <v>1</v>
      </c>
      <c r="G1500" s="1364" t="s">
        <v>4016</v>
      </c>
      <c r="H1500" s="634" t="s">
        <v>336</v>
      </c>
      <c r="I1500" s="922"/>
      <c r="J1500" s="665">
        <f t="shared" si="231"/>
        <v>1158.3129999999999</v>
      </c>
      <c r="K1500" s="901">
        <f>Освещение!H52</f>
        <v>11583.13</v>
      </c>
      <c r="L1500" s="665">
        <f t="shared" si="232"/>
        <v>1158.31</v>
      </c>
      <c r="M1500" s="657">
        <f t="shared" si="233"/>
        <v>11583.13</v>
      </c>
      <c r="N1500" s="653">
        <f>ROUND('Смета ЕР (общ) '!$I1500*'Смета ЕР (общ) '!$L1500,2)</f>
        <v>0</v>
      </c>
      <c r="O1500" s="653">
        <f>ROUND('Смета ЕР (общ) '!$I1500*'Смета ЕР (общ) '!$M1500,2)</f>
        <v>0</v>
      </c>
      <c r="P1500" s="78" t="s">
        <v>6351</v>
      </c>
      <c r="Q1500" s="944"/>
      <c r="R1500" s="1378"/>
    </row>
    <row r="1501" spans="1:18" s="725" customFormat="1" ht="20.399999999999999">
      <c r="A1501" s="787" t="s">
        <v>105</v>
      </c>
      <c r="B1501" s="787">
        <v>2</v>
      </c>
      <c r="C1501" s="921"/>
      <c r="D1501" s="921">
        <v>490</v>
      </c>
      <c r="E1501" s="787" t="str">
        <f>CONCATENATE('Смета ЕР (общ) '!$A1501,".",'Смета ЕР (общ) '!$B1501,".",'Смета ЕР (общ) '!$D1501)</f>
        <v>Р9.2.490</v>
      </c>
      <c r="F1501" s="663">
        <f t="shared" si="234"/>
        <v>1</v>
      </c>
      <c r="G1501" s="1364" t="s">
        <v>3976</v>
      </c>
      <c r="H1501" s="634" t="s">
        <v>336</v>
      </c>
      <c r="I1501" s="922"/>
      <c r="J1501" s="665">
        <f t="shared" si="231"/>
        <v>2531.5190000000002</v>
      </c>
      <c r="K1501" s="901">
        <f>Освещение!H53</f>
        <v>25315.19</v>
      </c>
      <c r="L1501" s="665">
        <f t="shared" si="232"/>
        <v>2531.52</v>
      </c>
      <c r="M1501" s="657">
        <f t="shared" si="233"/>
        <v>25315.19</v>
      </c>
      <c r="N1501" s="653">
        <f>ROUND('Смета ЕР (общ) '!$I1501*'Смета ЕР (общ) '!$L1501,2)</f>
        <v>0</v>
      </c>
      <c r="O1501" s="653">
        <f>ROUND('Смета ЕР (общ) '!$I1501*'Смета ЕР (общ) '!$M1501,2)</f>
        <v>0</v>
      </c>
      <c r="P1501" s="78" t="s">
        <v>6351</v>
      </c>
      <c r="Q1501" s="944"/>
      <c r="R1501" s="1378"/>
    </row>
    <row r="1502" spans="1:18" s="725" customFormat="1" ht="20.399999999999999">
      <c r="A1502" s="787" t="s">
        <v>105</v>
      </c>
      <c r="B1502" s="787">
        <v>2</v>
      </c>
      <c r="C1502" s="921"/>
      <c r="D1502" s="921">
        <v>491</v>
      </c>
      <c r="E1502" s="787" t="str">
        <f>CONCATENATE('Смета ЕР (общ) '!$A1502,".",'Смета ЕР (общ) '!$B1502,".",'Смета ЕР (общ) '!$D1502)</f>
        <v>Р9.2.491</v>
      </c>
      <c r="F1502" s="663">
        <f t="shared" si="234"/>
        <v>1</v>
      </c>
      <c r="G1502" s="1364" t="s">
        <v>3978</v>
      </c>
      <c r="H1502" s="634" t="s">
        <v>336</v>
      </c>
      <c r="I1502" s="922"/>
      <c r="J1502" s="665">
        <f t="shared" si="231"/>
        <v>4044.5230000000006</v>
      </c>
      <c r="K1502" s="901">
        <f>Освещение!H54</f>
        <v>40445.230000000003</v>
      </c>
      <c r="L1502" s="665">
        <f t="shared" si="232"/>
        <v>4044.52</v>
      </c>
      <c r="M1502" s="657">
        <f t="shared" si="233"/>
        <v>40445.230000000003</v>
      </c>
      <c r="N1502" s="653">
        <f>ROUND('Смета ЕР (общ) '!$I1502*'Смета ЕР (общ) '!$L1502,2)</f>
        <v>0</v>
      </c>
      <c r="O1502" s="653">
        <f>ROUND('Смета ЕР (общ) '!$I1502*'Смета ЕР (общ) '!$M1502,2)</f>
        <v>0</v>
      </c>
      <c r="P1502" s="78" t="s">
        <v>6351</v>
      </c>
      <c r="Q1502" s="944"/>
      <c r="R1502" s="1378"/>
    </row>
    <row r="1503" spans="1:18" s="725" customFormat="1" ht="20.399999999999999">
      <c r="A1503" s="787" t="s">
        <v>105</v>
      </c>
      <c r="B1503" s="787">
        <v>2</v>
      </c>
      <c r="C1503" s="921"/>
      <c r="D1503" s="921">
        <v>492</v>
      </c>
      <c r="E1503" s="787" t="str">
        <f>CONCATENATE('Смета ЕР (общ) '!$A1503,".",'Смета ЕР (общ) '!$B1503,".",'Смета ЕР (общ) '!$D1503)</f>
        <v>Р9.2.492</v>
      </c>
      <c r="F1503" s="663">
        <f t="shared" si="234"/>
        <v>1</v>
      </c>
      <c r="G1503" s="1364" t="s">
        <v>2952</v>
      </c>
      <c r="H1503" s="634" t="s">
        <v>336</v>
      </c>
      <c r="I1503" s="922"/>
      <c r="J1503" s="665">
        <f t="shared" si="231"/>
        <v>1335.172</v>
      </c>
      <c r="K1503" s="901">
        <f>Освещение!H55</f>
        <v>13351.72</v>
      </c>
      <c r="L1503" s="665">
        <f t="shared" si="232"/>
        <v>1335.17</v>
      </c>
      <c r="M1503" s="657">
        <f t="shared" si="233"/>
        <v>13351.72</v>
      </c>
      <c r="N1503" s="653">
        <f>ROUND('Смета ЕР (общ) '!$I1503*'Смета ЕР (общ) '!$L1503,2)</f>
        <v>0</v>
      </c>
      <c r="O1503" s="653">
        <f>ROUND('Смета ЕР (общ) '!$I1503*'Смета ЕР (общ) '!$M1503,2)</f>
        <v>0</v>
      </c>
      <c r="P1503" s="78" t="s">
        <v>6350</v>
      </c>
      <c r="Q1503" s="944"/>
      <c r="R1503" s="1378"/>
    </row>
    <row r="1504" spans="1:18" s="725" customFormat="1" ht="20.399999999999999">
      <c r="A1504" s="787" t="s">
        <v>105</v>
      </c>
      <c r="B1504" s="787">
        <v>2</v>
      </c>
      <c r="C1504" s="921"/>
      <c r="D1504" s="921">
        <v>493</v>
      </c>
      <c r="E1504" s="787" t="str">
        <f>CONCATENATE('Смета ЕР (общ) '!$A1504,".",'Смета ЕР (общ) '!$B1504,".",'Смета ЕР (общ) '!$D1504)</f>
        <v>Р9.2.493</v>
      </c>
      <c r="F1504" s="663">
        <f t="shared" si="234"/>
        <v>1</v>
      </c>
      <c r="G1504" s="1364" t="s">
        <v>4017</v>
      </c>
      <c r="H1504" s="634" t="s">
        <v>336</v>
      </c>
      <c r="I1504" s="922"/>
      <c r="J1504" s="665">
        <f t="shared" si="231"/>
        <v>2279.8990000000003</v>
      </c>
      <c r="K1504" s="901">
        <f>Освещение!H56</f>
        <v>22798.99</v>
      </c>
      <c r="L1504" s="665">
        <f t="shared" si="232"/>
        <v>2279.9</v>
      </c>
      <c r="M1504" s="657">
        <f t="shared" si="233"/>
        <v>22798.99</v>
      </c>
      <c r="N1504" s="653">
        <f>ROUND('Смета ЕР (общ) '!$I1504*'Смета ЕР (общ) '!$L1504,2)</f>
        <v>0</v>
      </c>
      <c r="O1504" s="653">
        <f>ROUND('Смета ЕР (общ) '!$I1504*'Смета ЕР (общ) '!$M1504,2)</f>
        <v>0</v>
      </c>
      <c r="P1504" s="78" t="s">
        <v>6351</v>
      </c>
      <c r="Q1504" s="944"/>
      <c r="R1504" s="1378"/>
    </row>
    <row r="1505" spans="1:18" s="725" customFormat="1" ht="20.399999999999999">
      <c r="A1505" s="787" t="s">
        <v>105</v>
      </c>
      <c r="B1505" s="787">
        <v>2</v>
      </c>
      <c r="C1505" s="921"/>
      <c r="D1505" s="921">
        <v>494</v>
      </c>
      <c r="E1505" s="787" t="str">
        <f>CONCATENATE('Смета ЕР (общ) '!$A1505,".",'Смета ЕР (общ) '!$B1505,".",'Смета ЕР (общ) '!$D1505)</f>
        <v>Р9.2.494</v>
      </c>
      <c r="F1505" s="663">
        <f t="shared" si="234"/>
        <v>1</v>
      </c>
      <c r="G1505" s="1364" t="s">
        <v>3981</v>
      </c>
      <c r="H1505" s="634" t="s">
        <v>336</v>
      </c>
      <c r="I1505" s="922"/>
      <c r="J1505" s="665">
        <f t="shared" si="231"/>
        <v>3288.5680000000002</v>
      </c>
      <c r="K1505" s="901">
        <f>Освещение!H57</f>
        <v>32885.68</v>
      </c>
      <c r="L1505" s="665">
        <f t="shared" si="232"/>
        <v>3288.57</v>
      </c>
      <c r="M1505" s="657">
        <f t="shared" si="233"/>
        <v>32885.68</v>
      </c>
      <c r="N1505" s="653">
        <f>ROUND('Смета ЕР (общ) '!$I1505*'Смета ЕР (общ) '!$L1505,2)</f>
        <v>0</v>
      </c>
      <c r="O1505" s="653">
        <f>ROUND('Смета ЕР (общ) '!$I1505*'Смета ЕР (общ) '!$M1505,2)</f>
        <v>0</v>
      </c>
      <c r="P1505" s="78" t="s">
        <v>6351</v>
      </c>
      <c r="Q1505" s="944"/>
      <c r="R1505" s="1378"/>
    </row>
    <row r="1506" spans="1:18" s="725" customFormat="1" ht="20.399999999999999">
      <c r="A1506" s="787" t="s">
        <v>105</v>
      </c>
      <c r="B1506" s="787">
        <v>2</v>
      </c>
      <c r="C1506" s="921"/>
      <c r="D1506" s="921">
        <v>495</v>
      </c>
      <c r="E1506" s="787" t="str">
        <f>CONCATENATE('Смета ЕР (общ) '!$A1506,".",'Смета ЕР (общ) '!$B1506,".",'Смета ЕР (общ) '!$D1506)</f>
        <v>Р9.2.495</v>
      </c>
      <c r="F1506" s="663">
        <f t="shared" si="234"/>
        <v>1</v>
      </c>
      <c r="G1506" s="1364" t="s">
        <v>4018</v>
      </c>
      <c r="H1506" s="634" t="s">
        <v>336</v>
      </c>
      <c r="I1506" s="922"/>
      <c r="J1506" s="665">
        <f t="shared" si="231"/>
        <v>3288.5680000000002</v>
      </c>
      <c r="K1506" s="901">
        <f>Освещение!H58</f>
        <v>32885.68</v>
      </c>
      <c r="L1506" s="665">
        <f t="shared" si="232"/>
        <v>3288.57</v>
      </c>
      <c r="M1506" s="657">
        <f t="shared" si="233"/>
        <v>32885.68</v>
      </c>
      <c r="N1506" s="653">
        <f>ROUND('Смета ЕР (общ) '!$I1506*'Смета ЕР (общ) '!$L1506,2)</f>
        <v>0</v>
      </c>
      <c r="O1506" s="653">
        <f>ROUND('Смета ЕР (общ) '!$I1506*'Смета ЕР (общ) '!$M1506,2)</f>
        <v>0</v>
      </c>
      <c r="P1506" s="78" t="s">
        <v>6351</v>
      </c>
      <c r="Q1506" s="944"/>
      <c r="R1506" s="1378"/>
    </row>
    <row r="1507" spans="1:18" s="725" customFormat="1" ht="20.399999999999999">
      <c r="A1507" s="787" t="s">
        <v>105</v>
      </c>
      <c r="B1507" s="787">
        <v>2</v>
      </c>
      <c r="C1507" s="921"/>
      <c r="D1507" s="921">
        <v>496</v>
      </c>
      <c r="E1507" s="787" t="str">
        <f>CONCATENATE('Смета ЕР (общ) '!$A1507,".",'Смета ЕР (общ) '!$B1507,".",'Смета ЕР (общ) '!$D1507)</f>
        <v>Р9.2.496</v>
      </c>
      <c r="F1507" s="663">
        <f t="shared" si="234"/>
        <v>1</v>
      </c>
      <c r="G1507" s="1364" t="s">
        <v>3984</v>
      </c>
      <c r="H1507" s="634" t="s">
        <v>336</v>
      </c>
      <c r="I1507" s="922"/>
      <c r="J1507" s="665">
        <f t="shared" si="231"/>
        <v>3540.1880000000001</v>
      </c>
      <c r="K1507" s="901">
        <f>Освещение!H59</f>
        <v>35401.879999999997</v>
      </c>
      <c r="L1507" s="665">
        <f t="shared" si="232"/>
        <v>3540.19</v>
      </c>
      <c r="M1507" s="657">
        <f t="shared" si="233"/>
        <v>35401.879999999997</v>
      </c>
      <c r="N1507" s="653">
        <f>ROUND('Смета ЕР (общ) '!$I1507*'Смета ЕР (общ) '!$L1507,2)</f>
        <v>0</v>
      </c>
      <c r="O1507" s="653">
        <f>ROUND('Смета ЕР (общ) '!$I1507*'Смета ЕР (общ) '!$M1507,2)</f>
        <v>0</v>
      </c>
      <c r="P1507" s="78" t="s">
        <v>6351</v>
      </c>
      <c r="Q1507" s="944"/>
      <c r="R1507" s="1378"/>
    </row>
    <row r="1508" spans="1:18" s="725" customFormat="1" ht="20.399999999999999">
      <c r="A1508" s="787" t="s">
        <v>105</v>
      </c>
      <c r="B1508" s="787">
        <v>2</v>
      </c>
      <c r="C1508" s="921"/>
      <c r="D1508" s="921">
        <v>497</v>
      </c>
      <c r="E1508" s="787" t="str">
        <f>CONCATENATE('Смета ЕР (общ) '!$A1508,".",'Смета ЕР (общ) '!$B1508,".",'Смета ЕР (общ) '!$D1508)</f>
        <v>Р9.2.497</v>
      </c>
      <c r="F1508" s="663">
        <f t="shared" si="234"/>
        <v>1</v>
      </c>
      <c r="G1508" s="1364" t="s">
        <v>4019</v>
      </c>
      <c r="H1508" s="634" t="s">
        <v>336</v>
      </c>
      <c r="I1508" s="922"/>
      <c r="J1508" s="665">
        <f t="shared" si="231"/>
        <v>3540.1880000000001</v>
      </c>
      <c r="K1508" s="901">
        <f>Освещение!H60</f>
        <v>35401.879999999997</v>
      </c>
      <c r="L1508" s="665">
        <f t="shared" si="232"/>
        <v>3540.19</v>
      </c>
      <c r="M1508" s="657">
        <f t="shared" si="233"/>
        <v>35401.879999999997</v>
      </c>
      <c r="N1508" s="653">
        <f>ROUND('Смета ЕР (общ) '!$I1508*'Смета ЕР (общ) '!$L1508,2)</f>
        <v>0</v>
      </c>
      <c r="O1508" s="653">
        <f>ROUND('Смета ЕР (общ) '!$I1508*'Смета ЕР (общ) '!$M1508,2)</f>
        <v>0</v>
      </c>
      <c r="P1508" s="78" t="s">
        <v>6351</v>
      </c>
      <c r="Q1508" s="944"/>
      <c r="R1508" s="1378"/>
    </row>
    <row r="1509" spans="1:18" s="725" customFormat="1" ht="20.399999999999999">
      <c r="A1509" s="787" t="s">
        <v>105</v>
      </c>
      <c r="B1509" s="787">
        <v>2</v>
      </c>
      <c r="C1509" s="921"/>
      <c r="D1509" s="921">
        <v>498</v>
      </c>
      <c r="E1509" s="787" t="str">
        <f>CONCATENATE('Смета ЕР (общ) '!$A1509,".",'Смета ЕР (общ) '!$B1509,".",'Смета ЕР (общ) '!$D1509)</f>
        <v>Р9.2.498</v>
      </c>
      <c r="F1509" s="663">
        <f t="shared" si="234"/>
        <v>1</v>
      </c>
      <c r="G1509" s="1364" t="s">
        <v>3986</v>
      </c>
      <c r="H1509" s="634" t="s">
        <v>336</v>
      </c>
      <c r="I1509" s="922"/>
      <c r="J1509" s="665">
        <f t="shared" si="231"/>
        <v>4297.2370000000001</v>
      </c>
      <c r="K1509" s="901">
        <f>Освещение!H61</f>
        <v>42972.37</v>
      </c>
      <c r="L1509" s="665">
        <f t="shared" si="232"/>
        <v>4297.24</v>
      </c>
      <c r="M1509" s="657">
        <f t="shared" si="233"/>
        <v>42972.37</v>
      </c>
      <c r="N1509" s="653">
        <f>ROUND('Смета ЕР (общ) '!$I1509*'Смета ЕР (общ) '!$L1509,2)</f>
        <v>0</v>
      </c>
      <c r="O1509" s="653">
        <f>ROUND('Смета ЕР (общ) '!$I1509*'Смета ЕР (общ) '!$M1509,2)</f>
        <v>0</v>
      </c>
      <c r="P1509" s="78" t="s">
        <v>6351</v>
      </c>
      <c r="Q1509" s="944"/>
      <c r="R1509" s="1378"/>
    </row>
    <row r="1510" spans="1:18" s="725" customFormat="1" ht="20.399999999999999">
      <c r="A1510" s="787" t="s">
        <v>105</v>
      </c>
      <c r="B1510" s="787">
        <v>2</v>
      </c>
      <c r="C1510" s="921"/>
      <c r="D1510" s="921">
        <v>499</v>
      </c>
      <c r="E1510" s="787" t="str">
        <f>CONCATENATE('Смета ЕР (общ) '!$A1510,".",'Смета ЕР (общ) '!$B1510,".",'Смета ЕР (общ) '!$D1510)</f>
        <v>Р9.2.499</v>
      </c>
      <c r="F1510" s="663">
        <f t="shared" si="234"/>
        <v>1</v>
      </c>
      <c r="G1510" s="1364" t="s">
        <v>3987</v>
      </c>
      <c r="H1510" s="634" t="s">
        <v>336</v>
      </c>
      <c r="I1510" s="922"/>
      <c r="J1510" s="665">
        <f t="shared" si="231"/>
        <v>5557.527</v>
      </c>
      <c r="K1510" s="901">
        <f>Освещение!H62</f>
        <v>55575.27</v>
      </c>
      <c r="L1510" s="665">
        <f t="shared" si="232"/>
        <v>5557.53</v>
      </c>
      <c r="M1510" s="657">
        <f t="shared" si="233"/>
        <v>55575.27</v>
      </c>
      <c r="N1510" s="653">
        <f>ROUND('Смета ЕР (общ) '!$I1510*'Смета ЕР (общ) '!$L1510,2)</f>
        <v>0</v>
      </c>
      <c r="O1510" s="653">
        <f>ROUND('Смета ЕР (общ) '!$I1510*'Смета ЕР (общ) '!$M1510,2)</f>
        <v>0</v>
      </c>
      <c r="P1510" s="78" t="s">
        <v>6351</v>
      </c>
      <c r="Q1510" s="944"/>
      <c r="R1510" s="1378"/>
    </row>
    <row r="1511" spans="1:18" s="725" customFormat="1" ht="20.399999999999999">
      <c r="A1511" s="787" t="s">
        <v>105</v>
      </c>
      <c r="B1511" s="787">
        <v>2</v>
      </c>
      <c r="C1511" s="921"/>
      <c r="D1511" s="921">
        <v>500</v>
      </c>
      <c r="E1511" s="787" t="str">
        <f>CONCATENATE('Смета ЕР (общ) '!$A1511,".",'Смета ЕР (общ) '!$B1511,".",'Смета ЕР (общ) '!$D1511)</f>
        <v>Р9.2.500</v>
      </c>
      <c r="F1511" s="663">
        <f t="shared" si="234"/>
        <v>1</v>
      </c>
      <c r="G1511" s="1364" t="s">
        <v>4020</v>
      </c>
      <c r="H1511" s="634" t="s">
        <v>336</v>
      </c>
      <c r="I1511" s="922"/>
      <c r="J1511" s="665">
        <f t="shared" si="231"/>
        <v>5810.2410000000009</v>
      </c>
      <c r="K1511" s="901">
        <f>Освещение!H63</f>
        <v>58102.41</v>
      </c>
      <c r="L1511" s="665">
        <f t="shared" si="232"/>
        <v>5810.24</v>
      </c>
      <c r="M1511" s="657">
        <f t="shared" si="233"/>
        <v>58102.41</v>
      </c>
      <c r="N1511" s="653">
        <f>ROUND('Смета ЕР (общ) '!$I1511*'Смета ЕР (общ) '!$L1511,2)</f>
        <v>0</v>
      </c>
      <c r="O1511" s="653">
        <f>ROUND('Смета ЕР (общ) '!$I1511*'Смета ЕР (общ) '!$M1511,2)</f>
        <v>0</v>
      </c>
      <c r="P1511" s="78" t="s">
        <v>6351</v>
      </c>
      <c r="Q1511" s="944"/>
      <c r="R1511" s="1378"/>
    </row>
    <row r="1512" spans="1:18" s="725" customFormat="1" ht="20.399999999999999">
      <c r="A1512" s="787" t="s">
        <v>105</v>
      </c>
      <c r="B1512" s="787">
        <v>2</v>
      </c>
      <c r="C1512" s="921"/>
      <c r="D1512" s="921">
        <v>501</v>
      </c>
      <c r="E1512" s="787" t="str">
        <f>CONCATENATE('Смета ЕР (общ) '!$A1512,".",'Смета ЕР (общ) '!$B1512,".",'Смета ЕР (общ) '!$D1512)</f>
        <v>Р9.2.501</v>
      </c>
      <c r="F1512" s="663">
        <f t="shared" si="234"/>
        <v>1</v>
      </c>
      <c r="G1512" s="1364" t="s">
        <v>4021</v>
      </c>
      <c r="H1512" s="634" t="s">
        <v>336</v>
      </c>
      <c r="I1512" s="922"/>
      <c r="J1512" s="665">
        <f t="shared" si="231"/>
        <v>6061.8610000000008</v>
      </c>
      <c r="K1512" s="901">
        <f>Освещение!H64</f>
        <v>60618.61</v>
      </c>
      <c r="L1512" s="665">
        <f t="shared" si="232"/>
        <v>6061.86</v>
      </c>
      <c r="M1512" s="657">
        <f t="shared" si="233"/>
        <v>60618.61</v>
      </c>
      <c r="N1512" s="653">
        <f>ROUND('Смета ЕР (общ) '!$I1512*'Смета ЕР (общ) '!$L1512,2)</f>
        <v>0</v>
      </c>
      <c r="O1512" s="653">
        <f>ROUND('Смета ЕР (общ) '!$I1512*'Смета ЕР (общ) '!$M1512,2)</f>
        <v>0</v>
      </c>
      <c r="P1512" s="78" t="s">
        <v>6351</v>
      </c>
      <c r="Q1512" s="944"/>
      <c r="R1512" s="1378"/>
    </row>
    <row r="1513" spans="1:18" s="725" customFormat="1" ht="20.399999999999999">
      <c r="A1513" s="787" t="s">
        <v>105</v>
      </c>
      <c r="B1513" s="787">
        <v>2</v>
      </c>
      <c r="C1513" s="921"/>
      <c r="D1513" s="921">
        <v>502</v>
      </c>
      <c r="E1513" s="787" t="str">
        <f>CONCATENATE('Смета ЕР (общ) '!$A1513,".",'Смета ЕР (общ) '!$B1513,".",'Смета ЕР (общ) '!$D1513)</f>
        <v>Р9.2.502</v>
      </c>
      <c r="F1513" s="663">
        <f t="shared" si="234"/>
        <v>1</v>
      </c>
      <c r="G1513" s="1364" t="s">
        <v>3990</v>
      </c>
      <c r="H1513" s="634" t="s">
        <v>336</v>
      </c>
      <c r="I1513" s="922"/>
      <c r="J1513" s="665">
        <f t="shared" si="231"/>
        <v>6314.5760000000009</v>
      </c>
      <c r="K1513" s="901">
        <f>Освещение!H65</f>
        <v>63145.760000000002</v>
      </c>
      <c r="L1513" s="665">
        <f t="shared" si="232"/>
        <v>6314.58</v>
      </c>
      <c r="M1513" s="657">
        <f t="shared" si="233"/>
        <v>63145.760000000002</v>
      </c>
      <c r="N1513" s="653">
        <f>ROUND('Смета ЕР (общ) '!$I1513*'Смета ЕР (общ) '!$L1513,2)</f>
        <v>0</v>
      </c>
      <c r="O1513" s="653">
        <f>ROUND('Смета ЕР (общ) '!$I1513*'Смета ЕР (общ) '!$M1513,2)</f>
        <v>0</v>
      </c>
      <c r="P1513" s="78" t="s">
        <v>6351</v>
      </c>
      <c r="Q1513" s="944"/>
      <c r="R1513" s="1378"/>
    </row>
    <row r="1514" spans="1:18" s="725" customFormat="1" ht="20.399999999999999">
      <c r="A1514" s="787" t="s">
        <v>105</v>
      </c>
      <c r="B1514" s="787">
        <v>2</v>
      </c>
      <c r="C1514" s="921"/>
      <c r="D1514" s="921">
        <v>503</v>
      </c>
      <c r="E1514" s="787" t="str">
        <f>CONCATENATE('Смета ЕР (общ) '!$A1514,".",'Смета ЕР (общ) '!$B1514,".",'Смета ЕР (общ) '!$D1514)</f>
        <v>Р9.2.503</v>
      </c>
      <c r="F1514" s="663">
        <f t="shared" si="234"/>
        <v>1</v>
      </c>
      <c r="G1514" s="1364" t="s">
        <v>3991</v>
      </c>
      <c r="H1514" s="634" t="s">
        <v>336</v>
      </c>
      <c r="I1514" s="922"/>
      <c r="J1514" s="665">
        <f t="shared" si="231"/>
        <v>7323.2449999999999</v>
      </c>
      <c r="K1514" s="901">
        <f>Освещение!H66</f>
        <v>73232.45</v>
      </c>
      <c r="L1514" s="665">
        <f t="shared" si="232"/>
        <v>7323.25</v>
      </c>
      <c r="M1514" s="657">
        <f t="shared" si="233"/>
        <v>73232.45</v>
      </c>
      <c r="N1514" s="653">
        <f>ROUND('Смета ЕР (общ) '!$I1514*'Смета ЕР (общ) '!$L1514,2)</f>
        <v>0</v>
      </c>
      <c r="O1514" s="653">
        <f>ROUND('Смета ЕР (общ) '!$I1514*'Смета ЕР (общ) '!$M1514,2)</f>
        <v>0</v>
      </c>
      <c r="P1514" s="78" t="s">
        <v>6351</v>
      </c>
      <c r="Q1514" s="944"/>
      <c r="R1514" s="1378"/>
    </row>
    <row r="1515" spans="1:18" s="725" customFormat="1" ht="20.399999999999999">
      <c r="A1515" s="787" t="s">
        <v>105</v>
      </c>
      <c r="B1515" s="787">
        <v>2</v>
      </c>
      <c r="C1515" s="921"/>
      <c r="D1515" s="921">
        <v>504</v>
      </c>
      <c r="E1515" s="787" t="str">
        <f>CONCATENATE('Смета ЕР (общ) '!$A1515,".",'Смета ЕР (общ) '!$B1515,".",'Смета ЕР (общ) '!$D1515)</f>
        <v>Р9.2.504</v>
      </c>
      <c r="F1515" s="663">
        <f t="shared" si="234"/>
        <v>1</v>
      </c>
      <c r="G1515" s="1364" t="s">
        <v>4022</v>
      </c>
      <c r="H1515" s="634" t="s">
        <v>336</v>
      </c>
      <c r="I1515" s="922"/>
      <c r="J1515" s="665">
        <f t="shared" si="231"/>
        <v>7574.8649999999998</v>
      </c>
      <c r="K1515" s="901">
        <f>Освещение!H67</f>
        <v>75748.649999999994</v>
      </c>
      <c r="L1515" s="665">
        <f t="shared" si="232"/>
        <v>7574.87</v>
      </c>
      <c r="M1515" s="657">
        <f t="shared" si="233"/>
        <v>75748.649999999994</v>
      </c>
      <c r="N1515" s="653">
        <f>ROUND('Смета ЕР (общ) '!$I1515*'Смета ЕР (общ) '!$L1515,2)</f>
        <v>0</v>
      </c>
      <c r="O1515" s="653">
        <f>ROUND('Смета ЕР (общ) '!$I1515*'Смета ЕР (общ) '!$M1515,2)</f>
        <v>0</v>
      </c>
      <c r="P1515" s="78" t="s">
        <v>6351</v>
      </c>
      <c r="Q1515" s="944"/>
      <c r="R1515" s="1378"/>
    </row>
    <row r="1516" spans="1:18" s="725" customFormat="1" ht="20.399999999999999">
      <c r="A1516" s="787" t="s">
        <v>105</v>
      </c>
      <c r="B1516" s="787">
        <v>2</v>
      </c>
      <c r="C1516" s="921"/>
      <c r="D1516" s="921">
        <v>505</v>
      </c>
      <c r="E1516" s="787" t="str">
        <f>CONCATENATE('Смета ЕР (общ) '!$A1516,".",'Смета ЕР (общ) '!$B1516,".",'Смета ЕР (общ) '!$D1516)</f>
        <v>Р9.2.505</v>
      </c>
      <c r="F1516" s="663">
        <f t="shared" si="234"/>
        <v>1</v>
      </c>
      <c r="G1516" s="1364" t="s">
        <v>3993</v>
      </c>
      <c r="H1516" s="634" t="s">
        <v>336</v>
      </c>
      <c r="I1516" s="922"/>
      <c r="J1516" s="665">
        <f t="shared" si="231"/>
        <v>8583.5339999999997</v>
      </c>
      <c r="K1516" s="901">
        <f>Освещение!H68</f>
        <v>85835.34</v>
      </c>
      <c r="L1516" s="665">
        <f t="shared" si="232"/>
        <v>8583.5300000000007</v>
      </c>
      <c r="M1516" s="657">
        <f t="shared" si="233"/>
        <v>85835.34</v>
      </c>
      <c r="N1516" s="653">
        <f>ROUND('Смета ЕР (общ) '!$I1516*'Смета ЕР (общ) '!$L1516,2)</f>
        <v>0</v>
      </c>
      <c r="O1516" s="653">
        <f>ROUND('Смета ЕР (общ) '!$I1516*'Смета ЕР (общ) '!$M1516,2)</f>
        <v>0</v>
      </c>
      <c r="P1516" s="78" t="s">
        <v>6351</v>
      </c>
      <c r="Q1516" s="944"/>
      <c r="R1516" s="1378"/>
    </row>
    <row r="1517" spans="1:18" s="725" customFormat="1" ht="20.399999999999999">
      <c r="A1517" s="787" t="s">
        <v>105</v>
      </c>
      <c r="B1517" s="787">
        <v>2</v>
      </c>
      <c r="C1517" s="921"/>
      <c r="D1517" s="921">
        <v>506</v>
      </c>
      <c r="E1517" s="787" t="str">
        <f>CONCATENATE('Смета ЕР (общ) '!$A1517,".",'Смета ЕР (общ) '!$B1517,".",'Смета ЕР (общ) '!$D1517)</f>
        <v>Р9.2.506</v>
      </c>
      <c r="F1517" s="663">
        <f t="shared" si="234"/>
        <v>1</v>
      </c>
      <c r="G1517" s="1364" t="s">
        <v>3994</v>
      </c>
      <c r="H1517" s="634" t="s">
        <v>336</v>
      </c>
      <c r="I1517" s="922"/>
      <c r="J1517" s="665">
        <f t="shared" si="231"/>
        <v>8836.2490000000016</v>
      </c>
      <c r="K1517" s="901">
        <f>Освещение!H69</f>
        <v>88362.49</v>
      </c>
      <c r="L1517" s="665">
        <f t="shared" si="232"/>
        <v>8836.25</v>
      </c>
      <c r="M1517" s="657">
        <f t="shared" si="233"/>
        <v>88362.49</v>
      </c>
      <c r="N1517" s="653">
        <f>ROUND('Смета ЕР (общ) '!$I1517*'Смета ЕР (общ) '!$L1517,2)</f>
        <v>0</v>
      </c>
      <c r="O1517" s="653">
        <f>ROUND('Смета ЕР (общ) '!$I1517*'Смета ЕР (общ) '!$M1517,2)</f>
        <v>0</v>
      </c>
      <c r="P1517" s="78" t="s">
        <v>6351</v>
      </c>
      <c r="Q1517" s="944"/>
      <c r="R1517" s="1378"/>
    </row>
    <row r="1518" spans="1:18" s="725" customFormat="1" ht="20.399999999999999">
      <c r="A1518" s="787" t="s">
        <v>105</v>
      </c>
      <c r="B1518" s="787">
        <v>2</v>
      </c>
      <c r="C1518" s="921"/>
      <c r="D1518" s="921">
        <v>507</v>
      </c>
      <c r="E1518" s="787" t="str">
        <f>CONCATENATE('Смета ЕР (общ) '!$A1518,".",'Смета ЕР (общ) '!$B1518,".",'Смета ЕР (общ) '!$D1518)</f>
        <v>Р9.2.507</v>
      </c>
      <c r="F1518" s="663">
        <f t="shared" si="234"/>
        <v>1</v>
      </c>
      <c r="G1518" s="1364" t="s">
        <v>3995</v>
      </c>
      <c r="H1518" s="634" t="s">
        <v>336</v>
      </c>
      <c r="I1518" s="922"/>
      <c r="J1518" s="665">
        <f t="shared" si="231"/>
        <v>9087.8690000000006</v>
      </c>
      <c r="K1518" s="901">
        <f>Освещение!H70</f>
        <v>90878.69</v>
      </c>
      <c r="L1518" s="665">
        <f t="shared" si="232"/>
        <v>9087.8700000000008</v>
      </c>
      <c r="M1518" s="657">
        <f t="shared" si="233"/>
        <v>90878.69</v>
      </c>
      <c r="N1518" s="653">
        <f>ROUND('Смета ЕР (общ) '!$I1518*'Смета ЕР (общ) '!$L1518,2)</f>
        <v>0</v>
      </c>
      <c r="O1518" s="653">
        <f>ROUND('Смета ЕР (общ) '!$I1518*'Смета ЕР (общ) '!$M1518,2)</f>
        <v>0</v>
      </c>
      <c r="P1518" s="78" t="s">
        <v>6351</v>
      </c>
      <c r="Q1518" s="944"/>
      <c r="R1518" s="1378"/>
    </row>
    <row r="1519" spans="1:18" s="725" customFormat="1" ht="20.399999999999999">
      <c r="A1519" s="787" t="s">
        <v>105</v>
      </c>
      <c r="B1519" s="787">
        <v>2</v>
      </c>
      <c r="C1519" s="921"/>
      <c r="D1519" s="921">
        <v>508</v>
      </c>
      <c r="E1519" s="787" t="str">
        <f>CONCATENATE('Смета ЕР (общ) '!$A1519,".",'Смета ЕР (общ) '!$B1519,".",'Смета ЕР (общ) '!$D1519)</f>
        <v>Р9.2.508</v>
      </c>
      <c r="F1519" s="663">
        <f t="shared" si="234"/>
        <v>1</v>
      </c>
      <c r="G1519" s="1364" t="s">
        <v>3996</v>
      </c>
      <c r="H1519" s="634" t="s">
        <v>336</v>
      </c>
      <c r="I1519" s="922"/>
      <c r="J1519" s="665">
        <f t="shared" si="231"/>
        <v>9844.9179999999997</v>
      </c>
      <c r="K1519" s="901">
        <f>Освещение!H71</f>
        <v>98449.18</v>
      </c>
      <c r="L1519" s="665">
        <f t="shared" si="232"/>
        <v>9844.92</v>
      </c>
      <c r="M1519" s="657">
        <f t="shared" si="233"/>
        <v>98449.18</v>
      </c>
      <c r="N1519" s="653">
        <f>ROUND('Смета ЕР (общ) '!$I1519*'Смета ЕР (общ) '!$L1519,2)</f>
        <v>0</v>
      </c>
      <c r="O1519" s="653">
        <f>ROUND('Смета ЕР (общ) '!$I1519*'Смета ЕР (общ) '!$M1519,2)</f>
        <v>0</v>
      </c>
      <c r="P1519" s="78" t="s">
        <v>6351</v>
      </c>
      <c r="Q1519" s="944"/>
      <c r="R1519" s="1378"/>
    </row>
    <row r="1520" spans="1:18" s="725" customFormat="1" ht="20.399999999999999">
      <c r="A1520" s="787" t="s">
        <v>105</v>
      </c>
      <c r="B1520" s="787">
        <v>2</v>
      </c>
      <c r="C1520" s="921"/>
      <c r="D1520" s="921">
        <v>509</v>
      </c>
      <c r="E1520" s="787" t="str">
        <f>CONCATENATE('Смета ЕР (общ) '!$A1520,".",'Смета ЕР (общ) '!$B1520,".",'Смета ЕР (общ) '!$D1520)</f>
        <v>Р9.2.509</v>
      </c>
      <c r="F1520" s="663">
        <f t="shared" si="234"/>
        <v>1</v>
      </c>
      <c r="G1520" s="1364" t="s">
        <v>3105</v>
      </c>
      <c r="H1520" s="634" t="s">
        <v>336</v>
      </c>
      <c r="I1520" s="922"/>
      <c r="J1520" s="665">
        <f t="shared" ref="J1520:J1550" si="235">K1520*0.1</f>
        <v>476.83800000000002</v>
      </c>
      <c r="K1520" s="901">
        <f>Освещение!H72</f>
        <v>4768.38</v>
      </c>
      <c r="L1520" s="665">
        <f t="shared" ref="L1520:L1550" si="236">ROUND(J1520-J1520*$R$3,2)</f>
        <v>476.84</v>
      </c>
      <c r="M1520" s="657">
        <f t="shared" ref="M1520:M1550" si="237">K1520</f>
        <v>4768.38</v>
      </c>
      <c r="N1520" s="653">
        <f>ROUND('Смета ЕР (общ) '!$I1520*'Смета ЕР (общ) '!$L1520,2)</f>
        <v>0</v>
      </c>
      <c r="O1520" s="653">
        <f>ROUND('Смета ЕР (общ) '!$I1520*'Смета ЕР (общ) '!$M1520,2)</f>
        <v>0</v>
      </c>
      <c r="P1520" s="78" t="s">
        <v>6350</v>
      </c>
      <c r="Q1520" s="944"/>
      <c r="R1520" s="1378"/>
    </row>
    <row r="1521" spans="1:18" s="725" customFormat="1" ht="20.399999999999999">
      <c r="A1521" s="787" t="s">
        <v>105</v>
      </c>
      <c r="B1521" s="787">
        <v>2</v>
      </c>
      <c r="C1521" s="921"/>
      <c r="D1521" s="921">
        <v>510</v>
      </c>
      <c r="E1521" s="787" t="str">
        <f>CONCATENATE('Смета ЕР (общ) '!$A1521,".",'Смета ЕР (общ) '!$B1521,".",'Смета ЕР (общ) '!$D1521)</f>
        <v>Р9.2.510</v>
      </c>
      <c r="F1521" s="663">
        <f t="shared" si="234"/>
        <v>1</v>
      </c>
      <c r="G1521" s="1364" t="s">
        <v>3102</v>
      </c>
      <c r="H1521" s="634" t="s">
        <v>336</v>
      </c>
      <c r="I1521" s="922"/>
      <c r="J1521" s="665">
        <f t="shared" si="235"/>
        <v>1063.982</v>
      </c>
      <c r="K1521" s="901">
        <f>Освещение!H73</f>
        <v>10639.82</v>
      </c>
      <c r="L1521" s="665">
        <f t="shared" si="236"/>
        <v>1063.98</v>
      </c>
      <c r="M1521" s="657">
        <f t="shared" si="237"/>
        <v>10639.82</v>
      </c>
      <c r="N1521" s="653">
        <f>ROUND('Смета ЕР (общ) '!$I1521*'Смета ЕР (общ) '!$L1521,2)</f>
        <v>0</v>
      </c>
      <c r="O1521" s="653">
        <f>ROUND('Смета ЕР (общ) '!$I1521*'Смета ЕР (общ) '!$M1521,2)</f>
        <v>0</v>
      </c>
      <c r="P1521" s="78" t="s">
        <v>6350</v>
      </c>
      <c r="Q1521" s="944"/>
      <c r="R1521" s="1378"/>
    </row>
    <row r="1522" spans="1:18" s="725" customFormat="1" ht="20.399999999999999">
      <c r="A1522" s="787" t="s">
        <v>105</v>
      </c>
      <c r="B1522" s="787">
        <v>2</v>
      </c>
      <c r="C1522" s="921"/>
      <c r="D1522" s="921">
        <v>511</v>
      </c>
      <c r="E1522" s="787" t="str">
        <f>CONCATENATE('Смета ЕР (общ) '!$A1522,".",'Смета ЕР (общ) '!$B1522,".",'Смета ЕР (общ) '!$D1522)</f>
        <v>Р9.2.511</v>
      </c>
      <c r="F1522" s="663">
        <f t="shared" si="234"/>
        <v>1</v>
      </c>
      <c r="G1522" s="1364" t="s">
        <v>3092</v>
      </c>
      <c r="H1522" s="634" t="s">
        <v>336</v>
      </c>
      <c r="I1522" s="922"/>
      <c r="J1522" s="665">
        <f t="shared" si="235"/>
        <v>102.77100000000002</v>
      </c>
      <c r="K1522" s="901">
        <f>Освещение!H74</f>
        <v>1027.71</v>
      </c>
      <c r="L1522" s="665">
        <f t="shared" si="236"/>
        <v>102.77</v>
      </c>
      <c r="M1522" s="657">
        <f t="shared" si="237"/>
        <v>1027.71</v>
      </c>
      <c r="N1522" s="653">
        <f>ROUND('Смета ЕР (общ) '!$I1522*'Смета ЕР (общ) '!$L1522,2)</f>
        <v>0</v>
      </c>
      <c r="O1522" s="653">
        <f>ROUND('Смета ЕР (общ) '!$I1522*'Смета ЕР (общ) '!$M1522,2)</f>
        <v>0</v>
      </c>
      <c r="P1522" s="78" t="s">
        <v>6350</v>
      </c>
      <c r="Q1522" s="944"/>
      <c r="R1522" s="1378"/>
    </row>
    <row r="1523" spans="1:18" s="725" customFormat="1" ht="20.399999999999999">
      <c r="A1523" s="787" t="s">
        <v>105</v>
      </c>
      <c r="B1523" s="787">
        <v>2</v>
      </c>
      <c r="C1523" s="921"/>
      <c r="D1523" s="921">
        <v>512</v>
      </c>
      <c r="E1523" s="787" t="str">
        <f>CONCATENATE('Смета ЕР (общ) '!$A1523,".",'Смета ЕР (общ) '!$B1523,".",'Смета ЕР (общ) '!$D1523)</f>
        <v>Р9.2.512</v>
      </c>
      <c r="F1523" s="663">
        <f t="shared" si="234"/>
        <v>1</v>
      </c>
      <c r="G1523" s="1364" t="s">
        <v>2727</v>
      </c>
      <c r="H1523" s="634" t="s">
        <v>336</v>
      </c>
      <c r="I1523" s="922"/>
      <c r="J1523" s="665">
        <f t="shared" si="235"/>
        <v>438.53900000000004</v>
      </c>
      <c r="K1523" s="901">
        <f>Освещение!H75</f>
        <v>4385.3900000000003</v>
      </c>
      <c r="L1523" s="665">
        <f t="shared" si="236"/>
        <v>438.54</v>
      </c>
      <c r="M1523" s="657">
        <f t="shared" si="237"/>
        <v>4385.3900000000003</v>
      </c>
      <c r="N1523" s="653">
        <f>ROUND('Смета ЕР (общ) '!$I1523*'Смета ЕР (общ) '!$L1523,2)</f>
        <v>0</v>
      </c>
      <c r="O1523" s="653">
        <f>ROUND('Смета ЕР (общ) '!$I1523*'Смета ЕР (общ) '!$M1523,2)</f>
        <v>0</v>
      </c>
      <c r="P1523" s="78" t="s">
        <v>6350</v>
      </c>
      <c r="Q1523" s="944"/>
      <c r="R1523" s="1378"/>
    </row>
    <row r="1524" spans="1:18" s="725" customFormat="1" ht="20.399999999999999">
      <c r="A1524" s="787" t="s">
        <v>105</v>
      </c>
      <c r="B1524" s="787">
        <v>2</v>
      </c>
      <c r="C1524" s="921"/>
      <c r="D1524" s="921">
        <v>513</v>
      </c>
      <c r="E1524" s="787" t="str">
        <f>CONCATENATE('Смета ЕР (общ) '!$A1524,".",'Смета ЕР (общ) '!$B1524,".",'Смета ЕР (общ) '!$D1524)</f>
        <v>Р9.2.513</v>
      </c>
      <c r="F1524" s="663">
        <f t="shared" si="234"/>
        <v>1</v>
      </c>
      <c r="G1524" s="1364" t="s">
        <v>2725</v>
      </c>
      <c r="H1524" s="634" t="s">
        <v>336</v>
      </c>
      <c r="I1524" s="922"/>
      <c r="J1524" s="665">
        <f t="shared" si="235"/>
        <v>269.28899999999999</v>
      </c>
      <c r="K1524" s="901">
        <f>Освещение!H76</f>
        <v>2692.89</v>
      </c>
      <c r="L1524" s="665">
        <f t="shared" si="236"/>
        <v>269.29000000000002</v>
      </c>
      <c r="M1524" s="657">
        <f t="shared" si="237"/>
        <v>2692.89</v>
      </c>
      <c r="N1524" s="653">
        <f>ROUND('Смета ЕР (общ) '!$I1524*'Смета ЕР (общ) '!$L1524,2)</f>
        <v>0</v>
      </c>
      <c r="O1524" s="653">
        <f>ROUND('Смета ЕР (общ) '!$I1524*'Смета ЕР (общ) '!$M1524,2)</f>
        <v>0</v>
      </c>
      <c r="P1524" s="78" t="s">
        <v>6350</v>
      </c>
      <c r="Q1524" s="944"/>
      <c r="R1524" s="1378"/>
    </row>
    <row r="1525" spans="1:18" s="725" customFormat="1" ht="20.399999999999999">
      <c r="A1525" s="787" t="s">
        <v>105</v>
      </c>
      <c r="B1525" s="787">
        <v>2</v>
      </c>
      <c r="C1525" s="921"/>
      <c r="D1525" s="921">
        <v>514</v>
      </c>
      <c r="E1525" s="787" t="str">
        <f>CONCATENATE('Смета ЕР (общ) '!$A1525,".",'Смета ЕР (общ) '!$B1525,".",'Смета ЕР (общ) '!$D1525)</f>
        <v>Р9.2.514</v>
      </c>
      <c r="F1525" s="663">
        <f t="shared" si="234"/>
        <v>1</v>
      </c>
      <c r="G1525" s="1364" t="s">
        <v>2724</v>
      </c>
      <c r="H1525" s="634" t="s">
        <v>336</v>
      </c>
      <c r="I1525" s="922"/>
      <c r="J1525" s="665">
        <f t="shared" si="235"/>
        <v>347.96100000000001</v>
      </c>
      <c r="K1525" s="901">
        <f>Освещение!H77</f>
        <v>3479.61</v>
      </c>
      <c r="L1525" s="665">
        <f t="shared" si="236"/>
        <v>347.96</v>
      </c>
      <c r="M1525" s="657">
        <f t="shared" si="237"/>
        <v>3479.61</v>
      </c>
      <c r="N1525" s="653">
        <f>ROUND('Смета ЕР (общ) '!$I1525*'Смета ЕР (общ) '!$L1525,2)</f>
        <v>0</v>
      </c>
      <c r="O1525" s="653">
        <f>ROUND('Смета ЕР (общ) '!$I1525*'Смета ЕР (общ) '!$M1525,2)</f>
        <v>0</v>
      </c>
      <c r="P1525" s="78" t="s">
        <v>6350</v>
      </c>
      <c r="Q1525" s="944"/>
      <c r="R1525" s="1378"/>
    </row>
    <row r="1526" spans="1:18" s="725" customFormat="1" ht="20.399999999999999">
      <c r="A1526" s="787" t="s">
        <v>105</v>
      </c>
      <c r="B1526" s="787">
        <v>2</v>
      </c>
      <c r="C1526" s="921"/>
      <c r="D1526" s="921">
        <v>515</v>
      </c>
      <c r="E1526" s="787" t="str">
        <f>CONCATENATE('Смета ЕР (общ) '!$A1526,".",'Смета ЕР (общ) '!$B1526,".",'Смета ЕР (общ) '!$D1526)</f>
        <v>Р9.2.515</v>
      </c>
      <c r="F1526" s="663">
        <f t="shared" si="234"/>
        <v>1</v>
      </c>
      <c r="G1526" s="1364" t="s">
        <v>3998</v>
      </c>
      <c r="H1526" s="634" t="s">
        <v>336</v>
      </c>
      <c r="I1526" s="922"/>
      <c r="J1526" s="665">
        <f t="shared" si="235"/>
        <v>582.95100000000002</v>
      </c>
      <c r="K1526" s="901">
        <f>Освещение!H78</f>
        <v>5829.51</v>
      </c>
      <c r="L1526" s="665">
        <f t="shared" si="236"/>
        <v>582.95000000000005</v>
      </c>
      <c r="M1526" s="657">
        <f t="shared" si="237"/>
        <v>5829.51</v>
      </c>
      <c r="N1526" s="653">
        <f>ROUND('Смета ЕР (общ) '!$I1526*'Смета ЕР (общ) '!$L1526,2)</f>
        <v>0</v>
      </c>
      <c r="O1526" s="653">
        <f>ROUND('Смета ЕР (общ) '!$I1526*'Смета ЕР (общ) '!$M1526,2)</f>
        <v>0</v>
      </c>
      <c r="P1526" s="78" t="s">
        <v>6351</v>
      </c>
      <c r="Q1526" s="944"/>
      <c r="R1526" s="1378"/>
    </row>
    <row r="1527" spans="1:18" s="725" customFormat="1" ht="24">
      <c r="A1527" s="787" t="s">
        <v>105</v>
      </c>
      <c r="B1527" s="787">
        <v>2</v>
      </c>
      <c r="C1527" s="921"/>
      <c r="D1527" s="921">
        <v>516</v>
      </c>
      <c r="E1527" s="787" t="str">
        <f>CONCATENATE('Смета ЕР (общ) '!$A1527,".",'Смета ЕР (общ) '!$B1527,".",'Смета ЕР (общ) '!$D1527)</f>
        <v>Р9.2.516</v>
      </c>
      <c r="F1527" s="663">
        <f t="shared" si="234"/>
        <v>1</v>
      </c>
      <c r="G1527" s="1364" t="s">
        <v>2721</v>
      </c>
      <c r="H1527" s="634" t="s">
        <v>336</v>
      </c>
      <c r="I1527" s="922"/>
      <c r="J1527" s="665">
        <f t="shared" si="235"/>
        <v>140.34400000000002</v>
      </c>
      <c r="K1527" s="901">
        <f>Освещение!H79</f>
        <v>1403.44</v>
      </c>
      <c r="L1527" s="665">
        <f t="shared" si="236"/>
        <v>140.34</v>
      </c>
      <c r="M1527" s="657">
        <f t="shared" si="237"/>
        <v>1403.44</v>
      </c>
      <c r="N1527" s="653">
        <f>ROUND('Смета ЕР (общ) '!$I1527*'Смета ЕР (общ) '!$L1527,2)</f>
        <v>0</v>
      </c>
      <c r="O1527" s="653">
        <f>ROUND('Смета ЕР (общ) '!$I1527*'Смета ЕР (общ) '!$M1527,2)</f>
        <v>0</v>
      </c>
      <c r="P1527" s="78" t="s">
        <v>6350</v>
      </c>
      <c r="Q1527" s="944"/>
      <c r="R1527" s="1378"/>
    </row>
    <row r="1528" spans="1:18" s="725" customFormat="1" ht="20.399999999999999">
      <c r="A1528" s="787" t="s">
        <v>105</v>
      </c>
      <c r="B1528" s="787">
        <v>2</v>
      </c>
      <c r="C1528" s="921"/>
      <c r="D1528" s="921">
        <v>517</v>
      </c>
      <c r="E1528" s="787" t="str">
        <f>CONCATENATE('Смета ЕР (общ) '!$A1528,".",'Смета ЕР (общ) '!$B1528,".",'Смета ЕР (общ) '!$D1528)</f>
        <v>Р9.2.517</v>
      </c>
      <c r="F1528" s="663">
        <f t="shared" si="234"/>
        <v>1</v>
      </c>
      <c r="G1528" s="1364" t="s">
        <v>2719</v>
      </c>
      <c r="H1528" s="634" t="s">
        <v>336</v>
      </c>
      <c r="I1528" s="922"/>
      <c r="J1528" s="665">
        <f t="shared" si="235"/>
        <v>27.306000000000001</v>
      </c>
      <c r="K1528" s="901">
        <f>Освещение!H80</f>
        <v>273.06</v>
      </c>
      <c r="L1528" s="665">
        <f t="shared" si="236"/>
        <v>27.31</v>
      </c>
      <c r="M1528" s="657">
        <f t="shared" si="237"/>
        <v>273.06</v>
      </c>
      <c r="N1528" s="653">
        <f>ROUND('Смета ЕР (общ) '!$I1528*'Смета ЕР (общ) '!$L1528,2)</f>
        <v>0</v>
      </c>
      <c r="O1528" s="653">
        <f>ROUND('Смета ЕР (общ) '!$I1528*'Смета ЕР (общ) '!$M1528,2)</f>
        <v>0</v>
      </c>
      <c r="P1528" s="78" t="s">
        <v>6350</v>
      </c>
      <c r="Q1528" s="944"/>
      <c r="R1528" s="1378"/>
    </row>
    <row r="1529" spans="1:18" s="725" customFormat="1" ht="24">
      <c r="A1529" s="787" t="s">
        <v>105</v>
      </c>
      <c r="B1529" s="787">
        <v>2</v>
      </c>
      <c r="C1529" s="921"/>
      <c r="D1529" s="921">
        <v>518</v>
      </c>
      <c r="E1529" s="787" t="str">
        <f>CONCATENATE('Смета ЕР (общ) '!$A1529,".",'Смета ЕР (общ) '!$B1529,".",'Смета ЕР (общ) '!$D1529)</f>
        <v>Р9.2.518</v>
      </c>
      <c r="F1529" s="663">
        <f t="shared" si="234"/>
        <v>1</v>
      </c>
      <c r="G1529" s="1364" t="s">
        <v>6301</v>
      </c>
      <c r="H1529" s="634" t="s">
        <v>336</v>
      </c>
      <c r="I1529" s="922"/>
      <c r="J1529" s="665">
        <f t="shared" si="235"/>
        <v>493.07799999999997</v>
      </c>
      <c r="K1529" s="901">
        <f>Освещение!H81</f>
        <v>4930.78</v>
      </c>
      <c r="L1529" s="665">
        <f t="shared" si="236"/>
        <v>493.08</v>
      </c>
      <c r="M1529" s="657">
        <f t="shared" si="237"/>
        <v>4930.78</v>
      </c>
      <c r="N1529" s="653">
        <f>ROUND('Смета ЕР (общ) '!$I1529*'Смета ЕР (общ) '!$L1529,2)</f>
        <v>0</v>
      </c>
      <c r="O1529" s="653">
        <f>ROUND('Смета ЕР (общ) '!$I1529*'Смета ЕР (общ) '!$M1529,2)</f>
        <v>0</v>
      </c>
      <c r="P1529" s="78" t="s">
        <v>6351</v>
      </c>
      <c r="Q1529" s="944"/>
      <c r="R1529" s="1378"/>
    </row>
    <row r="1530" spans="1:18" s="725" customFormat="1" ht="24">
      <c r="A1530" s="787" t="s">
        <v>105</v>
      </c>
      <c r="B1530" s="787">
        <v>2</v>
      </c>
      <c r="C1530" s="921"/>
      <c r="D1530" s="921">
        <v>523</v>
      </c>
      <c r="E1530" s="787" t="str">
        <f>CONCATENATE('Смета ЕР (общ) '!$A1530,".",'Смета ЕР (общ) '!$B1530,".",'Смета ЕР (общ) '!$D1530)</f>
        <v>Р9.2.523</v>
      </c>
      <c r="F1530" s="663">
        <f t="shared" si="234"/>
        <v>1</v>
      </c>
      <c r="G1530" s="1364" t="s">
        <v>6304</v>
      </c>
      <c r="H1530" s="634" t="s">
        <v>336</v>
      </c>
      <c r="I1530" s="922"/>
      <c r="J1530" s="665">
        <f t="shared" si="235"/>
        <v>662.64600000000007</v>
      </c>
      <c r="K1530" s="901">
        <f>Освещение!H86</f>
        <v>6626.46</v>
      </c>
      <c r="L1530" s="665">
        <f t="shared" si="236"/>
        <v>662.65</v>
      </c>
      <c r="M1530" s="657">
        <f t="shared" si="237"/>
        <v>6626.46</v>
      </c>
      <c r="N1530" s="653">
        <f>ROUND('Смета ЕР (общ) '!$I1530*'Смета ЕР (общ) '!$L1530,2)</f>
        <v>0</v>
      </c>
      <c r="O1530" s="653">
        <f>ROUND('Смета ЕР (общ) '!$I1530*'Смета ЕР (общ) '!$M1530,2)</f>
        <v>0</v>
      </c>
      <c r="P1530" s="78" t="s">
        <v>6351</v>
      </c>
      <c r="Q1530" s="944"/>
      <c r="R1530" s="1378"/>
    </row>
    <row r="1531" spans="1:18" s="725" customFormat="1" ht="20.399999999999999">
      <c r="A1531" s="787" t="s">
        <v>105</v>
      </c>
      <c r="B1531" s="787">
        <v>2</v>
      </c>
      <c r="C1531" s="921"/>
      <c r="D1531" s="921">
        <v>528</v>
      </c>
      <c r="E1531" s="787" t="str">
        <f>CONCATENATE('Смета ЕР (общ) '!$A1531,".",'Смета ЕР (общ) '!$B1531,".",'Смета ЕР (общ) '!$D1531)</f>
        <v>Р9.2.528</v>
      </c>
      <c r="F1531" s="663">
        <f t="shared" si="234"/>
        <v>1</v>
      </c>
      <c r="G1531" s="1364" t="s">
        <v>4002</v>
      </c>
      <c r="H1531" s="634" t="s">
        <v>336</v>
      </c>
      <c r="I1531" s="922"/>
      <c r="J1531" s="665">
        <f t="shared" si="235"/>
        <v>888.95</v>
      </c>
      <c r="K1531" s="901">
        <f>Освещение!H91</f>
        <v>8889.5</v>
      </c>
      <c r="L1531" s="665">
        <f t="shared" si="236"/>
        <v>888.95</v>
      </c>
      <c r="M1531" s="657">
        <f t="shared" si="237"/>
        <v>8889.5</v>
      </c>
      <c r="N1531" s="653">
        <f>ROUND('Смета ЕР (общ) '!$I1531*'Смета ЕР (общ) '!$L1531,2)</f>
        <v>0</v>
      </c>
      <c r="O1531" s="653">
        <f>ROUND('Смета ЕР (общ) '!$I1531*'Смета ЕР (общ) '!$M1531,2)</f>
        <v>0</v>
      </c>
      <c r="P1531" s="78" t="s">
        <v>6351</v>
      </c>
      <c r="Q1531" s="944"/>
      <c r="R1531" s="1378"/>
    </row>
    <row r="1532" spans="1:18" s="725" customFormat="1" ht="20.399999999999999">
      <c r="A1532" s="787" t="s">
        <v>105</v>
      </c>
      <c r="B1532" s="787">
        <v>2</v>
      </c>
      <c r="C1532" s="921"/>
      <c r="D1532" s="921">
        <v>529</v>
      </c>
      <c r="E1532" s="787" t="str">
        <f>CONCATENATE('Смета ЕР (общ) '!$A1532,".",'Смета ЕР (общ) '!$B1532,".",'Смета ЕР (общ) '!$D1532)</f>
        <v>Р9.2.529</v>
      </c>
      <c r="F1532" s="663">
        <f t="shared" si="234"/>
        <v>1</v>
      </c>
      <c r="G1532" s="1364" t="s">
        <v>4001</v>
      </c>
      <c r="H1532" s="634" t="s">
        <v>336</v>
      </c>
      <c r="I1532" s="922"/>
      <c r="J1532" s="665">
        <f t="shared" si="235"/>
        <v>43.695</v>
      </c>
      <c r="K1532" s="901">
        <f>Освещение!H92</f>
        <v>436.95</v>
      </c>
      <c r="L1532" s="665">
        <f t="shared" si="236"/>
        <v>43.7</v>
      </c>
      <c r="M1532" s="657">
        <f t="shared" si="237"/>
        <v>436.95</v>
      </c>
      <c r="N1532" s="653">
        <f>ROUND('Смета ЕР (общ) '!$I1532*'Смета ЕР (общ) '!$L1532,2)</f>
        <v>0</v>
      </c>
      <c r="O1532" s="653">
        <f>ROUND('Смета ЕР (общ) '!$I1532*'Смета ЕР (общ) '!$M1532,2)</f>
        <v>0</v>
      </c>
      <c r="P1532" s="78" t="s">
        <v>6351</v>
      </c>
      <c r="Q1532" s="944"/>
      <c r="R1532" s="1378"/>
    </row>
    <row r="1533" spans="1:18" s="725" customFormat="1" ht="20.399999999999999">
      <c r="A1533" s="787" t="s">
        <v>105</v>
      </c>
      <c r="B1533" s="787">
        <v>2</v>
      </c>
      <c r="C1533" s="921"/>
      <c r="D1533" s="921">
        <v>530</v>
      </c>
      <c r="E1533" s="787" t="str">
        <f>CONCATENATE('Смета ЕР (общ) '!$A1533,".",'Смета ЕР (общ) '!$B1533,".",'Смета ЕР (общ) '!$D1533)</f>
        <v>Р9.2.530</v>
      </c>
      <c r="F1533" s="663">
        <f t="shared" si="234"/>
        <v>1</v>
      </c>
      <c r="G1533" s="1364" t="s">
        <v>3999</v>
      </c>
      <c r="H1533" s="634" t="s">
        <v>336</v>
      </c>
      <c r="I1533" s="922"/>
      <c r="J1533" s="665">
        <f t="shared" si="235"/>
        <v>508.70500000000004</v>
      </c>
      <c r="K1533" s="901">
        <f>Освещение!H93</f>
        <v>5087.05</v>
      </c>
      <c r="L1533" s="665">
        <f t="shared" si="236"/>
        <v>508.71</v>
      </c>
      <c r="M1533" s="657">
        <f t="shared" si="237"/>
        <v>5087.05</v>
      </c>
      <c r="N1533" s="653">
        <f>ROUND('Смета ЕР (общ) '!$I1533*'Смета ЕР (общ) '!$L1533,2)</f>
        <v>0</v>
      </c>
      <c r="O1533" s="653">
        <f>ROUND('Смета ЕР (общ) '!$I1533*'Смета ЕР (общ) '!$M1533,2)</f>
        <v>0</v>
      </c>
      <c r="P1533" s="78" t="s">
        <v>6351</v>
      </c>
      <c r="Q1533" s="944"/>
      <c r="R1533" s="1378"/>
    </row>
    <row r="1534" spans="1:18" s="725" customFormat="1" ht="20.399999999999999">
      <c r="A1534" s="787" t="s">
        <v>105</v>
      </c>
      <c r="B1534" s="787">
        <v>2</v>
      </c>
      <c r="C1534" s="921"/>
      <c r="D1534" s="921">
        <v>531</v>
      </c>
      <c r="E1534" s="787" t="str">
        <f>CONCATENATE('Смета ЕР (общ) '!$A1534,".",'Смета ЕР (общ) '!$B1534,".",'Смета ЕР (общ) '!$D1534)</f>
        <v>Р9.2.531</v>
      </c>
      <c r="F1534" s="663">
        <f t="shared" si="234"/>
        <v>1</v>
      </c>
      <c r="G1534" s="1364" t="s">
        <v>6306</v>
      </c>
      <c r="H1534" s="634" t="s">
        <v>336</v>
      </c>
      <c r="I1534" s="922"/>
      <c r="J1534" s="665">
        <f t="shared" si="235"/>
        <v>339.137</v>
      </c>
      <c r="K1534" s="901">
        <f>Освещение!H94</f>
        <v>3391.37</v>
      </c>
      <c r="L1534" s="665">
        <f t="shared" si="236"/>
        <v>339.14</v>
      </c>
      <c r="M1534" s="657">
        <f t="shared" si="237"/>
        <v>3391.37</v>
      </c>
      <c r="N1534" s="653">
        <f>ROUND('Смета ЕР (общ) '!$I1534*'Смета ЕР (общ) '!$L1534,2)</f>
        <v>0</v>
      </c>
      <c r="O1534" s="653">
        <f>ROUND('Смета ЕР (общ) '!$I1534*'Смета ЕР (общ) '!$M1534,2)</f>
        <v>0</v>
      </c>
      <c r="P1534" s="78" t="s">
        <v>6351</v>
      </c>
      <c r="Q1534" s="944"/>
      <c r="R1534" s="1378"/>
    </row>
    <row r="1535" spans="1:18" s="725" customFormat="1" ht="20.399999999999999">
      <c r="A1535" s="787" t="s">
        <v>105</v>
      </c>
      <c r="B1535" s="787">
        <v>2</v>
      </c>
      <c r="C1535" s="921"/>
      <c r="D1535" s="921">
        <v>532</v>
      </c>
      <c r="E1535" s="787" t="str">
        <f>CONCATENATE('Смета ЕР (общ) '!$A1535,".",'Смета ЕР (общ) '!$B1535,".",'Смета ЕР (общ) '!$D1535)</f>
        <v>Р9.2.532</v>
      </c>
      <c r="F1535" s="663">
        <f t="shared" si="234"/>
        <v>1</v>
      </c>
      <c r="G1535" s="1364" t="s">
        <v>4004</v>
      </c>
      <c r="H1535" s="634" t="s">
        <v>336</v>
      </c>
      <c r="I1535" s="922"/>
      <c r="J1535" s="665">
        <f t="shared" si="235"/>
        <v>186.91400000000002</v>
      </c>
      <c r="K1535" s="901">
        <f>Освещение!H95</f>
        <v>1869.14</v>
      </c>
      <c r="L1535" s="665">
        <f t="shared" si="236"/>
        <v>186.91</v>
      </c>
      <c r="M1535" s="657">
        <f t="shared" si="237"/>
        <v>1869.14</v>
      </c>
      <c r="N1535" s="653">
        <f>ROUND('Смета ЕР (общ) '!$I1535*'Смета ЕР (общ) '!$L1535,2)</f>
        <v>0</v>
      </c>
      <c r="O1535" s="653">
        <f>ROUND('Смета ЕР (общ) '!$I1535*'Смета ЕР (общ) '!$M1535,2)</f>
        <v>0</v>
      </c>
      <c r="P1535" s="78" t="s">
        <v>6351</v>
      </c>
      <c r="Q1535" s="944"/>
      <c r="R1535" s="1378"/>
    </row>
    <row r="1536" spans="1:18" s="725" customFormat="1" ht="20.399999999999999">
      <c r="A1536" s="787" t="s">
        <v>105</v>
      </c>
      <c r="B1536" s="787">
        <v>2</v>
      </c>
      <c r="C1536" s="921"/>
      <c r="D1536" s="921">
        <v>533</v>
      </c>
      <c r="E1536" s="787" t="str">
        <f>CONCATENATE('Смета ЕР (общ) '!$A1536,".",'Смета ЕР (общ) '!$B1536,".",'Смета ЕР (общ) '!$D1536)</f>
        <v>Р9.2.533</v>
      </c>
      <c r="F1536" s="663">
        <f t="shared" si="234"/>
        <v>1</v>
      </c>
      <c r="G1536" s="1364" t="s">
        <v>4000</v>
      </c>
      <c r="H1536" s="634" t="s">
        <v>336</v>
      </c>
      <c r="I1536" s="922"/>
      <c r="J1536" s="665">
        <f t="shared" si="235"/>
        <v>42.844000000000001</v>
      </c>
      <c r="K1536" s="901">
        <f>Освещение!H96</f>
        <v>428.44</v>
      </c>
      <c r="L1536" s="665">
        <f t="shared" si="236"/>
        <v>42.84</v>
      </c>
      <c r="M1536" s="657">
        <f t="shared" si="237"/>
        <v>428.44</v>
      </c>
      <c r="N1536" s="653">
        <f>ROUND('Смета ЕР (общ) '!$I1536*'Смета ЕР (общ) '!$L1536,2)</f>
        <v>0</v>
      </c>
      <c r="O1536" s="653">
        <f>ROUND('Смета ЕР (общ) '!$I1536*'Смета ЕР (общ) '!$M1536,2)</f>
        <v>0</v>
      </c>
      <c r="P1536" s="78" t="s">
        <v>6351</v>
      </c>
      <c r="Q1536" s="944"/>
      <c r="R1536" s="1378"/>
    </row>
    <row r="1537" spans="1:18" s="725" customFormat="1" ht="26.4">
      <c r="A1537" s="787" t="s">
        <v>105</v>
      </c>
      <c r="B1537" s="787">
        <v>2</v>
      </c>
      <c r="C1537" s="921"/>
      <c r="D1537" s="921">
        <v>534</v>
      </c>
      <c r="E1537" s="787" t="str">
        <f>CONCATENATE('Смета ЕР (общ) '!$A1537,".",'Смета ЕР (общ) '!$B1537,".",'Смета ЕР (общ) '!$D1537)</f>
        <v>Р9.2.534</v>
      </c>
      <c r="F1537" s="663">
        <f t="shared" si="234"/>
        <v>1</v>
      </c>
      <c r="G1537" s="1364" t="s">
        <v>6324</v>
      </c>
      <c r="H1537" s="634" t="s">
        <v>336</v>
      </c>
      <c r="I1537" s="922"/>
      <c r="J1537" s="665">
        <f t="shared" si="235"/>
        <v>30.450000000000003</v>
      </c>
      <c r="K1537" s="901">
        <f>Освещение!H97</f>
        <v>304.5</v>
      </c>
      <c r="L1537" s="665">
        <f t="shared" si="236"/>
        <v>30.45</v>
      </c>
      <c r="M1537" s="657">
        <f t="shared" si="237"/>
        <v>304.5</v>
      </c>
      <c r="N1537" s="653">
        <f>ROUND('Смета ЕР (общ) '!$I1537*'Смета ЕР (общ) '!$L1537,2)</f>
        <v>0</v>
      </c>
      <c r="O1537" s="653">
        <f>ROUND('Смета ЕР (общ) '!$I1537*'Смета ЕР (общ) '!$M1537,2)</f>
        <v>0</v>
      </c>
      <c r="P1537" s="78" t="s">
        <v>6351</v>
      </c>
      <c r="Q1537" s="944"/>
      <c r="R1537" s="1378"/>
    </row>
    <row r="1538" spans="1:18" s="725" customFormat="1" ht="20.399999999999999">
      <c r="A1538" s="787" t="s">
        <v>105</v>
      </c>
      <c r="B1538" s="787">
        <v>2</v>
      </c>
      <c r="C1538" s="921"/>
      <c r="D1538" s="921">
        <v>535</v>
      </c>
      <c r="E1538" s="787" t="str">
        <f>CONCATENATE('Смета ЕР (общ) '!$A1538,".",'Смета ЕР (общ) '!$B1538,".",'Смета ЕР (общ) '!$D1538)</f>
        <v>Р9.2.535</v>
      </c>
      <c r="F1538" s="663">
        <f t="shared" si="234"/>
        <v>1</v>
      </c>
      <c r="G1538" s="1364" t="s">
        <v>6308</v>
      </c>
      <c r="H1538" s="634" t="s">
        <v>336</v>
      </c>
      <c r="I1538" s="922"/>
      <c r="J1538" s="665">
        <f t="shared" si="235"/>
        <v>69.953999999999994</v>
      </c>
      <c r="K1538" s="901">
        <f>Освещение!H98</f>
        <v>699.54</v>
      </c>
      <c r="L1538" s="665">
        <f t="shared" si="236"/>
        <v>69.95</v>
      </c>
      <c r="M1538" s="657">
        <f t="shared" si="237"/>
        <v>699.54</v>
      </c>
      <c r="N1538" s="653">
        <f>ROUND('Смета ЕР (общ) '!$I1538*'Смета ЕР (общ) '!$L1538,2)</f>
        <v>0</v>
      </c>
      <c r="O1538" s="653">
        <f>ROUND('Смета ЕР (общ) '!$I1538*'Смета ЕР (общ) '!$M1538,2)</f>
        <v>0</v>
      </c>
      <c r="P1538" s="78" t="s">
        <v>6351</v>
      </c>
      <c r="Q1538" s="944"/>
      <c r="R1538" s="1378"/>
    </row>
    <row r="1539" spans="1:18" s="725" customFormat="1" ht="20.399999999999999">
      <c r="A1539" s="787" t="s">
        <v>105</v>
      </c>
      <c r="B1539" s="787">
        <v>2</v>
      </c>
      <c r="C1539" s="921"/>
      <c r="D1539" s="921">
        <v>536</v>
      </c>
      <c r="E1539" s="787" t="str">
        <f>CONCATENATE('Смета ЕР (общ) '!$A1539,".",'Смета ЕР (общ) '!$B1539,".",'Смета ЕР (общ) '!$D1539)</f>
        <v>Р9.2.536</v>
      </c>
      <c r="F1539" s="663">
        <f t="shared" si="234"/>
        <v>1</v>
      </c>
      <c r="G1539" s="1364" t="s">
        <v>4005</v>
      </c>
      <c r="H1539" s="634" t="s">
        <v>336</v>
      </c>
      <c r="I1539" s="922"/>
      <c r="J1539" s="665">
        <f t="shared" si="235"/>
        <v>4.5720000000000001</v>
      </c>
      <c r="K1539" s="901">
        <f>Освещение!H99</f>
        <v>45.72</v>
      </c>
      <c r="L1539" s="665">
        <f t="shared" si="236"/>
        <v>4.57</v>
      </c>
      <c r="M1539" s="657">
        <f t="shared" si="237"/>
        <v>45.72</v>
      </c>
      <c r="N1539" s="653">
        <f>ROUND('Смета ЕР (общ) '!$I1539*'Смета ЕР (общ) '!$L1539,2)</f>
        <v>0</v>
      </c>
      <c r="O1539" s="653">
        <f>ROUND('Смета ЕР (общ) '!$I1539*'Смета ЕР (общ) '!$M1539,2)</f>
        <v>0</v>
      </c>
      <c r="P1539" s="78" t="s">
        <v>6351</v>
      </c>
      <c r="Q1539" s="944"/>
      <c r="R1539" s="1378"/>
    </row>
    <row r="1540" spans="1:18" s="725" customFormat="1" ht="24">
      <c r="A1540" s="787" t="s">
        <v>105</v>
      </c>
      <c r="B1540" s="787">
        <v>2</v>
      </c>
      <c r="C1540" s="921"/>
      <c r="D1540" s="921">
        <v>537</v>
      </c>
      <c r="E1540" s="787" t="str">
        <f>CONCATENATE('Смета ЕР (общ) '!$A1540,".",'Смета ЕР (общ) '!$B1540,".",'Смета ЕР (общ) '!$D1540)</f>
        <v>Р9.2.537</v>
      </c>
      <c r="F1540" s="663">
        <f t="shared" si="234"/>
        <v>1</v>
      </c>
      <c r="G1540" s="1364" t="s">
        <v>6325</v>
      </c>
      <c r="H1540" s="634" t="s">
        <v>336</v>
      </c>
      <c r="I1540" s="922"/>
      <c r="J1540" s="665">
        <f t="shared" si="235"/>
        <v>52.837000000000003</v>
      </c>
      <c r="K1540" s="901">
        <f>Освещение!H100</f>
        <v>528.37</v>
      </c>
      <c r="L1540" s="665">
        <f t="shared" si="236"/>
        <v>52.84</v>
      </c>
      <c r="M1540" s="657">
        <f t="shared" si="237"/>
        <v>528.37</v>
      </c>
      <c r="N1540" s="653">
        <f>ROUND('Смета ЕР (общ) '!$I1540*'Смета ЕР (общ) '!$L1540,2)</f>
        <v>0</v>
      </c>
      <c r="O1540" s="653">
        <f>ROUND('Смета ЕР (общ) '!$I1540*'Смета ЕР (общ) '!$M1540,2)</f>
        <v>0</v>
      </c>
      <c r="P1540" s="78" t="s">
        <v>6351</v>
      </c>
      <c r="Q1540" s="944"/>
      <c r="R1540" s="1378"/>
    </row>
    <row r="1541" spans="1:18" s="725" customFormat="1" ht="24">
      <c r="A1541" s="787" t="s">
        <v>105</v>
      </c>
      <c r="B1541" s="787">
        <v>2</v>
      </c>
      <c r="C1541" s="921"/>
      <c r="D1541" s="921">
        <v>538</v>
      </c>
      <c r="E1541" s="787" t="str">
        <f>CONCATENATE('Смета ЕР (общ) '!$A1541,".",'Смета ЕР (общ) '!$B1541,".",'Смета ЕР (общ) '!$D1541)</f>
        <v>Р9.2.538</v>
      </c>
      <c r="F1541" s="663">
        <f t="shared" si="234"/>
        <v>1</v>
      </c>
      <c r="G1541" s="1364" t="s">
        <v>4007</v>
      </c>
      <c r="H1541" s="634" t="s">
        <v>336</v>
      </c>
      <c r="I1541" s="922"/>
      <c r="J1541" s="665">
        <f t="shared" si="235"/>
        <v>2881.9270000000001</v>
      </c>
      <c r="K1541" s="901">
        <f>Освещение!H101</f>
        <v>28819.27</v>
      </c>
      <c r="L1541" s="665">
        <f t="shared" si="236"/>
        <v>2881.93</v>
      </c>
      <c r="M1541" s="657">
        <f t="shared" si="237"/>
        <v>28819.27</v>
      </c>
      <c r="N1541" s="653">
        <f>ROUND('Смета ЕР (общ) '!$I1541*'Смета ЕР (общ) '!$L1541,2)</f>
        <v>0</v>
      </c>
      <c r="O1541" s="653">
        <f>ROUND('Смета ЕР (общ) '!$I1541*'Смета ЕР (общ) '!$M1541,2)</f>
        <v>0</v>
      </c>
      <c r="P1541" s="78" t="s">
        <v>6351</v>
      </c>
      <c r="Q1541" s="944"/>
      <c r="R1541" s="1378"/>
    </row>
    <row r="1542" spans="1:18" s="725" customFormat="1" ht="24">
      <c r="A1542" s="787" t="s">
        <v>105</v>
      </c>
      <c r="B1542" s="787">
        <v>2</v>
      </c>
      <c r="C1542" s="921"/>
      <c r="D1542" s="921">
        <v>539</v>
      </c>
      <c r="E1542" s="787" t="str">
        <f>CONCATENATE('Смета ЕР (общ) '!$A1542,".",'Смета ЕР (общ) '!$B1542,".",'Смета ЕР (общ) '!$D1542)</f>
        <v>Р9.2.539</v>
      </c>
      <c r="F1542" s="663">
        <f t="shared" si="234"/>
        <v>1</v>
      </c>
      <c r="G1542" s="1364" t="s">
        <v>4009</v>
      </c>
      <c r="H1542" s="634" t="s">
        <v>336</v>
      </c>
      <c r="I1542" s="922"/>
      <c r="J1542" s="665">
        <f t="shared" si="235"/>
        <v>1413.681</v>
      </c>
      <c r="K1542" s="901">
        <f>Освещение!H102</f>
        <v>14136.81</v>
      </c>
      <c r="L1542" s="665">
        <f t="shared" si="236"/>
        <v>1413.68</v>
      </c>
      <c r="M1542" s="657">
        <f t="shared" si="237"/>
        <v>14136.81</v>
      </c>
      <c r="N1542" s="653">
        <f>ROUND('Смета ЕР (общ) '!$I1542*'Смета ЕР (общ) '!$L1542,2)</f>
        <v>0</v>
      </c>
      <c r="O1542" s="653">
        <f>ROUND('Смета ЕР (общ) '!$I1542*'Смета ЕР (общ) '!$M1542,2)</f>
        <v>0</v>
      </c>
      <c r="P1542" s="78" t="s">
        <v>6351</v>
      </c>
      <c r="Q1542" s="944"/>
      <c r="R1542" s="1378"/>
    </row>
    <row r="1543" spans="1:18" s="725" customFormat="1" ht="24">
      <c r="A1543" s="787" t="s">
        <v>105</v>
      </c>
      <c r="B1543" s="787">
        <v>2</v>
      </c>
      <c r="C1543" s="921"/>
      <c r="D1543" s="921">
        <v>540</v>
      </c>
      <c r="E1543" s="787" t="str">
        <f>CONCATENATE('Смета ЕР (общ) '!$A1543,".",'Смета ЕР (общ) '!$B1543,".",'Смета ЕР (общ) '!$D1543)</f>
        <v>Р9.2.540</v>
      </c>
      <c r="F1543" s="663">
        <f t="shared" si="234"/>
        <v>1</v>
      </c>
      <c r="G1543" s="1364" t="s">
        <v>6326</v>
      </c>
      <c r="H1543" s="634" t="s">
        <v>336</v>
      </c>
      <c r="I1543" s="922"/>
      <c r="J1543" s="665">
        <f t="shared" si="235"/>
        <v>3096.6620000000003</v>
      </c>
      <c r="K1543" s="901">
        <f>Освещение!H103</f>
        <v>30966.62</v>
      </c>
      <c r="L1543" s="665">
        <f t="shared" si="236"/>
        <v>3096.66</v>
      </c>
      <c r="M1543" s="657">
        <f t="shared" si="237"/>
        <v>30966.62</v>
      </c>
      <c r="N1543" s="653">
        <f>ROUND('Смета ЕР (общ) '!$I1543*'Смета ЕР (общ) '!$L1543,2)</f>
        <v>0</v>
      </c>
      <c r="O1543" s="653">
        <f>ROUND('Смета ЕР (общ) '!$I1543*'Смета ЕР (общ) '!$M1543,2)</f>
        <v>0</v>
      </c>
      <c r="P1543" s="78" t="s">
        <v>6351</v>
      </c>
      <c r="Q1543" s="944"/>
      <c r="R1543" s="1378"/>
    </row>
    <row r="1544" spans="1:18" s="725" customFormat="1" ht="20.399999999999999">
      <c r="A1544" s="787" t="s">
        <v>105</v>
      </c>
      <c r="B1544" s="787">
        <v>2</v>
      </c>
      <c r="C1544" s="921"/>
      <c r="D1544" s="921">
        <v>541</v>
      </c>
      <c r="E1544" s="787" t="str">
        <f>CONCATENATE('Смета ЕР (общ) '!$A1544,".",'Смета ЕР (общ) '!$B1544,".",'Смета ЕР (общ) '!$D1544)</f>
        <v>Р9.2.541</v>
      </c>
      <c r="F1544" s="663">
        <f t="shared" si="234"/>
        <v>1</v>
      </c>
      <c r="G1544" s="1364" t="s">
        <v>2761</v>
      </c>
      <c r="H1544" s="634" t="s">
        <v>336</v>
      </c>
      <c r="I1544" s="922"/>
      <c r="J1544" s="665">
        <f t="shared" si="235"/>
        <v>3582.799</v>
      </c>
      <c r="K1544" s="901">
        <f>Освещение!H104</f>
        <v>35827.99</v>
      </c>
      <c r="L1544" s="665">
        <f t="shared" si="236"/>
        <v>3582.8</v>
      </c>
      <c r="M1544" s="657">
        <f t="shared" si="237"/>
        <v>35827.99</v>
      </c>
      <c r="N1544" s="653">
        <f>ROUND('Смета ЕР (общ) '!$I1544*'Смета ЕР (общ) '!$L1544,2)</f>
        <v>0</v>
      </c>
      <c r="O1544" s="653">
        <f>ROUND('Смета ЕР (общ) '!$I1544*'Смета ЕР (общ) '!$M1544,2)</f>
        <v>0</v>
      </c>
      <c r="P1544" s="78" t="s">
        <v>6350</v>
      </c>
      <c r="Q1544" s="944"/>
      <c r="R1544" s="1378"/>
    </row>
    <row r="1545" spans="1:18" s="725" customFormat="1" ht="20.399999999999999">
      <c r="A1545" s="787" t="s">
        <v>105</v>
      </c>
      <c r="B1545" s="787">
        <v>2</v>
      </c>
      <c r="C1545" s="921"/>
      <c r="D1545" s="921">
        <v>542</v>
      </c>
      <c r="E1545" s="787" t="str">
        <f>CONCATENATE('Смета ЕР (общ) '!$A1545,".",'Смета ЕР (общ) '!$B1545,".",'Смета ЕР (общ) '!$D1545)</f>
        <v>Р9.2.542</v>
      </c>
      <c r="F1545" s="663">
        <f t="shared" si="234"/>
        <v>1</v>
      </c>
      <c r="G1545" s="1364" t="s">
        <v>4013</v>
      </c>
      <c r="H1545" s="634" t="s">
        <v>336</v>
      </c>
      <c r="I1545" s="922"/>
      <c r="J1545" s="665">
        <f t="shared" si="235"/>
        <v>84.546000000000006</v>
      </c>
      <c r="K1545" s="901">
        <f>Освещение!H105</f>
        <v>845.46</v>
      </c>
      <c r="L1545" s="665">
        <f t="shared" si="236"/>
        <v>84.55</v>
      </c>
      <c r="M1545" s="657">
        <f t="shared" si="237"/>
        <v>845.46</v>
      </c>
      <c r="N1545" s="653">
        <f>ROUND('Смета ЕР (общ) '!$I1545*'Смета ЕР (общ) '!$L1545,2)</f>
        <v>0</v>
      </c>
      <c r="O1545" s="653">
        <f>ROUND('Смета ЕР (общ) '!$I1545*'Смета ЕР (общ) '!$M1545,2)</f>
        <v>0</v>
      </c>
      <c r="P1545" s="78" t="s">
        <v>6351</v>
      </c>
      <c r="Q1545" s="944"/>
      <c r="R1545" s="1378"/>
    </row>
    <row r="1546" spans="1:18" s="725" customFormat="1" ht="20.399999999999999">
      <c r="A1546" s="787" t="s">
        <v>105</v>
      </c>
      <c r="B1546" s="787">
        <v>2</v>
      </c>
      <c r="C1546" s="921"/>
      <c r="D1546" s="921">
        <v>543</v>
      </c>
      <c r="E1546" s="787" t="str">
        <f>CONCATENATE('Смета ЕР (общ) '!$A1546,".",'Смета ЕР (общ) '!$B1546,".",'Смета ЕР (общ) '!$D1546)</f>
        <v>Р9.2.543</v>
      </c>
      <c r="F1546" s="663">
        <f t="shared" si="234"/>
        <v>1</v>
      </c>
      <c r="G1546" s="1364" t="s">
        <v>3230</v>
      </c>
      <c r="H1546" s="634" t="s">
        <v>336</v>
      </c>
      <c r="I1546" s="922"/>
      <c r="J1546" s="665">
        <f t="shared" si="235"/>
        <v>1187.2380000000001</v>
      </c>
      <c r="K1546" s="901">
        <f>Освещение!H106</f>
        <v>11872.38</v>
      </c>
      <c r="L1546" s="665">
        <f t="shared" si="236"/>
        <v>1187.24</v>
      </c>
      <c r="M1546" s="657">
        <f t="shared" si="237"/>
        <v>11872.38</v>
      </c>
      <c r="N1546" s="653">
        <f>ROUND('Смета ЕР (общ) '!$I1546*'Смета ЕР (общ) '!$L1546,2)</f>
        <v>0</v>
      </c>
      <c r="O1546" s="653">
        <f>ROUND('Смета ЕР (общ) '!$I1546*'Смета ЕР (общ) '!$M1546,2)</f>
        <v>0</v>
      </c>
      <c r="P1546" s="78" t="s">
        <v>6350</v>
      </c>
      <c r="Q1546" s="944"/>
      <c r="R1546" s="1378"/>
    </row>
    <row r="1547" spans="1:18" s="725" customFormat="1" ht="20.399999999999999">
      <c r="A1547" s="787" t="s">
        <v>105</v>
      </c>
      <c r="B1547" s="787">
        <v>2</v>
      </c>
      <c r="C1547" s="921"/>
      <c r="D1547" s="921">
        <v>544</v>
      </c>
      <c r="E1547" s="787" t="str">
        <f>CONCATENATE('Смета ЕР (общ) '!$A1547,".",'Смета ЕР (общ) '!$B1547,".",'Смета ЕР (общ) '!$D1547)</f>
        <v>Р9.2.544</v>
      </c>
      <c r="F1547" s="663">
        <f t="shared" si="234"/>
        <v>1</v>
      </c>
      <c r="G1547" s="1364" t="s">
        <v>6313</v>
      </c>
      <c r="H1547" s="634" t="s">
        <v>336</v>
      </c>
      <c r="I1547" s="922"/>
      <c r="J1547" s="665">
        <f t="shared" si="235"/>
        <v>587.14400000000001</v>
      </c>
      <c r="K1547" s="901">
        <f>Освещение!H107</f>
        <v>5871.44</v>
      </c>
      <c r="L1547" s="665">
        <f t="shared" si="236"/>
        <v>587.14</v>
      </c>
      <c r="M1547" s="657">
        <f t="shared" si="237"/>
        <v>5871.44</v>
      </c>
      <c r="N1547" s="653">
        <f>ROUND('Смета ЕР (общ) '!$I1547*'Смета ЕР (общ) '!$L1547,2)</f>
        <v>0</v>
      </c>
      <c r="O1547" s="653">
        <f>ROUND('Смета ЕР (общ) '!$I1547*'Смета ЕР (общ) '!$M1547,2)</f>
        <v>0</v>
      </c>
      <c r="P1547" s="78" t="s">
        <v>6351</v>
      </c>
      <c r="Q1547" s="944"/>
      <c r="R1547" s="1378"/>
    </row>
    <row r="1548" spans="1:18" s="725" customFormat="1" ht="20.399999999999999">
      <c r="A1548" s="787" t="s">
        <v>105</v>
      </c>
      <c r="B1548" s="787">
        <v>2</v>
      </c>
      <c r="C1548" s="921"/>
      <c r="D1548" s="921">
        <v>545</v>
      </c>
      <c r="E1548" s="787" t="str">
        <f>CONCATENATE('Смета ЕР (общ) '!$A1548,".",'Смета ЕР (общ) '!$B1548,".",'Смета ЕР (общ) '!$D1548)</f>
        <v>Р9.2.545</v>
      </c>
      <c r="F1548" s="663">
        <f t="shared" si="234"/>
        <v>1</v>
      </c>
      <c r="G1548" s="1365" t="s">
        <v>6314</v>
      </c>
      <c r="H1548" s="634" t="s">
        <v>336</v>
      </c>
      <c r="I1548" s="922"/>
      <c r="J1548" s="665">
        <f t="shared" si="235"/>
        <v>581.95900000000006</v>
      </c>
      <c r="K1548" s="901">
        <f>Освещение!H108</f>
        <v>5819.59</v>
      </c>
      <c r="L1548" s="665">
        <f t="shared" si="236"/>
        <v>581.96</v>
      </c>
      <c r="M1548" s="657">
        <f t="shared" si="237"/>
        <v>5819.59</v>
      </c>
      <c r="N1548" s="653">
        <f>ROUND('Смета ЕР (общ) '!$I1548*'Смета ЕР (общ) '!$L1548,2)</f>
        <v>0</v>
      </c>
      <c r="O1548" s="653">
        <f>ROUND('Смета ЕР (общ) '!$I1548*'Смета ЕР (общ) '!$M1548,2)</f>
        <v>0</v>
      </c>
      <c r="P1548" s="78" t="s">
        <v>6351</v>
      </c>
      <c r="Q1548" s="944"/>
      <c r="R1548" s="1378"/>
    </row>
    <row r="1549" spans="1:18" s="725" customFormat="1" ht="20.399999999999999">
      <c r="A1549" s="787" t="s">
        <v>105</v>
      </c>
      <c r="B1549" s="787">
        <v>2</v>
      </c>
      <c r="C1549" s="921"/>
      <c r="D1549" s="921">
        <v>546</v>
      </c>
      <c r="E1549" s="787" t="str">
        <f>CONCATENATE('Смета ЕР (общ) '!$A1549,".",'Смета ЕР (общ) '!$B1549,".",'Смета ЕР (общ) '!$D1549)</f>
        <v>Р9.2.546</v>
      </c>
      <c r="F1549" s="663">
        <f t="shared" si="234"/>
        <v>1</v>
      </c>
      <c r="G1549" s="1365" t="s">
        <v>6315</v>
      </c>
      <c r="H1549" s="634" t="s">
        <v>336</v>
      </c>
      <c r="I1549" s="922"/>
      <c r="J1549" s="665">
        <f t="shared" si="235"/>
        <v>542.61900000000003</v>
      </c>
      <c r="K1549" s="901">
        <f>Освещение!H109</f>
        <v>5426.19</v>
      </c>
      <c r="L1549" s="665">
        <f t="shared" si="236"/>
        <v>542.62</v>
      </c>
      <c r="M1549" s="657">
        <f t="shared" si="237"/>
        <v>5426.19</v>
      </c>
      <c r="N1549" s="653">
        <f>ROUND('Смета ЕР (общ) '!$I1549*'Смета ЕР (общ) '!$L1549,2)</f>
        <v>0</v>
      </c>
      <c r="O1549" s="653">
        <f>ROUND('Смета ЕР (общ) '!$I1549*'Смета ЕР (общ) '!$M1549,2)</f>
        <v>0</v>
      </c>
      <c r="P1549" s="78" t="s">
        <v>6351</v>
      </c>
      <c r="Q1549" s="944"/>
      <c r="R1549" s="1378"/>
    </row>
    <row r="1550" spans="1:18" s="725" customFormat="1" ht="20.399999999999999">
      <c r="A1550" s="787" t="s">
        <v>105</v>
      </c>
      <c r="B1550" s="787">
        <v>2</v>
      </c>
      <c r="C1550" s="921"/>
      <c r="D1550" s="921">
        <v>547</v>
      </c>
      <c r="E1550" s="787" t="str">
        <f>CONCATENATE('Смета ЕР (общ) '!$A1550,".",'Смета ЕР (общ) '!$B1550,".",'Смета ЕР (общ) '!$D1550)</f>
        <v>Р9.2.547</v>
      </c>
      <c r="F1550" s="663">
        <f t="shared" si="234"/>
        <v>1</v>
      </c>
      <c r="G1550" s="1365" t="s">
        <v>6316</v>
      </c>
      <c r="H1550" s="634" t="s">
        <v>336</v>
      </c>
      <c r="I1550" s="922"/>
      <c r="J1550" s="665">
        <f t="shared" si="235"/>
        <v>536.65</v>
      </c>
      <c r="K1550" s="901">
        <f>Освещение!H110</f>
        <v>5366.5</v>
      </c>
      <c r="L1550" s="665">
        <f t="shared" si="236"/>
        <v>536.65</v>
      </c>
      <c r="M1550" s="657">
        <f t="shared" si="237"/>
        <v>5366.5</v>
      </c>
      <c r="N1550" s="653">
        <f>ROUND('Смета ЕР (общ) '!$I1550*'Смета ЕР (общ) '!$L1550,2)</f>
        <v>0</v>
      </c>
      <c r="O1550" s="653">
        <f>ROUND('Смета ЕР (общ) '!$I1550*'Смета ЕР (общ) '!$M1550,2)</f>
        <v>0</v>
      </c>
      <c r="P1550" s="78" t="s">
        <v>6351</v>
      </c>
      <c r="Q1550" s="944"/>
      <c r="R1550" s="1378"/>
    </row>
    <row r="1551" spans="1:18" s="725" customFormat="1" ht="20.399999999999999">
      <c r="A1551" s="787" t="s">
        <v>105</v>
      </c>
      <c r="B1551" s="787">
        <v>2</v>
      </c>
      <c r="C1551" s="787"/>
      <c r="D1551" s="787">
        <v>418</v>
      </c>
      <c r="E1551" s="787" t="str">
        <f>CONCATENATE('Смета ЕР (общ) '!$A1551,".",'Смета ЕР (общ) '!$B1551,".",'Смета ЕР (общ) '!$D1551)</f>
        <v>Р9.2.418</v>
      </c>
      <c r="F1551" s="663">
        <f t="shared" si="234"/>
        <v>1</v>
      </c>
      <c r="G1551" s="1366" t="s">
        <v>2657</v>
      </c>
      <c r="H1551" s="634" t="s">
        <v>336</v>
      </c>
      <c r="I1551" s="635"/>
      <c r="J1551" s="636">
        <v>2406.12</v>
      </c>
      <c r="K1551" s="636">
        <v>20963.61</v>
      </c>
      <c r="L1551" s="636">
        <f t="shared" si="230"/>
        <v>2406.12</v>
      </c>
      <c r="M1551" s="636">
        <f t="shared" si="230"/>
        <v>20963.61</v>
      </c>
      <c r="N1551" s="653">
        <f>ROUND('Смета ЕР (общ) '!$I1551*'Смета ЕР (общ) '!$L1551,2)</f>
        <v>0</v>
      </c>
      <c r="O1551" s="653">
        <f>ROUND('Смета ЕР (общ) '!$I1551*'Смета ЕР (общ) '!$M1551,2)</f>
        <v>0</v>
      </c>
      <c r="P1551" s="630"/>
      <c r="Q1551" s="723"/>
      <c r="R1551" s="1378"/>
    </row>
    <row r="1552" spans="1:18" ht="20.399999999999999">
      <c r="A1552" s="787" t="s">
        <v>105</v>
      </c>
      <c r="B1552" s="787">
        <v>2</v>
      </c>
      <c r="C1552" s="787"/>
      <c r="D1552" s="787">
        <v>222</v>
      </c>
      <c r="E1552" s="787" t="str">
        <f>CONCATENATE('Смета ЕР (общ) '!$A1552,".",'Смета ЕР (общ) '!$B1552,".",'Смета ЕР (общ) '!$D1552)</f>
        <v>Р9.2.222</v>
      </c>
      <c r="F1552" s="663">
        <f t="shared" si="234"/>
        <v>1</v>
      </c>
      <c r="G1552" s="1366" t="s">
        <v>2658</v>
      </c>
      <c r="H1552" s="634" t="s">
        <v>27</v>
      </c>
      <c r="I1552" s="635"/>
      <c r="J1552" s="636">
        <v>200.45</v>
      </c>
      <c r="K1552" s="636">
        <v>1338.38</v>
      </c>
      <c r="L1552" s="636">
        <v>200.45</v>
      </c>
      <c r="M1552" s="636">
        <v>1338.38</v>
      </c>
      <c r="N1552" s="653">
        <f>ROUND('Смета ЕР (общ) '!$I1552*'Смета ЕР (общ) '!$L1552,2)</f>
        <v>0</v>
      </c>
      <c r="O1552" s="653">
        <f>ROUND('Смета ЕР (общ) '!$I1552*'Смета ЕР (общ) '!$M1552,2)</f>
        <v>0</v>
      </c>
      <c r="R1552" s="1378"/>
    </row>
    <row r="1553" spans="1:18" ht="20.399999999999999">
      <c r="A1553" s="787" t="s">
        <v>105</v>
      </c>
      <c r="B1553" s="787">
        <v>2</v>
      </c>
      <c r="C1553" s="787"/>
      <c r="D1553" s="787">
        <v>180</v>
      </c>
      <c r="E1553" s="787" t="str">
        <f>CONCATENATE('Смета ЕР (общ) '!$A1553,".",'Смета ЕР (общ) '!$B1553,".",'Смета ЕР (общ) '!$D1553)</f>
        <v>Р9.2.180</v>
      </c>
      <c r="F1553" s="663">
        <f t="shared" si="234"/>
        <v>1</v>
      </c>
      <c r="G1553" s="1366" t="s">
        <v>2659</v>
      </c>
      <c r="H1553" s="634" t="s">
        <v>27</v>
      </c>
      <c r="I1553" s="635"/>
      <c r="J1553" s="636">
        <v>150.34</v>
      </c>
      <c r="K1553" s="636">
        <v>838.1</v>
      </c>
      <c r="L1553" s="636">
        <v>150.34</v>
      </c>
      <c r="M1553" s="636">
        <v>838.1</v>
      </c>
      <c r="N1553" s="653">
        <f>ROUND('Смета ЕР (общ) '!$I1553*'Смета ЕР (общ) '!$L1553,2)</f>
        <v>0</v>
      </c>
      <c r="O1553" s="653">
        <f>ROUND('Смета ЕР (общ) '!$I1553*'Смета ЕР (общ) '!$M1553,2)</f>
        <v>0</v>
      </c>
      <c r="Q1553" s="631"/>
      <c r="R1553" s="1378"/>
    </row>
    <row r="1554" spans="1:18" ht="20.399999999999999">
      <c r="A1554" s="787" t="s">
        <v>105</v>
      </c>
      <c r="B1554" s="787">
        <v>2</v>
      </c>
      <c r="C1554" s="787"/>
      <c r="D1554" s="787">
        <v>181</v>
      </c>
      <c r="E1554" s="787" t="str">
        <f>CONCATENATE('Смета ЕР (общ) '!$A1554,".",'Смета ЕР (общ) '!$B1554,".",'Смета ЕР (общ) '!$D1554)</f>
        <v>Р9.2.181</v>
      </c>
      <c r="F1554" s="663">
        <f t="shared" si="234"/>
        <v>1</v>
      </c>
      <c r="G1554" s="1366" t="s">
        <v>367</v>
      </c>
      <c r="H1554" s="634" t="s">
        <v>27</v>
      </c>
      <c r="I1554" s="635"/>
      <c r="J1554" s="636">
        <v>143.55000000000001</v>
      </c>
      <c r="K1554" s="636">
        <v>518.41999999999996</v>
      </c>
      <c r="L1554" s="636">
        <v>143.55000000000001</v>
      </c>
      <c r="M1554" s="636">
        <v>518.41999999999996</v>
      </c>
      <c r="N1554" s="653">
        <f>ROUND('Смета ЕР (общ) '!$I1554*'Смета ЕР (общ) '!$L1554,2)</f>
        <v>0</v>
      </c>
      <c r="O1554" s="653">
        <f>ROUND('Смета ЕР (общ) '!$I1554*'Смета ЕР (общ) '!$M1554,2)</f>
        <v>0</v>
      </c>
      <c r="Q1554" s="631"/>
      <c r="R1554" s="1378"/>
    </row>
    <row r="1555" spans="1:18" ht="20.399999999999999">
      <c r="A1555" s="787" t="s">
        <v>105</v>
      </c>
      <c r="B1555" s="787">
        <v>2</v>
      </c>
      <c r="C1555" s="787"/>
      <c r="D1555" s="787">
        <v>182</v>
      </c>
      <c r="E1555" s="787" t="str">
        <f>CONCATENATE('Смета ЕР (общ) '!$A1555,".",'Смета ЕР (общ) '!$B1555,".",'Смета ЕР (общ) '!$D1555)</f>
        <v>Р9.2.182</v>
      </c>
      <c r="F1555" s="663">
        <f t="shared" si="234"/>
        <v>1</v>
      </c>
      <c r="G1555" s="1366" t="s">
        <v>2660</v>
      </c>
      <c r="H1555" s="634" t="s">
        <v>27</v>
      </c>
      <c r="I1555" s="635"/>
      <c r="J1555" s="636">
        <v>124.41</v>
      </c>
      <c r="K1555" s="636">
        <v>354.66</v>
      </c>
      <c r="L1555" s="636">
        <v>124.41</v>
      </c>
      <c r="M1555" s="636">
        <v>354.66</v>
      </c>
      <c r="N1555" s="653">
        <f>ROUND('Смета ЕР (общ) '!$I1555*'Смета ЕР (общ) '!$L1555,2)</f>
        <v>0</v>
      </c>
      <c r="O1555" s="653">
        <f>ROUND('Смета ЕР (общ) '!$I1555*'Смета ЕР (общ) '!$M1555,2)</f>
        <v>0</v>
      </c>
      <c r="Q1555" s="631"/>
      <c r="R1555" s="1378"/>
    </row>
    <row r="1556" spans="1:18" ht="20.399999999999999">
      <c r="A1556" s="787" t="s">
        <v>105</v>
      </c>
      <c r="B1556" s="787">
        <v>2</v>
      </c>
      <c r="C1556" s="787"/>
      <c r="D1556" s="787">
        <v>183</v>
      </c>
      <c r="E1556" s="787" t="str">
        <f>CONCATENATE('Смета ЕР (общ) '!$A1556,".",'Смета ЕР (общ) '!$B1556,".",'Смета ЕР (общ) '!$D1556)</f>
        <v>Р9.2.183</v>
      </c>
      <c r="F1556" s="663">
        <f t="shared" si="234"/>
        <v>1</v>
      </c>
      <c r="G1556" s="1366" t="s">
        <v>333</v>
      </c>
      <c r="H1556" s="634" t="s">
        <v>27</v>
      </c>
      <c r="I1556" s="635"/>
      <c r="J1556" s="636">
        <v>129.46</v>
      </c>
      <c r="K1556" s="636">
        <v>227.69</v>
      </c>
      <c r="L1556" s="636">
        <v>129.46</v>
      </c>
      <c r="M1556" s="636">
        <v>227.69</v>
      </c>
      <c r="N1556" s="653">
        <f>ROUND('Смета ЕР (общ) '!$I1556*'Смета ЕР (общ) '!$L1556,2)</f>
        <v>0</v>
      </c>
      <c r="O1556" s="653">
        <f>ROUND('Смета ЕР (общ) '!$I1556*'Смета ЕР (общ) '!$M1556,2)</f>
        <v>0</v>
      </c>
      <c r="Q1556" s="631"/>
      <c r="R1556" s="1378"/>
    </row>
    <row r="1557" spans="1:18" ht="24">
      <c r="A1557" s="632" t="s">
        <v>105</v>
      </c>
      <c r="B1557" s="632">
        <v>2</v>
      </c>
      <c r="C1557" s="632"/>
      <c r="D1557" s="632">
        <v>184</v>
      </c>
      <c r="E1557" s="632" t="str">
        <f>CONCATENATE('Смета ЕР (общ) '!$A1557,".",'Смета ЕР (общ) '!$B1557,".",'Смета ЕР (общ) '!$D1557)</f>
        <v>Р9.2.184</v>
      </c>
      <c r="F1557" s="663">
        <f t="shared" si="234"/>
        <v>1</v>
      </c>
      <c r="G1557" s="633" t="s">
        <v>333</v>
      </c>
      <c r="H1557" s="634" t="s">
        <v>27</v>
      </c>
      <c r="I1557" s="635"/>
      <c r="J1557" s="636">
        <v>129.46</v>
      </c>
      <c r="K1557" s="636">
        <v>227.69</v>
      </c>
      <c r="L1557" s="636">
        <v>129.46</v>
      </c>
      <c r="M1557" s="636">
        <v>227.69</v>
      </c>
      <c r="N1557" s="653">
        <f>ROUND('Смета ЕР (общ) '!$I1557*'Смета ЕР (общ) '!$L1557,2)</f>
        <v>0</v>
      </c>
      <c r="O1557" s="653">
        <f>ROUND('Смета ЕР (общ) '!$I1557*'Смета ЕР (общ) '!$M1557,2)</f>
        <v>0</v>
      </c>
      <c r="Q1557" s="631"/>
      <c r="R1557" s="1378"/>
    </row>
    <row r="1558" spans="1:18" ht="24">
      <c r="A1558" s="632" t="s">
        <v>105</v>
      </c>
      <c r="B1558" s="632">
        <v>2</v>
      </c>
      <c r="C1558" s="632"/>
      <c r="D1558" s="632">
        <v>185</v>
      </c>
      <c r="E1558" s="632" t="str">
        <f>CONCATENATE('Смета ЕР (общ) '!$A1558,".",'Смета ЕР (общ) '!$B1558,".",'Смета ЕР (общ) '!$D1558)</f>
        <v>Р9.2.185</v>
      </c>
      <c r="F1558" s="663">
        <f t="shared" si="234"/>
        <v>1</v>
      </c>
      <c r="G1558" s="633" t="s">
        <v>334</v>
      </c>
      <c r="H1558" s="634" t="s">
        <v>27</v>
      </c>
      <c r="I1558" s="635"/>
      <c r="J1558" s="636">
        <v>110.06</v>
      </c>
      <c r="K1558" s="636">
        <v>148.43</v>
      </c>
      <c r="L1558" s="636">
        <v>110.06</v>
      </c>
      <c r="M1558" s="636">
        <v>148.43</v>
      </c>
      <c r="N1558" s="653">
        <f>ROUND('Смета ЕР (общ) '!$I1558*'Смета ЕР (общ) '!$L1558,2)</f>
        <v>0</v>
      </c>
      <c r="O1558" s="653">
        <f>ROUND('Смета ЕР (общ) '!$I1558*'Смета ЕР (общ) '!$M1558,2)</f>
        <v>0</v>
      </c>
      <c r="Q1558" s="631"/>
      <c r="R1558" s="1378"/>
    </row>
    <row r="1559" spans="1:18" ht="24">
      <c r="A1559" s="632" t="s">
        <v>105</v>
      </c>
      <c r="B1559" s="632">
        <v>2</v>
      </c>
      <c r="C1559" s="632"/>
      <c r="D1559" s="632">
        <v>186</v>
      </c>
      <c r="E1559" s="632" t="str">
        <f>CONCATENATE('Смета ЕР (общ) '!$A1559,".",'Смета ЕР (общ) '!$B1559,".",'Смета ЕР (общ) '!$D1559)</f>
        <v>Р9.2.186</v>
      </c>
      <c r="F1559" s="663">
        <f t="shared" si="234"/>
        <v>1</v>
      </c>
      <c r="G1559" s="633" t="s">
        <v>626</v>
      </c>
      <c r="H1559" s="634" t="s">
        <v>27</v>
      </c>
      <c r="I1559" s="635"/>
      <c r="J1559" s="636">
        <v>110.06</v>
      </c>
      <c r="K1559" s="636">
        <v>186.41</v>
      </c>
      <c r="L1559" s="636">
        <v>110.06</v>
      </c>
      <c r="M1559" s="636">
        <v>186.41</v>
      </c>
      <c r="N1559" s="653">
        <f>ROUND('Смета ЕР (общ) '!$I1559*'Смета ЕР (общ) '!$L1559,2)</f>
        <v>0</v>
      </c>
      <c r="O1559" s="653">
        <f>ROUND('Смета ЕР (общ) '!$I1559*'Смета ЕР (общ) '!$M1559,2)</f>
        <v>0</v>
      </c>
      <c r="Q1559" s="631"/>
      <c r="R1559" s="1378"/>
    </row>
    <row r="1560" spans="1:18" ht="24">
      <c r="A1560" s="632" t="s">
        <v>105</v>
      </c>
      <c r="B1560" s="632">
        <v>2</v>
      </c>
      <c r="C1560" s="632"/>
      <c r="D1560" s="632">
        <v>187</v>
      </c>
      <c r="E1560" s="632" t="str">
        <f>CONCATENATE('Смета ЕР (общ) '!$A1560,".",'Смета ЕР (общ) '!$B1560,".",'Смета ЕР (общ) '!$D1560)</f>
        <v>Р9.2.187</v>
      </c>
      <c r="F1560" s="663">
        <f t="shared" si="234"/>
        <v>1</v>
      </c>
      <c r="G1560" s="633" t="s">
        <v>627</v>
      </c>
      <c r="H1560" s="634" t="s">
        <v>27</v>
      </c>
      <c r="I1560" s="635"/>
      <c r="J1560" s="636">
        <v>110.06</v>
      </c>
      <c r="K1560" s="636">
        <v>122.81</v>
      </c>
      <c r="L1560" s="636">
        <v>110.06</v>
      </c>
      <c r="M1560" s="636">
        <v>122.81</v>
      </c>
      <c r="N1560" s="653">
        <f>ROUND('Смета ЕР (общ) '!$I1560*'Смета ЕР (общ) '!$L1560,2)</f>
        <v>0</v>
      </c>
      <c r="O1560" s="653">
        <f>ROUND('Смета ЕР (общ) '!$I1560*'Смета ЕР (общ) '!$M1560,2)</f>
        <v>0</v>
      </c>
      <c r="Q1560" s="631"/>
      <c r="R1560" s="1378"/>
    </row>
    <row r="1561" spans="1:18" ht="24">
      <c r="A1561" s="632" t="s">
        <v>105</v>
      </c>
      <c r="B1561" s="632">
        <v>2</v>
      </c>
      <c r="C1561" s="632"/>
      <c r="D1561" s="632">
        <v>188</v>
      </c>
      <c r="E1561" s="632" t="str">
        <f>CONCATENATE('Смета ЕР (общ) '!$A1561,".",'Смета ЕР (общ) '!$B1561,".",'Смета ЕР (общ) '!$D1561)</f>
        <v>Р9.2.188</v>
      </c>
      <c r="F1561" s="663">
        <f t="shared" si="234"/>
        <v>1</v>
      </c>
      <c r="G1561" s="633" t="s">
        <v>289</v>
      </c>
      <c r="H1561" s="634" t="s">
        <v>27</v>
      </c>
      <c r="I1561" s="635"/>
      <c r="J1561" s="636">
        <v>100.22</v>
      </c>
      <c r="K1561" s="636">
        <v>146.25</v>
      </c>
      <c r="L1561" s="636">
        <v>100.22</v>
      </c>
      <c r="M1561" s="636">
        <v>146.25</v>
      </c>
      <c r="N1561" s="653">
        <f>ROUND('Смета ЕР (общ) '!$I1561*'Смета ЕР (общ) '!$L1561,2)</f>
        <v>0</v>
      </c>
      <c r="O1561" s="653">
        <f>ROUND('Смета ЕР (общ) '!$I1561*'Смета ЕР (общ) '!$M1561,2)</f>
        <v>0</v>
      </c>
      <c r="Q1561" s="631"/>
      <c r="R1561" s="1378"/>
    </row>
    <row r="1562" spans="1:18" ht="24">
      <c r="A1562" s="632" t="s">
        <v>105</v>
      </c>
      <c r="B1562" s="632">
        <v>2</v>
      </c>
      <c r="C1562" s="632"/>
      <c r="D1562" s="632">
        <v>189</v>
      </c>
      <c r="E1562" s="632" t="str">
        <f>CONCATENATE('Смета ЕР (общ) '!$A1562,".",'Смета ЕР (общ) '!$B1562,".",'Смета ЕР (общ) '!$D1562)</f>
        <v>Р9.2.189</v>
      </c>
      <c r="F1562" s="663">
        <f t="shared" si="234"/>
        <v>1</v>
      </c>
      <c r="G1562" s="633" t="s">
        <v>290</v>
      </c>
      <c r="H1562" s="634" t="s">
        <v>27</v>
      </c>
      <c r="I1562" s="635"/>
      <c r="J1562" s="636">
        <v>100.22</v>
      </c>
      <c r="K1562" s="636">
        <v>98.52</v>
      </c>
      <c r="L1562" s="636">
        <v>100.22</v>
      </c>
      <c r="M1562" s="636">
        <v>98.52</v>
      </c>
      <c r="N1562" s="653">
        <f>ROUND('Смета ЕР (общ) '!$I1562*'Смета ЕР (общ) '!$L1562,2)</f>
        <v>0</v>
      </c>
      <c r="O1562" s="653">
        <f>ROUND('Смета ЕР (общ) '!$I1562*'Смета ЕР (общ) '!$M1562,2)</f>
        <v>0</v>
      </c>
      <c r="Q1562" s="631"/>
      <c r="R1562" s="1378"/>
    </row>
    <row r="1563" spans="1:18" ht="24">
      <c r="A1563" s="632" t="s">
        <v>105</v>
      </c>
      <c r="B1563" s="632">
        <v>2</v>
      </c>
      <c r="C1563" s="632"/>
      <c r="D1563" s="632">
        <v>190</v>
      </c>
      <c r="E1563" s="632" t="str">
        <f>CONCATENATE('Смета ЕР (общ) '!$A1563,".",'Смета ЕР (общ) '!$B1563,".",'Смета ЕР (общ) '!$D1563)</f>
        <v>Р9.2.190</v>
      </c>
      <c r="F1563" s="663">
        <f t="shared" ref="F1563:F1594" si="238">IF(I1563&gt;0,F1562+1,F1562)</f>
        <v>1</v>
      </c>
      <c r="G1563" s="633" t="s">
        <v>291</v>
      </c>
      <c r="H1563" s="634" t="s">
        <v>27</v>
      </c>
      <c r="I1563" s="635"/>
      <c r="J1563" s="636">
        <v>100.22</v>
      </c>
      <c r="K1563" s="636">
        <v>55.79</v>
      </c>
      <c r="L1563" s="636">
        <v>100.22</v>
      </c>
      <c r="M1563" s="636">
        <v>55.79</v>
      </c>
      <c r="N1563" s="653">
        <f>ROUND('Смета ЕР (общ) '!$I1563*'Смета ЕР (общ) '!$L1563,2)</f>
        <v>0</v>
      </c>
      <c r="O1563" s="653">
        <f>ROUND('Смета ЕР (общ) '!$I1563*'Смета ЕР (общ) '!$M1563,2)</f>
        <v>0</v>
      </c>
      <c r="Q1563" s="631"/>
      <c r="R1563" s="1378"/>
    </row>
    <row r="1564" spans="1:18" ht="24">
      <c r="A1564" s="632" t="s">
        <v>105</v>
      </c>
      <c r="B1564" s="632">
        <v>2</v>
      </c>
      <c r="C1564" s="632"/>
      <c r="D1564" s="632">
        <v>191</v>
      </c>
      <c r="E1564" s="632" t="str">
        <f>CONCATENATE('Смета ЕР (общ) '!$A1564,".",'Смета ЕР (общ) '!$B1564,".",'Смета ЕР (общ) '!$D1564)</f>
        <v>Р9.2.191</v>
      </c>
      <c r="F1564" s="663">
        <f t="shared" si="238"/>
        <v>1</v>
      </c>
      <c r="G1564" s="633" t="s">
        <v>292</v>
      </c>
      <c r="H1564" s="634" t="s">
        <v>27</v>
      </c>
      <c r="I1564" s="635"/>
      <c r="J1564" s="636">
        <v>100.22</v>
      </c>
      <c r="K1564" s="636">
        <v>110.66</v>
      </c>
      <c r="L1564" s="636">
        <v>100.22</v>
      </c>
      <c r="M1564" s="636">
        <v>110.66</v>
      </c>
      <c r="N1564" s="653">
        <f>ROUND('Смета ЕР (общ) '!$I1564*'Смета ЕР (общ) '!$L1564,2)</f>
        <v>0</v>
      </c>
      <c r="O1564" s="653">
        <f>ROUND('Смета ЕР (общ) '!$I1564*'Смета ЕР (общ) '!$M1564,2)</f>
        <v>0</v>
      </c>
      <c r="Q1564" s="631"/>
      <c r="R1564" s="1378"/>
    </row>
    <row r="1565" spans="1:18" ht="24">
      <c r="A1565" s="632" t="s">
        <v>105</v>
      </c>
      <c r="B1565" s="632">
        <v>2</v>
      </c>
      <c r="C1565" s="632"/>
      <c r="D1565" s="632">
        <v>192</v>
      </c>
      <c r="E1565" s="632" t="str">
        <f>CONCATENATE('Смета ЕР (общ) '!$A1565,".",'Смета ЕР (общ) '!$B1565,".",'Смета ЕР (общ) '!$D1565)</f>
        <v>Р9.2.192</v>
      </c>
      <c r="F1565" s="663">
        <f t="shared" si="238"/>
        <v>1</v>
      </c>
      <c r="G1565" s="633" t="s">
        <v>293</v>
      </c>
      <c r="H1565" s="634" t="s">
        <v>27</v>
      </c>
      <c r="I1565" s="635"/>
      <c r="J1565" s="636">
        <v>100.22</v>
      </c>
      <c r="K1565" s="636">
        <v>69.239999999999995</v>
      </c>
      <c r="L1565" s="636">
        <v>100.22</v>
      </c>
      <c r="M1565" s="636">
        <v>69.239999999999995</v>
      </c>
      <c r="N1565" s="653">
        <f>ROUND('Смета ЕР (общ) '!$I1565*'Смета ЕР (общ) '!$L1565,2)</f>
        <v>0</v>
      </c>
      <c r="O1565" s="653">
        <f>ROUND('Смета ЕР (общ) '!$I1565*'Смета ЕР (общ) '!$M1565,2)</f>
        <v>0</v>
      </c>
      <c r="Q1565" s="631"/>
      <c r="R1565" s="1378"/>
    </row>
    <row r="1566" spans="1:18" ht="24">
      <c r="A1566" s="632" t="s">
        <v>105</v>
      </c>
      <c r="B1566" s="632">
        <v>2</v>
      </c>
      <c r="C1566" s="632"/>
      <c r="D1566" s="632">
        <v>193</v>
      </c>
      <c r="E1566" s="632" t="str">
        <f>CONCATENATE('Смета ЕР (общ) '!$A1566,".",'Смета ЕР (общ) '!$B1566,".",'Смета ЕР (общ) '!$D1566)</f>
        <v>Р9.2.193</v>
      </c>
      <c r="F1566" s="663">
        <f t="shared" si="238"/>
        <v>1</v>
      </c>
      <c r="G1566" s="633" t="s">
        <v>294</v>
      </c>
      <c r="H1566" s="634" t="s">
        <v>27</v>
      </c>
      <c r="I1566" s="635"/>
      <c r="J1566" s="636">
        <v>100.22</v>
      </c>
      <c r="K1566" s="636">
        <v>108.32</v>
      </c>
      <c r="L1566" s="636">
        <v>100.22</v>
      </c>
      <c r="M1566" s="636">
        <v>108.32</v>
      </c>
      <c r="N1566" s="653">
        <f>ROUND('Смета ЕР (общ) '!$I1566*'Смета ЕР (общ) '!$L1566,2)</f>
        <v>0</v>
      </c>
      <c r="O1566" s="653">
        <f>ROUND('Смета ЕР (общ) '!$I1566*'Смета ЕР (общ) '!$M1566,2)</f>
        <v>0</v>
      </c>
      <c r="Q1566" s="631"/>
      <c r="R1566" s="1378"/>
    </row>
    <row r="1567" spans="1:18" ht="24">
      <c r="A1567" s="632" t="s">
        <v>105</v>
      </c>
      <c r="B1567" s="632">
        <v>2</v>
      </c>
      <c r="C1567" s="632"/>
      <c r="D1567" s="632">
        <v>194</v>
      </c>
      <c r="E1567" s="632" t="str">
        <f>CONCATENATE('Смета ЕР (общ) '!$A1567,".",'Смета ЕР (общ) '!$B1567,".",'Смета ЕР (общ) '!$D1567)</f>
        <v>Р9.2.194</v>
      </c>
      <c r="F1567" s="663">
        <f t="shared" si="238"/>
        <v>1</v>
      </c>
      <c r="G1567" s="633" t="s">
        <v>295</v>
      </c>
      <c r="H1567" s="634" t="s">
        <v>27</v>
      </c>
      <c r="I1567" s="635"/>
      <c r="J1567" s="636">
        <v>100.22</v>
      </c>
      <c r="K1567" s="636">
        <v>159.21</v>
      </c>
      <c r="L1567" s="636">
        <v>100.22</v>
      </c>
      <c r="M1567" s="636">
        <v>159.21</v>
      </c>
      <c r="N1567" s="653">
        <f>ROUND('Смета ЕР (общ) '!$I1567*'Смета ЕР (общ) '!$L1567,2)</f>
        <v>0</v>
      </c>
      <c r="O1567" s="653">
        <f>ROUND('Смета ЕР (общ) '!$I1567*'Смета ЕР (общ) '!$M1567,2)</f>
        <v>0</v>
      </c>
      <c r="Q1567" s="631"/>
      <c r="R1567" s="1378"/>
    </row>
    <row r="1568" spans="1:18" ht="24">
      <c r="A1568" s="632" t="s">
        <v>105</v>
      </c>
      <c r="B1568" s="632">
        <v>2</v>
      </c>
      <c r="C1568" s="632"/>
      <c r="D1568" s="632">
        <v>195</v>
      </c>
      <c r="E1568" s="632" t="str">
        <f>CONCATENATE('Смета ЕР (общ) '!$A1568,".",'Смета ЕР (общ) '!$B1568,".",'Смета ЕР (общ) '!$D1568)</f>
        <v>Р9.2.195</v>
      </c>
      <c r="F1568" s="663">
        <f t="shared" si="238"/>
        <v>1</v>
      </c>
      <c r="G1568" s="633" t="s">
        <v>190</v>
      </c>
      <c r="H1568" s="634" t="s">
        <v>27</v>
      </c>
      <c r="I1568" s="635"/>
      <c r="J1568" s="636">
        <v>90.48</v>
      </c>
      <c r="K1568" s="636">
        <v>98.47</v>
      </c>
      <c r="L1568" s="636">
        <v>90.48</v>
      </c>
      <c r="M1568" s="636">
        <v>98.47</v>
      </c>
      <c r="N1568" s="653">
        <f>ROUND('Смета ЕР (общ) '!$I1568*'Смета ЕР (общ) '!$L1568,2)</f>
        <v>0</v>
      </c>
      <c r="O1568" s="653">
        <f>ROUND('Смета ЕР (общ) '!$I1568*'Смета ЕР (общ) '!$M1568,2)</f>
        <v>0</v>
      </c>
      <c r="Q1568" s="631"/>
      <c r="R1568" s="1378"/>
    </row>
    <row r="1569" spans="1:18" ht="24">
      <c r="A1569" s="632" t="s">
        <v>105</v>
      </c>
      <c r="B1569" s="632">
        <v>2</v>
      </c>
      <c r="C1569" s="632"/>
      <c r="D1569" s="632">
        <v>196</v>
      </c>
      <c r="E1569" s="632" t="str">
        <f>CONCATENATE('Смета ЕР (общ) '!$A1569,".",'Смета ЕР (общ) '!$B1569,".",'Смета ЕР (общ) '!$D1569)</f>
        <v>Р9.2.196</v>
      </c>
      <c r="F1569" s="663">
        <f t="shared" si="238"/>
        <v>1</v>
      </c>
      <c r="G1569" s="633" t="s">
        <v>191</v>
      </c>
      <c r="H1569" s="634" t="s">
        <v>27</v>
      </c>
      <c r="I1569" s="635"/>
      <c r="J1569" s="636">
        <v>90.48</v>
      </c>
      <c r="K1569" s="636">
        <v>41.44</v>
      </c>
      <c r="L1569" s="636">
        <v>90.48</v>
      </c>
      <c r="M1569" s="636">
        <v>41.44</v>
      </c>
      <c r="N1569" s="653">
        <f>ROUND('Смета ЕР (общ) '!$I1569*'Смета ЕР (общ) '!$L1569,2)</f>
        <v>0</v>
      </c>
      <c r="O1569" s="653">
        <f>ROUND('Смета ЕР (общ) '!$I1569*'Смета ЕР (общ) '!$M1569,2)</f>
        <v>0</v>
      </c>
      <c r="Q1569" s="631"/>
      <c r="R1569" s="1378"/>
    </row>
    <row r="1570" spans="1:18" ht="24">
      <c r="A1570" s="632" t="s">
        <v>105</v>
      </c>
      <c r="B1570" s="632">
        <v>2</v>
      </c>
      <c r="C1570" s="632"/>
      <c r="D1570" s="632">
        <v>223</v>
      </c>
      <c r="E1570" s="632" t="str">
        <f>CONCATENATE('Смета ЕР (общ) '!$A1570,".",'Смета ЕР (общ) '!$B1570,".",'Смета ЕР (общ) '!$D1570)</f>
        <v>Р9.2.223</v>
      </c>
      <c r="F1570" s="663">
        <f t="shared" si="238"/>
        <v>1</v>
      </c>
      <c r="G1570" s="633" t="s">
        <v>146</v>
      </c>
      <c r="H1570" s="634" t="s">
        <v>27</v>
      </c>
      <c r="I1570" s="635"/>
      <c r="J1570" s="636">
        <v>334.95</v>
      </c>
      <c r="K1570" s="636">
        <v>3155.18</v>
      </c>
      <c r="L1570" s="636">
        <f t="shared" ref="L1570:L1586" si="239">ROUND(J1570-J1570*$Q$3,2)</f>
        <v>334.95</v>
      </c>
      <c r="M1570" s="636">
        <f t="shared" ref="M1570:M1586" si="240">ROUND(K1570-K1570*$Q$3,2)</f>
        <v>3155.18</v>
      </c>
      <c r="N1570" s="653">
        <f>ROUND('Смета ЕР (общ) '!$I1570*'Смета ЕР (общ) '!$L1570,2)</f>
        <v>0</v>
      </c>
      <c r="O1570" s="653">
        <f>ROUND('Смета ЕР (общ) '!$I1570*'Смета ЕР (общ) '!$M1570,2)</f>
        <v>0</v>
      </c>
      <c r="R1570" s="1378"/>
    </row>
    <row r="1571" spans="1:18" ht="24">
      <c r="A1571" s="632" t="s">
        <v>105</v>
      </c>
      <c r="B1571" s="632">
        <v>2</v>
      </c>
      <c r="C1571" s="632"/>
      <c r="D1571" s="632">
        <v>224</v>
      </c>
      <c r="E1571" s="632" t="str">
        <f>CONCATENATE('Смета ЕР (общ) '!$A1571,".",'Смета ЕР (общ) '!$B1571,".",'Смета ЕР (общ) '!$D1571)</f>
        <v>Р9.2.224</v>
      </c>
      <c r="F1571" s="663">
        <f t="shared" si="238"/>
        <v>1</v>
      </c>
      <c r="G1571" s="633" t="s">
        <v>680</v>
      </c>
      <c r="H1571" s="634" t="s">
        <v>27</v>
      </c>
      <c r="I1571" s="635"/>
      <c r="J1571" s="636">
        <v>226.2</v>
      </c>
      <c r="K1571" s="636">
        <v>2249.58</v>
      </c>
      <c r="L1571" s="636">
        <f t="shared" si="239"/>
        <v>226.2</v>
      </c>
      <c r="M1571" s="636">
        <f t="shared" si="240"/>
        <v>2249.58</v>
      </c>
      <c r="N1571" s="653">
        <f>ROUND('Смета ЕР (общ) '!$I1571*'Смета ЕР (общ) '!$L1571,2)</f>
        <v>0</v>
      </c>
      <c r="O1571" s="653">
        <f>ROUND('Смета ЕР (общ) '!$I1571*'Смета ЕР (общ) '!$M1571,2)</f>
        <v>0</v>
      </c>
      <c r="R1571" s="1378"/>
    </row>
    <row r="1572" spans="1:18" ht="24">
      <c r="A1572" s="632" t="s">
        <v>105</v>
      </c>
      <c r="B1572" s="632">
        <v>2</v>
      </c>
      <c r="C1572" s="632"/>
      <c r="D1572" s="632">
        <v>225</v>
      </c>
      <c r="E1572" s="632" t="str">
        <f>CONCATENATE('Смета ЕР (общ) '!$A1572,".",'Смета ЕР (общ) '!$B1572,".",'Смета ЕР (общ) '!$D1572)</f>
        <v>Р9.2.225</v>
      </c>
      <c r="F1572" s="663">
        <f t="shared" si="238"/>
        <v>1</v>
      </c>
      <c r="G1572" s="633" t="s">
        <v>681</v>
      </c>
      <c r="H1572" s="634" t="s">
        <v>27</v>
      </c>
      <c r="I1572" s="635"/>
      <c r="J1572" s="636">
        <v>209</v>
      </c>
      <c r="K1572" s="636">
        <v>1423.57</v>
      </c>
      <c r="L1572" s="636">
        <f t="shared" si="239"/>
        <v>209</v>
      </c>
      <c r="M1572" s="636">
        <f t="shared" si="240"/>
        <v>1423.57</v>
      </c>
      <c r="N1572" s="653">
        <f>ROUND('Смета ЕР (общ) '!$I1572*'Смета ЕР (общ) '!$L1572,2)</f>
        <v>0</v>
      </c>
      <c r="O1572" s="653">
        <f>ROUND('Смета ЕР (общ) '!$I1572*'Смета ЕР (общ) '!$M1572,2)</f>
        <v>0</v>
      </c>
      <c r="R1572" s="1378"/>
    </row>
    <row r="1573" spans="1:18" ht="24">
      <c r="A1573" s="632" t="s">
        <v>105</v>
      </c>
      <c r="B1573" s="632">
        <v>2</v>
      </c>
      <c r="C1573" s="632"/>
      <c r="D1573" s="632">
        <v>268</v>
      </c>
      <c r="E1573" s="632" t="str">
        <f>CONCATENATE('Смета ЕР (общ) '!$A1573,".",'Смета ЕР (общ) '!$B1573,".",'Смета ЕР (общ) '!$D1573)</f>
        <v>Р9.2.268</v>
      </c>
      <c r="F1573" s="663">
        <f t="shared" si="238"/>
        <v>1</v>
      </c>
      <c r="G1573" s="633" t="s">
        <v>1148</v>
      </c>
      <c r="H1573" s="634" t="s">
        <v>27</v>
      </c>
      <c r="I1573" s="635"/>
      <c r="J1573" s="636">
        <v>209</v>
      </c>
      <c r="K1573" s="636">
        <v>938.52</v>
      </c>
      <c r="L1573" s="636">
        <f t="shared" si="239"/>
        <v>209</v>
      </c>
      <c r="M1573" s="636">
        <f t="shared" si="240"/>
        <v>938.52</v>
      </c>
      <c r="N1573" s="653">
        <f>ROUND('Смета ЕР (общ) '!$I1573*'Смета ЕР (общ) '!$L1573,2)</f>
        <v>0</v>
      </c>
      <c r="O1573" s="653">
        <f>ROUND('Смета ЕР (общ) '!$I1573*'Смета ЕР (общ) '!$M1573,2)</f>
        <v>0</v>
      </c>
      <c r="R1573" s="1378"/>
    </row>
    <row r="1574" spans="1:18" ht="24">
      <c r="A1574" s="632" t="s">
        <v>105</v>
      </c>
      <c r="B1574" s="632">
        <v>2</v>
      </c>
      <c r="C1574" s="632"/>
      <c r="D1574" s="632">
        <v>226</v>
      </c>
      <c r="E1574" s="632" t="str">
        <f>CONCATENATE('Смета ЕР (общ) '!$A1574,".",'Смета ЕР (общ) '!$B1574,".",'Смета ЕР (общ) '!$D1574)</f>
        <v>Р9.2.226</v>
      </c>
      <c r="F1574" s="663">
        <f t="shared" si="238"/>
        <v>1</v>
      </c>
      <c r="G1574" s="633" t="s">
        <v>147</v>
      </c>
      <c r="H1574" s="634" t="s">
        <v>27</v>
      </c>
      <c r="I1574" s="635"/>
      <c r="J1574" s="636">
        <v>198</v>
      </c>
      <c r="K1574" s="636">
        <v>579.13</v>
      </c>
      <c r="L1574" s="636">
        <f t="shared" si="239"/>
        <v>198</v>
      </c>
      <c r="M1574" s="636">
        <f t="shared" si="240"/>
        <v>579.13</v>
      </c>
      <c r="N1574" s="653">
        <f>ROUND('Смета ЕР (общ) '!$I1574*'Смета ЕР (общ) '!$L1574,2)</f>
        <v>0</v>
      </c>
      <c r="O1574" s="653">
        <f>ROUND('Смета ЕР (общ) '!$I1574*'Смета ЕР (общ) '!$M1574,2)</f>
        <v>0</v>
      </c>
      <c r="R1574" s="1378"/>
    </row>
    <row r="1575" spans="1:18" ht="24">
      <c r="A1575" s="632" t="s">
        <v>105</v>
      </c>
      <c r="B1575" s="632">
        <v>2</v>
      </c>
      <c r="C1575" s="632"/>
      <c r="D1575" s="632">
        <v>227</v>
      </c>
      <c r="E1575" s="632" t="str">
        <f>CONCATENATE('Смета ЕР (общ) '!$A1575,".",'Смета ЕР (общ) '!$B1575,".",'Смета ЕР (общ) '!$D1575)</f>
        <v>Р9.2.227</v>
      </c>
      <c r="F1575" s="663">
        <f t="shared" si="238"/>
        <v>1</v>
      </c>
      <c r="G1575" s="633" t="s">
        <v>148</v>
      </c>
      <c r="H1575" s="634" t="s">
        <v>27</v>
      </c>
      <c r="I1575" s="635"/>
      <c r="J1575" s="636">
        <v>132</v>
      </c>
      <c r="K1575" s="636">
        <v>412.57</v>
      </c>
      <c r="L1575" s="636">
        <f t="shared" si="239"/>
        <v>132</v>
      </c>
      <c r="M1575" s="636">
        <f t="shared" si="240"/>
        <v>412.57</v>
      </c>
      <c r="N1575" s="653">
        <f>ROUND('Смета ЕР (общ) '!$I1575*'Смета ЕР (общ) '!$L1575,2)</f>
        <v>0</v>
      </c>
      <c r="O1575" s="653">
        <f>ROUND('Смета ЕР (общ) '!$I1575*'Смета ЕР (общ) '!$M1575,2)</f>
        <v>0</v>
      </c>
      <c r="R1575" s="1378"/>
    </row>
    <row r="1576" spans="1:18" ht="24">
      <c r="A1576" s="632" t="s">
        <v>105</v>
      </c>
      <c r="B1576" s="632">
        <v>2</v>
      </c>
      <c r="C1576" s="632"/>
      <c r="D1576" s="632">
        <v>228</v>
      </c>
      <c r="E1576" s="632" t="str">
        <f>CONCATENATE('Смета ЕР (общ) '!$A1576,".",'Смета ЕР (общ) '!$B1576,".",'Смета ЕР (общ) '!$D1576)</f>
        <v>Р9.2.228</v>
      </c>
      <c r="F1576" s="663">
        <f t="shared" si="238"/>
        <v>1</v>
      </c>
      <c r="G1576" s="633" t="s">
        <v>149</v>
      </c>
      <c r="H1576" s="634" t="s">
        <v>27</v>
      </c>
      <c r="I1576" s="635"/>
      <c r="J1576" s="636">
        <v>110.06</v>
      </c>
      <c r="K1576" s="636">
        <v>274.42</v>
      </c>
      <c r="L1576" s="636">
        <f t="shared" si="239"/>
        <v>110.06</v>
      </c>
      <c r="M1576" s="636">
        <f t="shared" si="240"/>
        <v>274.42</v>
      </c>
      <c r="N1576" s="653">
        <f>ROUND('Смета ЕР (общ) '!$I1576*'Смета ЕР (общ) '!$L1576,2)</f>
        <v>0</v>
      </c>
      <c r="O1576" s="653">
        <f>ROUND('Смета ЕР (общ) '!$I1576*'Смета ЕР (общ) '!$M1576,2)</f>
        <v>0</v>
      </c>
      <c r="R1576" s="1378"/>
    </row>
    <row r="1577" spans="1:18" ht="24">
      <c r="A1577" s="632" t="s">
        <v>105</v>
      </c>
      <c r="B1577" s="632">
        <v>2</v>
      </c>
      <c r="C1577" s="632"/>
      <c r="D1577" s="632">
        <v>229</v>
      </c>
      <c r="E1577" s="632" t="str">
        <f>CONCATENATE('Смета ЕР (общ) '!$A1577,".",'Смета ЕР (общ) '!$B1577,".",'Смета ЕР (общ) '!$D1577)</f>
        <v>Р9.2.229</v>
      </c>
      <c r="F1577" s="663">
        <f t="shared" si="238"/>
        <v>1</v>
      </c>
      <c r="G1577" s="633" t="s">
        <v>150</v>
      </c>
      <c r="H1577" s="634" t="s">
        <v>27</v>
      </c>
      <c r="I1577" s="635"/>
      <c r="J1577" s="636">
        <v>110.06</v>
      </c>
      <c r="K1577" s="636">
        <v>191.72</v>
      </c>
      <c r="L1577" s="636">
        <f t="shared" si="239"/>
        <v>110.06</v>
      </c>
      <c r="M1577" s="636">
        <f t="shared" si="240"/>
        <v>191.72</v>
      </c>
      <c r="N1577" s="653">
        <f>ROUND('Смета ЕР (общ) '!$I1577*'Смета ЕР (общ) '!$L1577,2)</f>
        <v>0</v>
      </c>
      <c r="O1577" s="653">
        <f>ROUND('Смета ЕР (общ) '!$I1577*'Смета ЕР (общ) '!$M1577,2)</f>
        <v>0</v>
      </c>
      <c r="R1577" s="1378"/>
    </row>
    <row r="1578" spans="1:18" ht="24">
      <c r="A1578" s="632" t="s">
        <v>105</v>
      </c>
      <c r="B1578" s="632">
        <v>2</v>
      </c>
      <c r="C1578" s="632"/>
      <c r="D1578" s="632">
        <v>230</v>
      </c>
      <c r="E1578" s="632" t="str">
        <f>CONCATENATE('Смета ЕР (общ) '!$A1578,".",'Смета ЕР (общ) '!$B1578,".",'Смета ЕР (общ) '!$D1578)</f>
        <v>Р9.2.230</v>
      </c>
      <c r="F1578" s="663">
        <f t="shared" si="238"/>
        <v>1</v>
      </c>
      <c r="G1578" s="633" t="s">
        <v>151</v>
      </c>
      <c r="H1578" s="634" t="s">
        <v>27</v>
      </c>
      <c r="I1578" s="635"/>
      <c r="J1578" s="636">
        <v>118.67</v>
      </c>
      <c r="K1578" s="636">
        <v>192.49</v>
      </c>
      <c r="L1578" s="636">
        <f t="shared" si="239"/>
        <v>118.67</v>
      </c>
      <c r="M1578" s="636">
        <f t="shared" si="240"/>
        <v>192.49</v>
      </c>
      <c r="N1578" s="653">
        <f>ROUND('Смета ЕР (общ) '!$I1578*'Смета ЕР (общ) '!$L1578,2)</f>
        <v>0</v>
      </c>
      <c r="O1578" s="653">
        <f>ROUND('Смета ЕР (общ) '!$I1578*'Смета ЕР (общ) '!$M1578,2)</f>
        <v>0</v>
      </c>
      <c r="R1578" s="1378"/>
    </row>
    <row r="1579" spans="1:18" ht="24">
      <c r="A1579" s="632" t="s">
        <v>105</v>
      </c>
      <c r="B1579" s="632">
        <v>2</v>
      </c>
      <c r="C1579" s="632"/>
      <c r="D1579" s="632">
        <v>231</v>
      </c>
      <c r="E1579" s="632" t="str">
        <f>CONCATENATE('Смета ЕР (общ) '!$A1579,".",'Смета ЕР (общ) '!$B1579,".",'Смета ЕР (общ) '!$D1579)</f>
        <v>Р9.2.231</v>
      </c>
      <c r="F1579" s="663">
        <f t="shared" si="238"/>
        <v>1</v>
      </c>
      <c r="G1579" s="633" t="s">
        <v>152</v>
      </c>
      <c r="H1579" s="634" t="s">
        <v>27</v>
      </c>
      <c r="I1579" s="635"/>
      <c r="J1579" s="636">
        <v>100.22</v>
      </c>
      <c r="K1579" s="636">
        <v>160.36000000000001</v>
      </c>
      <c r="L1579" s="636">
        <f t="shared" si="239"/>
        <v>100.22</v>
      </c>
      <c r="M1579" s="636">
        <f t="shared" si="240"/>
        <v>160.36000000000001</v>
      </c>
      <c r="N1579" s="653">
        <f>ROUND('Смета ЕР (общ) '!$I1579*'Смета ЕР (общ) '!$L1579,2)</f>
        <v>0</v>
      </c>
      <c r="O1579" s="653">
        <f>ROUND('Смета ЕР (общ) '!$I1579*'Смета ЕР (общ) '!$M1579,2)</f>
        <v>0</v>
      </c>
      <c r="R1579" s="1378"/>
    </row>
    <row r="1580" spans="1:18" ht="24">
      <c r="A1580" s="632" t="s">
        <v>105</v>
      </c>
      <c r="B1580" s="632">
        <v>2</v>
      </c>
      <c r="C1580" s="632"/>
      <c r="D1580" s="632">
        <v>232</v>
      </c>
      <c r="E1580" s="632" t="str">
        <f>CONCATENATE('Смета ЕР (общ) '!$A1580,".",'Смета ЕР (общ) '!$B1580,".",'Смета ЕР (общ) '!$D1580)</f>
        <v>Р9.2.232</v>
      </c>
      <c r="F1580" s="663">
        <f t="shared" si="238"/>
        <v>1</v>
      </c>
      <c r="G1580" s="633" t="s">
        <v>153</v>
      </c>
      <c r="H1580" s="634" t="s">
        <v>27</v>
      </c>
      <c r="I1580" s="635"/>
      <c r="J1580" s="636">
        <v>100.22</v>
      </c>
      <c r="K1580" s="636">
        <v>106.64</v>
      </c>
      <c r="L1580" s="636">
        <f t="shared" si="239"/>
        <v>100.22</v>
      </c>
      <c r="M1580" s="636">
        <f t="shared" si="240"/>
        <v>106.64</v>
      </c>
      <c r="N1580" s="653">
        <f>ROUND('Смета ЕР (общ) '!$I1580*'Смета ЕР (общ) '!$L1580,2)</f>
        <v>0</v>
      </c>
      <c r="O1580" s="653">
        <f>ROUND('Смета ЕР (общ) '!$I1580*'Смета ЕР (общ) '!$M1580,2)</f>
        <v>0</v>
      </c>
      <c r="R1580" s="1378"/>
    </row>
    <row r="1581" spans="1:18" ht="24">
      <c r="A1581" s="632" t="s">
        <v>105</v>
      </c>
      <c r="B1581" s="632">
        <v>2</v>
      </c>
      <c r="C1581" s="632"/>
      <c r="D1581" s="632">
        <v>419</v>
      </c>
      <c r="E1581" s="632" t="str">
        <f>CONCATENATE('Смета ЕР (общ) '!$A1581,".",'Смета ЕР (общ) '!$B1581,".",'Смета ЕР (общ) '!$D1581)</f>
        <v>Р9.2.419</v>
      </c>
      <c r="F1581" s="663">
        <f t="shared" si="238"/>
        <v>1</v>
      </c>
      <c r="G1581" s="633" t="s">
        <v>2050</v>
      </c>
      <c r="H1581" s="634" t="s">
        <v>27</v>
      </c>
      <c r="I1581" s="635"/>
      <c r="J1581" s="636">
        <v>138.5</v>
      </c>
      <c r="K1581" s="636">
        <v>128.51</v>
      </c>
      <c r="L1581" s="636">
        <f t="shared" si="239"/>
        <v>138.5</v>
      </c>
      <c r="M1581" s="636">
        <f t="shared" si="240"/>
        <v>128.51</v>
      </c>
      <c r="N1581" s="653">
        <f>ROUND('Смета ЕР (общ) '!$I1581*'Смета ЕР (общ) '!$L1581,2)</f>
        <v>0</v>
      </c>
      <c r="O1581" s="653">
        <f>ROUND('Смета ЕР (общ) '!$I1581*'Смета ЕР (общ) '!$M1581,2)</f>
        <v>0</v>
      </c>
      <c r="R1581" s="1378"/>
    </row>
    <row r="1582" spans="1:18" ht="24">
      <c r="A1582" s="632" t="s">
        <v>105</v>
      </c>
      <c r="B1582" s="632">
        <v>2</v>
      </c>
      <c r="C1582" s="632"/>
      <c r="D1582" s="632">
        <v>233</v>
      </c>
      <c r="E1582" s="632" t="str">
        <f>CONCATENATE('Смета ЕР (общ) '!$A1582,".",'Смета ЕР (общ) '!$B1582,".",'Смета ЕР (общ) '!$D1582)</f>
        <v>Р9.2.233</v>
      </c>
      <c r="F1582" s="663">
        <f t="shared" si="238"/>
        <v>1</v>
      </c>
      <c r="G1582" s="633" t="s">
        <v>197</v>
      </c>
      <c r="H1582" s="634" t="s">
        <v>27</v>
      </c>
      <c r="I1582" s="635"/>
      <c r="J1582" s="636">
        <v>100.22</v>
      </c>
      <c r="K1582" s="636">
        <v>177.72</v>
      </c>
      <c r="L1582" s="636">
        <f t="shared" si="239"/>
        <v>100.22</v>
      </c>
      <c r="M1582" s="636">
        <f t="shared" si="240"/>
        <v>177.72</v>
      </c>
      <c r="N1582" s="653">
        <f>ROUND('Смета ЕР (общ) '!$I1582*'Смета ЕР (общ) '!$L1582,2)</f>
        <v>0</v>
      </c>
      <c r="O1582" s="653">
        <f>ROUND('Смета ЕР (общ) '!$I1582*'Смета ЕР (общ) '!$M1582,2)</f>
        <v>0</v>
      </c>
      <c r="R1582" s="1378"/>
    </row>
    <row r="1583" spans="1:18" ht="24">
      <c r="A1583" s="632" t="s">
        <v>105</v>
      </c>
      <c r="B1583" s="632">
        <v>2</v>
      </c>
      <c r="C1583" s="632"/>
      <c r="D1583" s="632">
        <v>263</v>
      </c>
      <c r="E1583" s="632" t="str">
        <f>CONCATENATE('Смета ЕР (общ) '!$A1583,".",'Смета ЕР (общ) '!$B1583,".",'Смета ЕР (общ) '!$D1583)</f>
        <v>Р9.2.263</v>
      </c>
      <c r="F1583" s="663">
        <f t="shared" si="238"/>
        <v>1</v>
      </c>
      <c r="G1583" s="633" t="s">
        <v>687</v>
      </c>
      <c r="H1583" s="634" t="s">
        <v>27</v>
      </c>
      <c r="I1583" s="635"/>
      <c r="J1583" s="636">
        <v>100.22</v>
      </c>
      <c r="K1583" s="636">
        <v>122.91</v>
      </c>
      <c r="L1583" s="636">
        <f t="shared" si="239"/>
        <v>100.22</v>
      </c>
      <c r="M1583" s="636">
        <f t="shared" si="240"/>
        <v>122.91</v>
      </c>
      <c r="N1583" s="653">
        <f>ROUND('Смета ЕР (общ) '!$I1583*'Смета ЕР (общ) '!$L1583,2)</f>
        <v>0</v>
      </c>
      <c r="O1583" s="653">
        <f>ROUND('Смета ЕР (общ) '!$I1583*'Смета ЕР (общ) '!$M1583,2)</f>
        <v>0</v>
      </c>
      <c r="R1583" s="1378"/>
    </row>
    <row r="1584" spans="1:18" ht="24">
      <c r="A1584" s="632" t="s">
        <v>105</v>
      </c>
      <c r="B1584" s="632">
        <v>2</v>
      </c>
      <c r="C1584" s="632"/>
      <c r="D1584" s="632">
        <v>420</v>
      </c>
      <c r="E1584" s="632" t="str">
        <f>CONCATENATE('Смета ЕР (общ) '!$A1584,".",'Смета ЕР (общ) '!$B1584,".",'Смета ЕР (общ) '!$D1584)</f>
        <v>Р9.2.420</v>
      </c>
      <c r="F1584" s="663">
        <f t="shared" si="238"/>
        <v>1</v>
      </c>
      <c r="G1584" s="633" t="s">
        <v>2051</v>
      </c>
      <c r="H1584" s="634" t="s">
        <v>27</v>
      </c>
      <c r="I1584" s="635"/>
      <c r="J1584" s="636">
        <v>138.5</v>
      </c>
      <c r="K1584" s="636">
        <v>182.08</v>
      </c>
      <c r="L1584" s="636">
        <f t="shared" si="239"/>
        <v>138.5</v>
      </c>
      <c r="M1584" s="636">
        <f t="shared" si="240"/>
        <v>182.08</v>
      </c>
      <c r="N1584" s="653">
        <f>ROUND('Смета ЕР (общ) '!$I1584*'Смета ЕР (общ) '!$L1584,2)</f>
        <v>0</v>
      </c>
      <c r="O1584" s="653">
        <f>ROUND('Смета ЕР (общ) '!$I1584*'Смета ЕР (общ) '!$M1584,2)</f>
        <v>0</v>
      </c>
      <c r="R1584" s="1378"/>
    </row>
    <row r="1585" spans="1:18" ht="24">
      <c r="A1585" s="632" t="s">
        <v>105</v>
      </c>
      <c r="B1585" s="632">
        <v>2</v>
      </c>
      <c r="C1585" s="632"/>
      <c r="D1585" s="632">
        <v>421</v>
      </c>
      <c r="E1585" s="632" t="str">
        <f>CONCATENATE('Смета ЕР (общ) '!$A1585,".",'Смета ЕР (общ) '!$B1585,".",'Смета ЕР (общ) '!$D1585)</f>
        <v>Р9.2.421</v>
      </c>
      <c r="F1585" s="663">
        <f t="shared" si="238"/>
        <v>1</v>
      </c>
      <c r="G1585" s="633" t="s">
        <v>2052</v>
      </c>
      <c r="H1585" s="634" t="s">
        <v>27</v>
      </c>
      <c r="I1585" s="635"/>
      <c r="J1585" s="636">
        <v>145.51</v>
      </c>
      <c r="K1585" s="636">
        <v>98.8</v>
      </c>
      <c r="L1585" s="636">
        <f t="shared" si="239"/>
        <v>145.51</v>
      </c>
      <c r="M1585" s="636">
        <f t="shared" si="240"/>
        <v>98.8</v>
      </c>
      <c r="N1585" s="653">
        <f>ROUND('Смета ЕР (общ) '!$I1585*'Смета ЕР (общ) '!$L1585,2)</f>
        <v>0</v>
      </c>
      <c r="O1585" s="653">
        <f>ROUND('Смета ЕР (общ) '!$I1585*'Смета ЕР (общ) '!$M1585,2)</f>
        <v>0</v>
      </c>
      <c r="R1585" s="1378"/>
    </row>
    <row r="1586" spans="1:18" ht="24">
      <c r="A1586" s="632" t="s">
        <v>105</v>
      </c>
      <c r="B1586" s="632">
        <v>2</v>
      </c>
      <c r="C1586" s="632"/>
      <c r="D1586" s="632">
        <v>422</v>
      </c>
      <c r="E1586" s="632" t="str">
        <f>CONCATENATE('Смета ЕР (общ) '!$A1586,".",'Смета ЕР (общ) '!$B1586,".",'Смета ЕР (общ) '!$D1586)</f>
        <v>Р9.2.422</v>
      </c>
      <c r="F1586" s="663">
        <f t="shared" si="238"/>
        <v>1</v>
      </c>
      <c r="G1586" s="633" t="s">
        <v>2053</v>
      </c>
      <c r="H1586" s="634" t="s">
        <v>27</v>
      </c>
      <c r="I1586" s="635"/>
      <c r="J1586" s="636">
        <v>145.51</v>
      </c>
      <c r="K1586" s="636">
        <v>120.04</v>
      </c>
      <c r="L1586" s="636">
        <f t="shared" si="239"/>
        <v>145.51</v>
      </c>
      <c r="M1586" s="636">
        <f t="shared" si="240"/>
        <v>120.04</v>
      </c>
      <c r="N1586" s="653">
        <f>ROUND('Смета ЕР (общ) '!$I1586*'Смета ЕР (общ) '!$L1586,2)</f>
        <v>0</v>
      </c>
      <c r="O1586" s="653">
        <f>ROUND('Смета ЕР (общ) '!$I1586*'Смета ЕР (общ) '!$M1586,2)</f>
        <v>0</v>
      </c>
      <c r="R1586" s="1378"/>
    </row>
    <row r="1587" spans="1:18" ht="24">
      <c r="A1587" s="726" t="s">
        <v>105</v>
      </c>
      <c r="B1587" s="726">
        <v>2</v>
      </c>
      <c r="C1587" s="726"/>
      <c r="D1587" s="726">
        <v>423</v>
      </c>
      <c r="E1587" s="726" t="str">
        <f>CONCATENATE('Смета ЕР (общ) '!$A1587,".",'Смета ЕР (общ) '!$B1587,".",'Смета ЕР (общ) '!$D1587)</f>
        <v>Р9.2.423</v>
      </c>
      <c r="F1587" s="663">
        <f t="shared" si="238"/>
        <v>1</v>
      </c>
      <c r="G1587" s="727" t="s">
        <v>2489</v>
      </c>
      <c r="H1587" s="638" t="s">
        <v>27</v>
      </c>
      <c r="I1587" s="637"/>
      <c r="J1587" s="665">
        <v>100.22</v>
      </c>
      <c r="K1587" s="665">
        <v>58.1</v>
      </c>
      <c r="L1587" s="636">
        <f t="shared" ref="L1587:L1588" si="241">ROUND(J1587-J1587*$Q$3,2)</f>
        <v>100.22</v>
      </c>
      <c r="M1587" s="636">
        <f t="shared" ref="M1587:M1588" si="242">ROUND(K1587-K1587*$Q$3,2)</f>
        <v>58.1</v>
      </c>
      <c r="N1587" s="653">
        <f>ROUND('Смета ЕР (общ) '!$I1587*'Смета ЕР (общ) '!$L1587,2)</f>
        <v>0</v>
      </c>
      <c r="O1587" s="653">
        <f>ROUND('Смета ЕР (общ) '!$I1587*'Смета ЕР (общ) '!$M1587,2)</f>
        <v>0</v>
      </c>
      <c r="Q1587" s="631"/>
      <c r="R1587" s="1378"/>
    </row>
    <row r="1588" spans="1:18" ht="24">
      <c r="A1588" s="726" t="s">
        <v>105</v>
      </c>
      <c r="B1588" s="726">
        <v>2</v>
      </c>
      <c r="C1588" s="726"/>
      <c r="D1588" s="726">
        <v>424</v>
      </c>
      <c r="E1588" s="726" t="str">
        <f>CONCATENATE('Смета ЕР (общ) '!$A1588,".",'Смета ЕР (общ) '!$B1588,".",'Смета ЕР (общ) '!$D1588)</f>
        <v>Р9.2.424</v>
      </c>
      <c r="F1588" s="663">
        <f t="shared" si="238"/>
        <v>1</v>
      </c>
      <c r="G1588" s="727" t="s">
        <v>2490</v>
      </c>
      <c r="H1588" s="638" t="s">
        <v>27</v>
      </c>
      <c r="I1588" s="637"/>
      <c r="J1588" s="665">
        <v>100.22</v>
      </c>
      <c r="K1588" s="665">
        <v>37.53</v>
      </c>
      <c r="L1588" s="636">
        <f t="shared" si="241"/>
        <v>100.22</v>
      </c>
      <c r="M1588" s="636">
        <f t="shared" si="242"/>
        <v>37.53</v>
      </c>
      <c r="N1588" s="653">
        <f>ROUND('Смета ЕР (общ) '!$I1588*'Смета ЕР (общ) '!$L1588,2)</f>
        <v>0</v>
      </c>
      <c r="O1588" s="653">
        <f>ROUND('Смета ЕР (общ) '!$I1588*'Смета ЕР (общ) '!$M1588,2)</f>
        <v>0</v>
      </c>
      <c r="Q1588" s="631"/>
      <c r="R1588" s="1378"/>
    </row>
    <row r="1589" spans="1:18" ht="24">
      <c r="A1589" s="632" t="s">
        <v>105</v>
      </c>
      <c r="B1589" s="632">
        <v>2</v>
      </c>
      <c r="C1589" s="632"/>
      <c r="D1589" s="632">
        <v>234</v>
      </c>
      <c r="E1589" s="632" t="str">
        <f>CONCATENATE('Смета ЕР (общ) '!$A1589,".",'Смета ЕР (общ) '!$B1589,".",'Смета ЕР (общ) '!$D1589)</f>
        <v>Р9.2.234</v>
      </c>
      <c r="F1589" s="663">
        <f t="shared" si="238"/>
        <v>1</v>
      </c>
      <c r="G1589" s="633" t="s">
        <v>410</v>
      </c>
      <c r="H1589" s="634" t="s">
        <v>336</v>
      </c>
      <c r="I1589" s="635"/>
      <c r="J1589" s="636">
        <v>1045</v>
      </c>
      <c r="K1589" s="636">
        <v>250.1</v>
      </c>
      <c r="L1589" s="636">
        <f t="shared" ref="L1589:L1598" si="243">ROUND(J1589-J1589*$Q$3,2)</f>
        <v>1045</v>
      </c>
      <c r="M1589" s="636">
        <f t="shared" ref="M1589:M1598" si="244">ROUND(K1589-K1589*$Q$3,2)</f>
        <v>250.1</v>
      </c>
      <c r="N1589" s="653">
        <f>ROUND('Смета ЕР (общ) '!$I1589*'Смета ЕР (общ) '!$L1589,2)</f>
        <v>0</v>
      </c>
      <c r="O1589" s="653">
        <f>ROUND('Смета ЕР (общ) '!$I1589*'Смета ЕР (общ) '!$M1589,2)</f>
        <v>0</v>
      </c>
      <c r="R1589" s="1378"/>
    </row>
    <row r="1590" spans="1:18" ht="24">
      <c r="A1590" s="632" t="s">
        <v>105</v>
      </c>
      <c r="B1590" s="632">
        <v>2</v>
      </c>
      <c r="C1590" s="632"/>
      <c r="D1590" s="632">
        <v>235</v>
      </c>
      <c r="E1590" s="632" t="str">
        <f>CONCATENATE('Смета ЕР (общ) '!$A1590,".",'Смета ЕР (общ) '!$B1590,".",'Смета ЕР (общ) '!$D1590)</f>
        <v>Р9.2.235</v>
      </c>
      <c r="F1590" s="663">
        <f t="shared" si="238"/>
        <v>1</v>
      </c>
      <c r="G1590" s="633" t="s">
        <v>411</v>
      </c>
      <c r="H1590" s="634" t="s">
        <v>336</v>
      </c>
      <c r="I1590" s="635"/>
      <c r="J1590" s="636">
        <v>1210</v>
      </c>
      <c r="K1590" s="636">
        <v>683.59</v>
      </c>
      <c r="L1590" s="636">
        <f t="shared" si="243"/>
        <v>1210</v>
      </c>
      <c r="M1590" s="636">
        <f t="shared" si="244"/>
        <v>683.59</v>
      </c>
      <c r="N1590" s="653">
        <f>ROUND('Смета ЕР (общ) '!$I1590*'Смета ЕР (общ) '!$L1590,2)</f>
        <v>0</v>
      </c>
      <c r="O1590" s="653">
        <f>ROUND('Смета ЕР (общ) '!$I1590*'Смета ЕР (общ) '!$M1590,2)</f>
        <v>0</v>
      </c>
      <c r="R1590" s="1378"/>
    </row>
    <row r="1591" spans="1:18" ht="24">
      <c r="A1591" s="632" t="s">
        <v>105</v>
      </c>
      <c r="B1591" s="632">
        <v>2</v>
      </c>
      <c r="C1591" s="632"/>
      <c r="D1591" s="632">
        <v>247</v>
      </c>
      <c r="E1591" s="632" t="str">
        <f>CONCATENATE('Смета ЕР (общ) '!$A1591,".",'Смета ЕР (общ) '!$B1591,".",'Смета ЕР (общ) '!$D1591)</f>
        <v>Р9.2.247</v>
      </c>
      <c r="F1591" s="663">
        <f t="shared" si="238"/>
        <v>1</v>
      </c>
      <c r="G1591" s="633" t="s">
        <v>702</v>
      </c>
      <c r="H1591" s="634" t="s">
        <v>336</v>
      </c>
      <c r="I1591" s="637"/>
      <c r="J1591" s="636">
        <v>2592.6</v>
      </c>
      <c r="K1591" s="636">
        <v>10656.88</v>
      </c>
      <c r="L1591" s="636">
        <f t="shared" si="243"/>
        <v>2592.6</v>
      </c>
      <c r="M1591" s="636">
        <f t="shared" si="244"/>
        <v>10656.88</v>
      </c>
      <c r="N1591" s="653">
        <f>ROUND('Смета ЕР (общ) '!$I1591*'Смета ЕР (общ) '!$L1591,2)</f>
        <v>0</v>
      </c>
      <c r="O1591" s="653">
        <f>ROUND('Смета ЕР (общ) '!$I1591*'Смета ЕР (общ) '!$M1591,2)</f>
        <v>0</v>
      </c>
      <c r="R1591" s="1378"/>
    </row>
    <row r="1592" spans="1:18" ht="24">
      <c r="A1592" s="663" t="s">
        <v>105</v>
      </c>
      <c r="B1592" s="663">
        <v>2</v>
      </c>
      <c r="C1592" s="663"/>
      <c r="D1592" s="663">
        <v>249</v>
      </c>
      <c r="E1592" s="663" t="str">
        <f>CONCATENATE('Смета ЕР (общ) '!$A1592,".",'Смета ЕР (общ) '!$B1592,".",'Смета ЕР (общ) '!$D1592)</f>
        <v>Р9.2.249</v>
      </c>
      <c r="F1592" s="663">
        <f t="shared" si="238"/>
        <v>1</v>
      </c>
      <c r="G1592" s="678" t="s">
        <v>1189</v>
      </c>
      <c r="H1592" s="638" t="s">
        <v>336</v>
      </c>
      <c r="I1592" s="637"/>
      <c r="J1592" s="665">
        <v>3125.04</v>
      </c>
      <c r="K1592" s="665">
        <v>13916.77</v>
      </c>
      <c r="L1592" s="665">
        <f t="shared" si="243"/>
        <v>3125.04</v>
      </c>
      <c r="M1592" s="665">
        <f t="shared" si="244"/>
        <v>13916.77</v>
      </c>
      <c r="N1592" s="653">
        <f>ROUND('Смета ЕР (общ) '!$I1592*'Смета ЕР (общ) '!$L1592,2)</f>
        <v>0</v>
      </c>
      <c r="O1592" s="653">
        <f>ROUND('Смета ЕР (общ) '!$I1592*'Смета ЕР (общ) '!$M1592,2)</f>
        <v>0</v>
      </c>
      <c r="P1592" s="647" t="s">
        <v>1181</v>
      </c>
      <c r="R1592" s="1378"/>
    </row>
    <row r="1593" spans="1:18" ht="24">
      <c r="A1593" s="663" t="s">
        <v>105</v>
      </c>
      <c r="B1593" s="663">
        <v>2</v>
      </c>
      <c r="C1593" s="663"/>
      <c r="D1593" s="663">
        <v>425</v>
      </c>
      <c r="E1593" s="663" t="str">
        <f>CONCATENATE('Смета ЕР (общ) '!$A1593,".",'Смета ЕР (общ) '!$B1593,".",'Смета ЕР (общ) '!$D1593)</f>
        <v>Р9.2.425</v>
      </c>
      <c r="F1593" s="663">
        <f t="shared" si="238"/>
        <v>1</v>
      </c>
      <c r="G1593" s="678" t="s">
        <v>1190</v>
      </c>
      <c r="H1593" s="638" t="s">
        <v>336</v>
      </c>
      <c r="I1593" s="637"/>
      <c r="J1593" s="665">
        <v>3125.04</v>
      </c>
      <c r="K1593" s="665">
        <v>19947.27</v>
      </c>
      <c r="L1593" s="665">
        <f t="shared" si="243"/>
        <v>3125.04</v>
      </c>
      <c r="M1593" s="665">
        <f t="shared" si="244"/>
        <v>19947.27</v>
      </c>
      <c r="N1593" s="653">
        <f>ROUND('Смета ЕР (общ) '!$I1593*'Смета ЕР (общ) '!$L1593,2)</f>
        <v>0</v>
      </c>
      <c r="O1593" s="653">
        <f>ROUND('Смета ЕР (общ) '!$I1593*'Смета ЕР (общ) '!$M1593,2)</f>
        <v>0</v>
      </c>
      <c r="P1593" s="647" t="s">
        <v>1181</v>
      </c>
      <c r="R1593" s="1378"/>
    </row>
    <row r="1594" spans="1:18" ht="24">
      <c r="A1594" s="663" t="s">
        <v>105</v>
      </c>
      <c r="B1594" s="663">
        <v>2</v>
      </c>
      <c r="C1594" s="663"/>
      <c r="D1594" s="663">
        <v>426</v>
      </c>
      <c r="E1594" s="663" t="str">
        <f>CONCATENATE('Смета ЕР (общ) '!$A1594,".",'Смета ЕР (общ) '!$B1594,".",'Смета ЕР (общ) '!$D1594)</f>
        <v>Р9.2.426</v>
      </c>
      <c r="F1594" s="663">
        <f t="shared" si="238"/>
        <v>1</v>
      </c>
      <c r="G1594" s="678" t="s">
        <v>1987</v>
      </c>
      <c r="H1594" s="638" t="s">
        <v>336</v>
      </c>
      <c r="I1594" s="637"/>
      <c r="J1594" s="665">
        <v>3125.04</v>
      </c>
      <c r="K1594" s="665">
        <v>6884.26</v>
      </c>
      <c r="L1594" s="665">
        <f t="shared" si="243"/>
        <v>3125.04</v>
      </c>
      <c r="M1594" s="665">
        <f t="shared" si="244"/>
        <v>6884.26</v>
      </c>
      <c r="N1594" s="653">
        <f>ROUND('Смета ЕР (общ) '!$I1594*'Смета ЕР (общ) '!$L1594,2)</f>
        <v>0</v>
      </c>
      <c r="O1594" s="653">
        <f>ROUND('Смета ЕР (общ) '!$I1594*'Смета ЕР (общ) '!$M1594,2)</f>
        <v>0</v>
      </c>
      <c r="P1594" s="647"/>
      <c r="R1594" s="1378"/>
    </row>
    <row r="1595" spans="1:18" ht="36" customHeight="1">
      <c r="A1595" s="663" t="s">
        <v>105</v>
      </c>
      <c r="B1595" s="663">
        <v>2</v>
      </c>
      <c r="C1595" s="663"/>
      <c r="D1595" s="663">
        <v>427</v>
      </c>
      <c r="E1595" s="663" t="str">
        <f>CONCATENATE('Смета ЕР (общ) '!$A1595,".",'Смета ЕР (общ) '!$B1595,".",'Смета ЕР (общ) '!$D1595)</f>
        <v>Р9.2.427</v>
      </c>
      <c r="F1595" s="663">
        <f t="shared" ref="F1595:F1658" si="245">IF(I1595&gt;0,F1594+1,F1594)</f>
        <v>1</v>
      </c>
      <c r="G1595" s="678" t="s">
        <v>4060</v>
      </c>
      <c r="H1595" s="638" t="s">
        <v>336</v>
      </c>
      <c r="I1595" s="637"/>
      <c r="J1595" s="665">
        <v>3125.04</v>
      </c>
      <c r="K1595" s="665">
        <f>'Лючек напольный.'!G15</f>
        <v>9303.8700000000008</v>
      </c>
      <c r="L1595" s="665">
        <f t="shared" si="243"/>
        <v>3125.04</v>
      </c>
      <c r="M1595" s="657">
        <f>K1595</f>
        <v>9303.8700000000008</v>
      </c>
      <c r="N1595" s="653">
        <f>ROUND('Смета ЕР (общ) '!$I1595*'Смета ЕР (общ) '!$L1595,2)</f>
        <v>0</v>
      </c>
      <c r="O1595" s="653">
        <f>ROUND('Смета ЕР (общ) '!$I1595*'Смета ЕР (общ) '!$M1595,2)</f>
        <v>0</v>
      </c>
      <c r="P1595" s="78" t="s">
        <v>6352</v>
      </c>
      <c r="R1595" s="1378" t="s">
        <v>6330</v>
      </c>
    </row>
    <row r="1596" spans="1:18" ht="48">
      <c r="A1596" s="728" t="s">
        <v>105</v>
      </c>
      <c r="B1596" s="728">
        <v>2</v>
      </c>
      <c r="C1596" s="728"/>
      <c r="D1596" s="728">
        <v>248</v>
      </c>
      <c r="E1596" s="728" t="str">
        <f>CONCATENATE('Смета ЕР (общ) '!$A1596,".",'Смета ЕР (общ) '!$B1596,".",'Смета ЕР (общ) '!$D1596)</f>
        <v>Р9.2.248</v>
      </c>
      <c r="F1596" s="728">
        <f t="shared" si="245"/>
        <v>1</v>
      </c>
      <c r="G1596" s="729" t="s">
        <v>1859</v>
      </c>
      <c r="H1596" s="638" t="s">
        <v>27</v>
      </c>
      <c r="I1596" s="637"/>
      <c r="J1596" s="665">
        <v>256</v>
      </c>
      <c r="K1596" s="665">
        <v>420.63</v>
      </c>
      <c r="L1596" s="665">
        <f t="shared" si="243"/>
        <v>256</v>
      </c>
      <c r="M1596" s="665">
        <f t="shared" si="244"/>
        <v>420.63</v>
      </c>
      <c r="N1596" s="653">
        <f>ROUND('Смета ЕР (общ) '!$I1596*'Смета ЕР (общ) '!$L1596,2)</f>
        <v>0</v>
      </c>
      <c r="O1596" s="653">
        <f>ROUND('Смета ЕР (общ) '!$I1596*'Смета ЕР (общ) '!$M1596,2)</f>
        <v>0</v>
      </c>
      <c r="P1596" s="647"/>
      <c r="R1596" s="1378"/>
    </row>
    <row r="1597" spans="1:18" ht="24">
      <c r="A1597" s="632" t="s">
        <v>105</v>
      </c>
      <c r="B1597" s="632">
        <v>2</v>
      </c>
      <c r="C1597" s="632"/>
      <c r="D1597" s="632">
        <v>428</v>
      </c>
      <c r="E1597" s="632" t="str">
        <f>CONCATENATE('Смета ЕР (общ) '!$A1597,".",'Смета ЕР (общ) '!$B1597,".",'Смета ЕР (общ) '!$D1597)</f>
        <v>Р9.2.428</v>
      </c>
      <c r="F1597" s="632">
        <f>IF(I1597&gt;0,F1596+1,F1596)</f>
        <v>1</v>
      </c>
      <c r="G1597" s="633" t="s">
        <v>2338</v>
      </c>
      <c r="H1597" s="634" t="s">
        <v>336</v>
      </c>
      <c r="I1597" s="635"/>
      <c r="J1597" s="636">
        <v>1210</v>
      </c>
      <c r="K1597" s="636">
        <v>2158.5700000000002</v>
      </c>
      <c r="L1597" s="636">
        <f t="shared" si="243"/>
        <v>1210</v>
      </c>
      <c r="M1597" s="636">
        <f t="shared" si="244"/>
        <v>2158.5700000000002</v>
      </c>
      <c r="N1597" s="653">
        <f>ROUND('Смета ЕР (общ) '!$I1597*'Смета ЕР (общ) '!$L1597,2)</f>
        <v>0</v>
      </c>
      <c r="O1597" s="653">
        <f>ROUND('Смета ЕР (общ) '!$I1597*'Смета ЕР (общ) '!$M1597,2)</f>
        <v>0</v>
      </c>
      <c r="P1597" s="647"/>
      <c r="R1597" s="1378"/>
    </row>
    <row r="1598" spans="1:18" ht="24">
      <c r="A1598" s="632" t="s">
        <v>105</v>
      </c>
      <c r="B1598" s="632">
        <v>2</v>
      </c>
      <c r="C1598" s="632"/>
      <c r="D1598" s="632">
        <v>246</v>
      </c>
      <c r="E1598" s="632" t="str">
        <f>CONCATENATE('Смета ЕР (общ) '!$A1598,".",'Смета ЕР (общ) '!$B1598,".",'Смета ЕР (общ) '!$D1598)</f>
        <v>Р9.2.246</v>
      </c>
      <c r="F1598" s="632">
        <f t="shared" si="245"/>
        <v>1</v>
      </c>
      <c r="G1598" s="633" t="s">
        <v>297</v>
      </c>
      <c r="H1598" s="634" t="s">
        <v>336</v>
      </c>
      <c r="I1598" s="635"/>
      <c r="J1598" s="636">
        <v>250.56</v>
      </c>
      <c r="K1598" s="636">
        <v>416.63</v>
      </c>
      <c r="L1598" s="636">
        <f t="shared" si="243"/>
        <v>250.56</v>
      </c>
      <c r="M1598" s="636">
        <f t="shared" si="244"/>
        <v>416.63</v>
      </c>
      <c r="N1598" s="653">
        <f>ROUND('Смета ЕР (общ) '!$I1598*'Смета ЕР (общ) '!$L1598,2)</f>
        <v>0</v>
      </c>
      <c r="O1598" s="653">
        <f>ROUND('Смета ЕР (общ) '!$I1598*'Смета ЕР (общ) '!$M1598,2)</f>
        <v>0</v>
      </c>
      <c r="R1598" s="1378"/>
    </row>
    <row r="1599" spans="1:18" ht="24">
      <c r="A1599" s="624" t="s">
        <v>105</v>
      </c>
      <c r="B1599" s="624">
        <v>3</v>
      </c>
      <c r="C1599" s="624"/>
      <c r="D1599" s="624">
        <v>0</v>
      </c>
      <c r="E1599" s="624" t="str">
        <f>CONCATENATE('Смета ЕР (общ) '!$A1599,".",'Смета ЕР (общ) '!$B1599,".",'Смета ЕР (общ) '!$D1599)</f>
        <v>Р9.3.0</v>
      </c>
      <c r="F1599" s="624">
        <f t="shared" si="245"/>
        <v>1</v>
      </c>
      <c r="G1599" s="625" t="s">
        <v>2645</v>
      </c>
      <c r="H1599" s="626"/>
      <c r="I1599" s="627">
        <f>N1599</f>
        <v>0</v>
      </c>
      <c r="J1599" s="639"/>
      <c r="K1599" s="639"/>
      <c r="L1599" s="629"/>
      <c r="M1599" s="629"/>
      <c r="N1599" s="629">
        <f>ROUND(SUM(N1600:N1601),2)</f>
        <v>0</v>
      </c>
      <c r="O1599" s="629">
        <f>ROUND(SUM(O1600:O1601),2)</f>
        <v>0</v>
      </c>
      <c r="R1599" s="1375"/>
    </row>
    <row r="1600" spans="1:18" ht="34.5" customHeight="1">
      <c r="A1600" s="632" t="s">
        <v>105</v>
      </c>
      <c r="B1600" s="632">
        <v>3</v>
      </c>
      <c r="C1600" s="632"/>
      <c r="D1600" s="632">
        <v>1</v>
      </c>
      <c r="E1600" s="632" t="str">
        <f>CONCATENATE('Смета ЕР (общ) '!$A1600,".",'Смета ЕР (общ) '!$B1600,".",'Смета ЕР (общ) '!$D1600)</f>
        <v>Р9.3.1</v>
      </c>
      <c r="F1600" s="632">
        <f t="shared" si="245"/>
        <v>1</v>
      </c>
      <c r="G1600" s="645" t="s">
        <v>2618</v>
      </c>
      <c r="H1600" s="634" t="s">
        <v>336</v>
      </c>
      <c r="I1600" s="635"/>
      <c r="J1600" s="636">
        <v>12000</v>
      </c>
      <c r="K1600" s="665">
        <f>'Щиты в сборе'!M31</f>
        <v>187951.05</v>
      </c>
      <c r="L1600" s="636">
        <f>ROUND(J1600-J1600*$Q$3,2)</f>
        <v>12000</v>
      </c>
      <c r="M1600" s="657">
        <f>K1600</f>
        <v>187951.05</v>
      </c>
      <c r="N1600" s="636">
        <f>ROUND('Смета ЕР (общ) '!$I1600*'Смета ЕР (общ) '!$L1600,2)</f>
        <v>0</v>
      </c>
      <c r="O1600" s="636">
        <f>ROUND('Смета ЕР (общ) '!$I1600*'Смета ЕР (общ) '!$M1600,2)</f>
        <v>0</v>
      </c>
      <c r="P1600" s="78" t="s">
        <v>2468</v>
      </c>
      <c r="Q1600" s="944"/>
      <c r="R1600" s="1376" t="s">
        <v>844</v>
      </c>
    </row>
    <row r="1601" spans="1:18" ht="34.5" customHeight="1">
      <c r="A1601" s="632" t="s">
        <v>105</v>
      </c>
      <c r="B1601" s="632">
        <v>3</v>
      </c>
      <c r="C1601" s="632"/>
      <c r="D1601" s="632">
        <v>2</v>
      </c>
      <c r="E1601" s="632" t="str">
        <f>CONCATENATE('Смета ЕР (общ) '!$A1601,".",'Смета ЕР (общ) '!$B1601,".",'Смета ЕР (общ) '!$D1601)</f>
        <v>Р9.3.2</v>
      </c>
      <c r="F1601" s="632">
        <f t="shared" si="245"/>
        <v>1</v>
      </c>
      <c r="G1601" s="633" t="s">
        <v>2619</v>
      </c>
      <c r="H1601" s="634" t="s">
        <v>336</v>
      </c>
      <c r="I1601" s="635"/>
      <c r="J1601" s="636">
        <v>6878.97</v>
      </c>
      <c r="K1601" s="665">
        <f>'Щиты в сборе'!M32</f>
        <v>22705.200000000001</v>
      </c>
      <c r="L1601" s="636">
        <f>ROUND(J1601-J1601*$Q$3,2)</f>
        <v>6878.97</v>
      </c>
      <c r="M1601" s="657">
        <f>K1601</f>
        <v>22705.200000000001</v>
      </c>
      <c r="N1601" s="636">
        <f>ROUND('Смета ЕР (общ) '!$I1601*'Смета ЕР (общ) '!$L1601,2)</f>
        <v>0</v>
      </c>
      <c r="O1601" s="636">
        <f>ROUND('Смета ЕР (общ) '!$I1601*'Смета ЕР (общ) '!$M1601,2)</f>
        <v>0</v>
      </c>
      <c r="P1601" s="78" t="s">
        <v>2468</v>
      </c>
      <c r="Q1601" s="944"/>
      <c r="R1601" s="1376" t="s">
        <v>844</v>
      </c>
    </row>
    <row r="1602" spans="1:18" ht="13.2" customHeight="1">
      <c r="A1602" s="624" t="s">
        <v>105</v>
      </c>
      <c r="B1602" s="624">
        <v>4</v>
      </c>
      <c r="C1602" s="624"/>
      <c r="D1602" s="624">
        <v>0</v>
      </c>
      <c r="E1602" s="624" t="str">
        <f>CONCATENATE('Смета ЕР (общ) '!$A1602,".",'Смета ЕР (общ) '!$B1602,".",'Смета ЕР (общ) '!$D1602)</f>
        <v>Р9.4.0</v>
      </c>
      <c r="F1602" s="624">
        <f t="shared" si="245"/>
        <v>1</v>
      </c>
      <c r="G1602" s="625" t="s">
        <v>2646</v>
      </c>
      <c r="H1602" s="626"/>
      <c r="I1602" s="627">
        <f>SUM(I1603:I1624)</f>
        <v>0</v>
      </c>
      <c r="J1602" s="639"/>
      <c r="K1602" s="639"/>
      <c r="L1602" s="629"/>
      <c r="M1602" s="629"/>
      <c r="N1602" s="629">
        <f>ROUND(SUM(N1603:N1624),2)</f>
        <v>0</v>
      </c>
      <c r="O1602" s="629">
        <f>ROUND(SUM(O1603:O1624),2)</f>
        <v>0</v>
      </c>
      <c r="R1602" s="1375"/>
    </row>
    <row r="1603" spans="1:18" ht="34.5" customHeight="1">
      <c r="A1603" s="632" t="s">
        <v>105</v>
      </c>
      <c r="B1603" s="632">
        <v>4</v>
      </c>
      <c r="C1603" s="632"/>
      <c r="D1603" s="632">
        <v>1</v>
      </c>
      <c r="E1603" s="632" t="str">
        <f>CONCATENATE('Смета ЕР (общ) '!$A1603,".",'Смета ЕР (общ) '!$B1603,".",'Смета ЕР (общ) '!$D1603)</f>
        <v>Р9.4.1</v>
      </c>
      <c r="F1603" s="632">
        <f t="shared" si="245"/>
        <v>1</v>
      </c>
      <c r="G1603" s="633" t="s">
        <v>1195</v>
      </c>
      <c r="H1603" s="634" t="s">
        <v>336</v>
      </c>
      <c r="I1603" s="635"/>
      <c r="J1603" s="636">
        <v>1591.19</v>
      </c>
      <c r="K1603" s="636">
        <v>9418.44</v>
      </c>
      <c r="L1603" s="636">
        <f t="shared" ref="L1603:L1624" si="246">ROUND(J1603-J1603*$Q$3,2)</f>
        <v>1591.19</v>
      </c>
      <c r="M1603" s="636">
        <f t="shared" ref="M1603:M1624" si="247">ROUND(K1603-K1603*$Q$3,2)</f>
        <v>9418.44</v>
      </c>
      <c r="N1603" s="636">
        <f>ROUND('Смета ЕР (общ) '!$I1603*'Смета ЕР (общ) '!$L1603,2)</f>
        <v>0</v>
      </c>
      <c r="O1603" s="636">
        <f>ROUND('Смета ЕР (общ) '!$I1603*'Смета ЕР (общ) '!$M1603,2)</f>
        <v>0</v>
      </c>
      <c r="R1603" s="1376"/>
    </row>
    <row r="1604" spans="1:18" ht="34.5" customHeight="1">
      <c r="A1604" s="632" t="s">
        <v>105</v>
      </c>
      <c r="B1604" s="632">
        <v>4</v>
      </c>
      <c r="C1604" s="632"/>
      <c r="D1604" s="632">
        <v>2</v>
      </c>
      <c r="E1604" s="632" t="str">
        <f>CONCATENATE('Смета ЕР (общ) '!$A1604,".",'Смета ЕР (общ) '!$B1604,".",'Смета ЕР (общ) '!$D1604)</f>
        <v>Р9.4.2</v>
      </c>
      <c r="F1604" s="632">
        <f t="shared" si="245"/>
        <v>1</v>
      </c>
      <c r="G1604" s="633" t="s">
        <v>135</v>
      </c>
      <c r="H1604" s="634" t="s">
        <v>27</v>
      </c>
      <c r="I1604" s="635"/>
      <c r="J1604" s="636">
        <v>75.8</v>
      </c>
      <c r="K1604" s="636">
        <v>23.31</v>
      </c>
      <c r="L1604" s="636">
        <f t="shared" si="246"/>
        <v>75.8</v>
      </c>
      <c r="M1604" s="636">
        <f t="shared" si="247"/>
        <v>23.31</v>
      </c>
      <c r="N1604" s="636">
        <f>ROUND('Смета ЕР (общ) '!$I1604*'Смета ЕР (общ) '!$L1604,2)</f>
        <v>0</v>
      </c>
      <c r="O1604" s="636">
        <f>ROUND('Смета ЕР (общ) '!$I1604*'Смета ЕР (общ) '!$M1604,2)</f>
        <v>0</v>
      </c>
      <c r="R1604" s="1376"/>
    </row>
    <row r="1605" spans="1:18" ht="34.5" customHeight="1">
      <c r="A1605" s="632" t="s">
        <v>105</v>
      </c>
      <c r="B1605" s="632">
        <v>4</v>
      </c>
      <c r="C1605" s="632"/>
      <c r="D1605" s="632">
        <v>3</v>
      </c>
      <c r="E1605" s="632" t="str">
        <f>CONCATENATE('Смета ЕР (общ) '!$A1605,".",'Смета ЕР (общ) '!$B1605,".",'Смета ЕР (общ) '!$D1605)</f>
        <v>Р9.4.3</v>
      </c>
      <c r="F1605" s="632">
        <f t="shared" si="245"/>
        <v>1</v>
      </c>
      <c r="G1605" s="633" t="s">
        <v>1210</v>
      </c>
      <c r="H1605" s="634" t="s">
        <v>27</v>
      </c>
      <c r="I1605" s="635"/>
      <c r="J1605" s="636">
        <v>113.3</v>
      </c>
      <c r="K1605" s="636">
        <v>134.07</v>
      </c>
      <c r="L1605" s="636">
        <f t="shared" si="246"/>
        <v>113.3</v>
      </c>
      <c r="M1605" s="636">
        <f t="shared" si="247"/>
        <v>134.07</v>
      </c>
      <c r="N1605" s="636">
        <f>ROUND('Смета ЕР (общ) '!$I1605*'Смета ЕР (общ) '!$L1605,2)</f>
        <v>0</v>
      </c>
      <c r="O1605" s="636">
        <f>ROUND('Смета ЕР (общ) '!$I1605*'Смета ЕР (общ) '!$M1605,2)</f>
        <v>0</v>
      </c>
      <c r="R1605" s="1376"/>
    </row>
    <row r="1606" spans="1:18" ht="34.5" customHeight="1">
      <c r="A1606" s="632" t="s">
        <v>105</v>
      </c>
      <c r="B1606" s="632">
        <v>4</v>
      </c>
      <c r="C1606" s="632"/>
      <c r="D1606" s="632">
        <v>4</v>
      </c>
      <c r="E1606" s="632" t="str">
        <f>CONCATENATE('Смета ЕР (общ) '!$A1606,".",'Смета ЕР (общ) '!$B1606,".",'Смета ЕР (общ) '!$D1606)</f>
        <v>Р9.4.4</v>
      </c>
      <c r="F1606" s="632">
        <f t="shared" si="245"/>
        <v>1</v>
      </c>
      <c r="G1606" s="633" t="s">
        <v>1178</v>
      </c>
      <c r="H1606" s="634" t="s">
        <v>27</v>
      </c>
      <c r="I1606" s="652"/>
      <c r="J1606" s="636">
        <v>469.8</v>
      </c>
      <c r="K1606" s="636">
        <v>1933.06</v>
      </c>
      <c r="L1606" s="636">
        <f t="shared" si="246"/>
        <v>469.8</v>
      </c>
      <c r="M1606" s="636">
        <f t="shared" si="247"/>
        <v>1933.06</v>
      </c>
      <c r="N1606" s="636">
        <f>ROUND('Смета ЕР (общ) '!$I1606*'Смета ЕР (общ) '!$L1606,2)</f>
        <v>0</v>
      </c>
      <c r="O1606" s="636">
        <f>ROUND('Смета ЕР (общ) '!$I1606*'Смета ЕР (общ) '!$M1606,2)</f>
        <v>0</v>
      </c>
      <c r="R1606" s="1376"/>
    </row>
    <row r="1607" spans="1:18" ht="34.5" customHeight="1">
      <c r="A1607" s="632" t="s">
        <v>105</v>
      </c>
      <c r="B1607" s="632">
        <v>4</v>
      </c>
      <c r="C1607" s="632"/>
      <c r="D1607" s="632">
        <v>5</v>
      </c>
      <c r="E1607" s="632" t="str">
        <f>CONCATENATE('Смета ЕР (общ) '!$A1607,".",'Смета ЕР (общ) '!$B1607,".",'Смета ЕР (общ) '!$D1607)</f>
        <v>Р9.4.5</v>
      </c>
      <c r="F1607" s="632">
        <f t="shared" si="245"/>
        <v>1</v>
      </c>
      <c r="G1607" s="633" t="s">
        <v>188</v>
      </c>
      <c r="H1607" s="634" t="s">
        <v>336</v>
      </c>
      <c r="I1607" s="635"/>
      <c r="J1607" s="636">
        <v>10.45</v>
      </c>
      <c r="K1607" s="636">
        <v>53.01</v>
      </c>
      <c r="L1607" s="636">
        <f t="shared" si="246"/>
        <v>10.45</v>
      </c>
      <c r="M1607" s="636">
        <f t="shared" si="247"/>
        <v>53.01</v>
      </c>
      <c r="N1607" s="636">
        <f>ROUND('Смета ЕР (общ) '!$I1607*'Смета ЕР (общ) '!$L1607,2)</f>
        <v>0</v>
      </c>
      <c r="O1607" s="636">
        <f>ROUND('Смета ЕР (общ) '!$I1607*'Смета ЕР (общ) '!$M1607,2)</f>
        <v>0</v>
      </c>
      <c r="R1607" s="1376"/>
    </row>
    <row r="1608" spans="1:18" ht="34.5" customHeight="1">
      <c r="A1608" s="632" t="s">
        <v>105</v>
      </c>
      <c r="B1608" s="632">
        <v>4</v>
      </c>
      <c r="C1608" s="632"/>
      <c r="D1608" s="632">
        <v>6</v>
      </c>
      <c r="E1608" s="632" t="str">
        <f>CONCATENATE('Смета ЕР (общ) '!$A1608,".",'Смета ЕР (общ) '!$B1608,".",'Смета ЕР (общ) '!$D1608)</f>
        <v>Р9.4.6</v>
      </c>
      <c r="F1608" s="632">
        <f t="shared" si="245"/>
        <v>1</v>
      </c>
      <c r="G1608" s="633" t="s">
        <v>190</v>
      </c>
      <c r="H1608" s="634" t="s">
        <v>27</v>
      </c>
      <c r="I1608" s="635"/>
      <c r="J1608" s="636">
        <v>126.67</v>
      </c>
      <c r="K1608" s="636">
        <v>55.41</v>
      </c>
      <c r="L1608" s="636">
        <f t="shared" si="246"/>
        <v>126.67</v>
      </c>
      <c r="M1608" s="636">
        <f t="shared" si="247"/>
        <v>55.41</v>
      </c>
      <c r="N1608" s="636">
        <f>ROUND('Смета ЕР (общ) '!$I1608*'Смета ЕР (общ) '!$L1608,2)</f>
        <v>0</v>
      </c>
      <c r="O1608" s="636">
        <f>ROUND('Смета ЕР (общ) '!$I1608*'Смета ЕР (общ) '!$M1608,2)</f>
        <v>0</v>
      </c>
      <c r="R1608" s="1376"/>
    </row>
    <row r="1609" spans="1:18" ht="34.5" customHeight="1">
      <c r="A1609" s="632" t="s">
        <v>105</v>
      </c>
      <c r="B1609" s="632">
        <v>4</v>
      </c>
      <c r="C1609" s="632"/>
      <c r="D1609" s="632">
        <v>7</v>
      </c>
      <c r="E1609" s="632" t="str">
        <f>CONCATENATE('Смета ЕР (общ) '!$A1609,".",'Смета ЕР (общ) '!$B1609,".",'Смета ЕР (общ) '!$D1609)</f>
        <v>Р9.4.7</v>
      </c>
      <c r="F1609" s="632">
        <f t="shared" si="245"/>
        <v>1</v>
      </c>
      <c r="G1609" s="633" t="s">
        <v>1856</v>
      </c>
      <c r="H1609" s="634" t="s">
        <v>27</v>
      </c>
      <c r="I1609" s="635"/>
      <c r="J1609" s="636">
        <v>87.7</v>
      </c>
      <c r="K1609" s="636">
        <v>36.369999999999997</v>
      </c>
      <c r="L1609" s="636">
        <f t="shared" si="246"/>
        <v>87.7</v>
      </c>
      <c r="M1609" s="636">
        <f t="shared" si="247"/>
        <v>36.369999999999997</v>
      </c>
      <c r="N1609" s="636">
        <f>ROUND('Смета ЕР (общ) '!$I1609*'Смета ЕР (общ) '!$L1609,2)</f>
        <v>0</v>
      </c>
      <c r="O1609" s="636">
        <f>ROUND('Смета ЕР (общ) '!$I1609*'Смета ЕР (общ) '!$M1609,2)</f>
        <v>0</v>
      </c>
      <c r="R1609" s="1376"/>
    </row>
    <row r="1610" spans="1:18" ht="34.5" customHeight="1">
      <c r="A1610" s="632" t="s">
        <v>105</v>
      </c>
      <c r="B1610" s="632">
        <v>4</v>
      </c>
      <c r="C1610" s="632"/>
      <c r="D1610" s="632">
        <v>8</v>
      </c>
      <c r="E1610" s="632" t="str">
        <f>CONCATENATE('Смета ЕР (общ) '!$A1610,".",'Смета ЕР (общ) '!$B1610,".",'Смета ЕР (общ) '!$D1610)</f>
        <v>Р9.4.8</v>
      </c>
      <c r="F1610" s="632">
        <f t="shared" si="245"/>
        <v>1</v>
      </c>
      <c r="G1610" s="633" t="s">
        <v>1597</v>
      </c>
      <c r="H1610" s="634" t="s">
        <v>336</v>
      </c>
      <c r="I1610" s="635"/>
      <c r="J1610" s="636">
        <v>679.25</v>
      </c>
      <c r="K1610" s="636">
        <v>676.91</v>
      </c>
      <c r="L1610" s="636">
        <f t="shared" si="246"/>
        <v>679.25</v>
      </c>
      <c r="M1610" s="636">
        <f t="shared" si="247"/>
        <v>676.91</v>
      </c>
      <c r="N1610" s="636">
        <f>ROUND('Смета ЕР (общ) '!$I1610*'Смета ЕР (общ) '!$L1610,2)</f>
        <v>0</v>
      </c>
      <c r="O1610" s="636">
        <f>ROUND('Смета ЕР (общ) '!$I1610*'Смета ЕР (общ) '!$M1610,2)</f>
        <v>0</v>
      </c>
      <c r="R1610" s="1376"/>
    </row>
    <row r="1611" spans="1:18" ht="34.5" customHeight="1">
      <c r="A1611" s="632" t="s">
        <v>105</v>
      </c>
      <c r="B1611" s="632">
        <v>4</v>
      </c>
      <c r="C1611" s="632"/>
      <c r="D1611" s="632">
        <v>9</v>
      </c>
      <c r="E1611" s="632" t="str">
        <f>CONCATENATE('Смета ЕР (общ) '!$A1611,".",'Смета ЕР (общ) '!$B1611,".",'Смета ЕР (общ) '!$D1611)</f>
        <v>Р9.4.9</v>
      </c>
      <c r="F1611" s="632">
        <f t="shared" si="245"/>
        <v>1</v>
      </c>
      <c r="G1611" s="633" t="s">
        <v>2000</v>
      </c>
      <c r="H1611" s="634" t="s">
        <v>336</v>
      </c>
      <c r="I1611" s="635"/>
      <c r="J1611" s="636">
        <v>679.25</v>
      </c>
      <c r="K1611" s="636">
        <v>345.43</v>
      </c>
      <c r="L1611" s="636">
        <f t="shared" si="246"/>
        <v>679.25</v>
      </c>
      <c r="M1611" s="636">
        <f t="shared" si="247"/>
        <v>345.43</v>
      </c>
      <c r="N1611" s="636">
        <f>ROUND('Смета ЕР (общ) '!$I1611*'Смета ЕР (общ) '!$L1611,2)</f>
        <v>0</v>
      </c>
      <c r="O1611" s="636">
        <f>ROUND('Смета ЕР (общ) '!$I1611*'Смета ЕР (общ) '!$M1611,2)</f>
        <v>0</v>
      </c>
      <c r="R1611" s="1376"/>
    </row>
    <row r="1612" spans="1:18" ht="34.5" customHeight="1">
      <c r="A1612" s="632" t="s">
        <v>105</v>
      </c>
      <c r="B1612" s="632">
        <v>4</v>
      </c>
      <c r="C1612" s="632"/>
      <c r="D1612" s="632">
        <v>10</v>
      </c>
      <c r="E1612" s="632" t="str">
        <f>CONCATENATE('Смета ЕР (общ) '!$A1612,".",'Смета ЕР (общ) '!$B1612,".",'Смета ЕР (общ) '!$D1612)</f>
        <v>Р9.4.10</v>
      </c>
      <c r="F1612" s="632">
        <f t="shared" si="245"/>
        <v>1</v>
      </c>
      <c r="G1612" s="633" t="s">
        <v>139</v>
      </c>
      <c r="H1612" s="634" t="s">
        <v>336</v>
      </c>
      <c r="I1612" s="652"/>
      <c r="J1612" s="636">
        <v>679.25</v>
      </c>
      <c r="K1612" s="636">
        <v>229.43</v>
      </c>
      <c r="L1612" s="636">
        <f t="shared" si="246"/>
        <v>679.25</v>
      </c>
      <c r="M1612" s="636">
        <f t="shared" si="247"/>
        <v>229.43</v>
      </c>
      <c r="N1612" s="636">
        <f>ROUND('Смета ЕР (общ) '!$I1612*'Смета ЕР (общ) '!$L1612,2)</f>
        <v>0</v>
      </c>
      <c r="O1612" s="636">
        <f>ROUND('Смета ЕР (общ) '!$I1612*'Смета ЕР (общ) '!$M1612,2)</f>
        <v>0</v>
      </c>
      <c r="R1612" s="1376"/>
    </row>
    <row r="1613" spans="1:18" ht="34.5" customHeight="1">
      <c r="A1613" s="632" t="s">
        <v>105</v>
      </c>
      <c r="B1613" s="632">
        <v>4</v>
      </c>
      <c r="C1613" s="632"/>
      <c r="D1613" s="632">
        <v>11</v>
      </c>
      <c r="E1613" s="632" t="str">
        <f>CONCATENATE('Смета ЕР (общ) '!$A1613,".",'Смета ЕР (общ) '!$B1613,".",'Смета ЕР (общ) '!$D1613)</f>
        <v>Р9.4.11</v>
      </c>
      <c r="F1613" s="632">
        <f t="shared" si="245"/>
        <v>1</v>
      </c>
      <c r="G1613" s="633" t="s">
        <v>192</v>
      </c>
      <c r="H1613" s="634" t="s">
        <v>336</v>
      </c>
      <c r="I1613" s="635"/>
      <c r="J1613" s="636">
        <v>679.25</v>
      </c>
      <c r="K1613" s="636">
        <v>781.31</v>
      </c>
      <c r="L1613" s="636">
        <f t="shared" si="246"/>
        <v>679.25</v>
      </c>
      <c r="M1613" s="636">
        <f t="shared" si="247"/>
        <v>781.31</v>
      </c>
      <c r="N1613" s="636">
        <f>ROUND('Смета ЕР (общ) '!$I1613*'Смета ЕР (общ) '!$L1613,2)</f>
        <v>0</v>
      </c>
      <c r="O1613" s="636">
        <f>ROUND('Смета ЕР (общ) '!$I1613*'Смета ЕР (общ) '!$M1613,2)</f>
        <v>0</v>
      </c>
      <c r="R1613" s="1376"/>
    </row>
    <row r="1614" spans="1:18" ht="34.5" customHeight="1">
      <c r="A1614" s="632" t="s">
        <v>105</v>
      </c>
      <c r="B1614" s="632">
        <v>4</v>
      </c>
      <c r="C1614" s="632"/>
      <c r="D1614" s="632">
        <v>12</v>
      </c>
      <c r="E1614" s="632" t="str">
        <f>CONCATENATE('Смета ЕР (общ) '!$A1614,".",'Смета ЕР (общ) '!$B1614,".",'Смета ЕР (общ) '!$D1614)</f>
        <v>Р9.4.12</v>
      </c>
      <c r="F1614" s="632">
        <f t="shared" si="245"/>
        <v>1</v>
      </c>
      <c r="G1614" s="633" t="s">
        <v>1985</v>
      </c>
      <c r="H1614" s="634" t="s">
        <v>336</v>
      </c>
      <c r="I1614" s="635"/>
      <c r="J1614" s="636">
        <v>679.25</v>
      </c>
      <c r="K1614" s="636">
        <v>355.58</v>
      </c>
      <c r="L1614" s="636">
        <f t="shared" si="246"/>
        <v>679.25</v>
      </c>
      <c r="M1614" s="636">
        <f t="shared" si="247"/>
        <v>355.58</v>
      </c>
      <c r="N1614" s="636">
        <f>ROUND('Смета ЕР (общ) '!$I1614*'Смета ЕР (общ) '!$L1614,2)</f>
        <v>0</v>
      </c>
      <c r="O1614" s="636">
        <f>ROUND('Смета ЕР (общ) '!$I1614*'Смета ЕР (общ) '!$M1614,2)</f>
        <v>0</v>
      </c>
      <c r="R1614" s="1376"/>
    </row>
    <row r="1615" spans="1:18" ht="34.5" customHeight="1">
      <c r="A1615" s="632" t="s">
        <v>105</v>
      </c>
      <c r="B1615" s="632">
        <v>4</v>
      </c>
      <c r="C1615" s="632"/>
      <c r="D1615" s="632">
        <v>13</v>
      </c>
      <c r="E1615" s="632" t="str">
        <f>CONCATENATE('Смета ЕР (общ) '!$A1615,".",'Смета ЕР (общ) '!$B1615,".",'Смета ЕР (общ) '!$D1615)</f>
        <v>Р9.4.13</v>
      </c>
      <c r="F1615" s="632">
        <f t="shared" si="245"/>
        <v>1</v>
      </c>
      <c r="G1615" s="633" t="s">
        <v>1548</v>
      </c>
      <c r="H1615" s="634" t="s">
        <v>336</v>
      </c>
      <c r="I1615" s="652"/>
      <c r="J1615" s="636">
        <v>698.42</v>
      </c>
      <c r="K1615" s="636">
        <v>2656.24</v>
      </c>
      <c r="L1615" s="636">
        <f t="shared" si="246"/>
        <v>698.42</v>
      </c>
      <c r="M1615" s="636">
        <f t="shared" si="247"/>
        <v>2656.24</v>
      </c>
      <c r="N1615" s="636">
        <f>ROUND('Смета ЕР (общ) '!$I1615*'Смета ЕР (общ) '!$L1615,2)</f>
        <v>0</v>
      </c>
      <c r="O1615" s="636">
        <f>ROUND('Смета ЕР (общ) '!$I1615*'Смета ЕР (общ) '!$M1615,2)</f>
        <v>0</v>
      </c>
      <c r="R1615" s="1376"/>
    </row>
    <row r="1616" spans="1:18" ht="34.5" customHeight="1">
      <c r="A1616" s="632" t="s">
        <v>105</v>
      </c>
      <c r="B1616" s="632">
        <v>4</v>
      </c>
      <c r="C1616" s="632"/>
      <c r="D1616" s="632">
        <v>14</v>
      </c>
      <c r="E1616" s="632" t="str">
        <f>CONCATENATE('Смета ЕР (общ) '!$A1616,".",'Смета ЕР (общ) '!$B1616,".",'Смета ЕР (общ) '!$D1616)</f>
        <v>Р9.4.14</v>
      </c>
      <c r="F1616" s="632">
        <f t="shared" si="245"/>
        <v>1</v>
      </c>
      <c r="G1616" s="633" t="s">
        <v>142</v>
      </c>
      <c r="H1616" s="634" t="s">
        <v>1144</v>
      </c>
      <c r="I1616" s="635"/>
      <c r="J1616" s="636">
        <v>25099.8</v>
      </c>
      <c r="K1616" s="636">
        <v>2641.06</v>
      </c>
      <c r="L1616" s="636">
        <f t="shared" si="246"/>
        <v>25099.8</v>
      </c>
      <c r="M1616" s="636">
        <f t="shared" si="247"/>
        <v>2641.06</v>
      </c>
      <c r="N1616" s="636">
        <f>ROUND('Смета ЕР (общ) '!$I1616*'Смета ЕР (общ) '!$L1616,2)</f>
        <v>0</v>
      </c>
      <c r="O1616" s="636">
        <f>ROUND('Смета ЕР (общ) '!$I1616*'Смета ЕР (общ) '!$M1616,2)</f>
        <v>0</v>
      </c>
      <c r="R1616" s="1376"/>
    </row>
    <row r="1617" spans="1:18" ht="34.5" customHeight="1">
      <c r="A1617" s="632" t="s">
        <v>105</v>
      </c>
      <c r="B1617" s="632">
        <v>4</v>
      </c>
      <c r="C1617" s="632"/>
      <c r="D1617" s="632">
        <v>15</v>
      </c>
      <c r="E1617" s="632" t="str">
        <f>CONCATENATE('Смета ЕР (общ) '!$A1617,".",'Смета ЕР (общ) '!$B1617,".",'Смета ЕР (общ) '!$D1617)</f>
        <v>Р9.4.15</v>
      </c>
      <c r="F1617" s="632">
        <f t="shared" si="245"/>
        <v>1</v>
      </c>
      <c r="G1617" s="678" t="s">
        <v>143</v>
      </c>
      <c r="H1617" s="634" t="s">
        <v>1144</v>
      </c>
      <c r="I1617" s="635"/>
      <c r="J1617" s="636">
        <v>0</v>
      </c>
      <c r="K1617" s="636">
        <v>20060.419999999998</v>
      </c>
      <c r="L1617" s="636">
        <f t="shared" si="246"/>
        <v>0</v>
      </c>
      <c r="M1617" s="636">
        <f t="shared" si="247"/>
        <v>20060.419999999998</v>
      </c>
      <c r="N1617" s="636">
        <f>ROUND('Смета ЕР (общ) '!$I1617*'Смета ЕР (общ) '!$L1617,2)</f>
        <v>0</v>
      </c>
      <c r="O1617" s="636">
        <f>ROUND('Смета ЕР (общ) '!$I1617*'Смета ЕР (общ) '!$M1617,2)</f>
        <v>0</v>
      </c>
      <c r="R1617" s="1376"/>
    </row>
    <row r="1618" spans="1:18" ht="34.5" customHeight="1">
      <c r="A1618" s="632" t="s">
        <v>105</v>
      </c>
      <c r="B1618" s="632">
        <v>4</v>
      </c>
      <c r="C1618" s="632"/>
      <c r="D1618" s="632">
        <v>16</v>
      </c>
      <c r="E1618" s="632" t="str">
        <f>CONCATENATE('Смета ЕР (общ) '!$A1618,".",'Смета ЕР (общ) '!$B1618,".",'Смета ЕР (общ) '!$D1618)</f>
        <v>Р9.4.16</v>
      </c>
      <c r="F1618" s="632">
        <f t="shared" si="245"/>
        <v>1</v>
      </c>
      <c r="G1618" s="633" t="s">
        <v>196</v>
      </c>
      <c r="H1618" s="634" t="s">
        <v>336</v>
      </c>
      <c r="I1618" s="635"/>
      <c r="J1618" s="636">
        <v>295.19</v>
      </c>
      <c r="K1618" s="636">
        <v>259.11</v>
      </c>
      <c r="L1618" s="636">
        <f t="shared" si="246"/>
        <v>295.19</v>
      </c>
      <c r="M1618" s="636">
        <f t="shared" si="247"/>
        <v>259.11</v>
      </c>
      <c r="N1618" s="636">
        <f>ROUND('Смета ЕР (общ) '!$I1618*'Смета ЕР (общ) '!$L1618,2)</f>
        <v>0</v>
      </c>
      <c r="O1618" s="636">
        <f>ROUND('Смета ЕР (общ) '!$I1618*'Смета ЕР (общ) '!$M1618,2)</f>
        <v>0</v>
      </c>
      <c r="R1618" s="1376"/>
    </row>
    <row r="1619" spans="1:18" ht="34.5" customHeight="1">
      <c r="A1619" s="632" t="s">
        <v>105</v>
      </c>
      <c r="B1619" s="632">
        <v>4</v>
      </c>
      <c r="C1619" s="632"/>
      <c r="D1619" s="632">
        <v>17</v>
      </c>
      <c r="E1619" s="632" t="str">
        <f>CONCATENATE('Смета ЕР (общ) '!$A1619,".",'Смета ЕР (общ) '!$B1619,".",'Смета ЕР (общ) '!$D1619)</f>
        <v>Р9.4.17</v>
      </c>
      <c r="F1619" s="632">
        <f t="shared" si="245"/>
        <v>1</v>
      </c>
      <c r="G1619" s="633" t="s">
        <v>2016</v>
      </c>
      <c r="H1619" s="634" t="s">
        <v>336</v>
      </c>
      <c r="I1619" s="635"/>
      <c r="J1619" s="636">
        <v>295.19</v>
      </c>
      <c r="K1619" s="636">
        <v>832.7</v>
      </c>
      <c r="L1619" s="636">
        <f t="shared" si="246"/>
        <v>295.19</v>
      </c>
      <c r="M1619" s="636">
        <f t="shared" si="247"/>
        <v>832.7</v>
      </c>
      <c r="N1619" s="636">
        <f>ROUND('Смета ЕР (общ) '!$I1619*'Смета ЕР (общ) '!$L1619,2)</f>
        <v>0</v>
      </c>
      <c r="O1619" s="636">
        <f>ROUND('Смета ЕР (общ) '!$I1619*'Смета ЕР (общ) '!$M1619,2)</f>
        <v>0</v>
      </c>
      <c r="R1619" s="1376"/>
    </row>
    <row r="1620" spans="1:18" ht="34.5" customHeight="1">
      <c r="A1620" s="632" t="s">
        <v>105</v>
      </c>
      <c r="B1620" s="632">
        <v>4</v>
      </c>
      <c r="C1620" s="632"/>
      <c r="D1620" s="632">
        <v>18</v>
      </c>
      <c r="E1620" s="632" t="str">
        <f>CONCATENATE('Смета ЕР (общ) '!$A1620,".",'Смета ЕР (общ) '!$B1620,".",'Смета ЕР (общ) '!$D1620)</f>
        <v>Р9.4.18</v>
      </c>
      <c r="F1620" s="632">
        <f t="shared" si="245"/>
        <v>1</v>
      </c>
      <c r="G1620" s="633" t="s">
        <v>149</v>
      </c>
      <c r="H1620" s="634" t="s">
        <v>27</v>
      </c>
      <c r="I1620" s="635"/>
      <c r="J1620" s="636">
        <v>124.41</v>
      </c>
      <c r="K1620" s="636">
        <v>276.2</v>
      </c>
      <c r="L1620" s="636">
        <f t="shared" si="246"/>
        <v>124.41</v>
      </c>
      <c r="M1620" s="636">
        <f t="shared" si="247"/>
        <v>276.2</v>
      </c>
      <c r="N1620" s="636">
        <f>ROUND('Смета ЕР (общ) '!$I1620*'Смета ЕР (общ) '!$L1620,2)</f>
        <v>0</v>
      </c>
      <c r="O1620" s="636">
        <f>ROUND('Смета ЕР (общ) '!$I1620*'Смета ЕР (общ) '!$M1620,2)</f>
        <v>0</v>
      </c>
      <c r="R1620" s="1376"/>
    </row>
    <row r="1621" spans="1:18" ht="34.5" customHeight="1">
      <c r="A1621" s="632" t="s">
        <v>105</v>
      </c>
      <c r="B1621" s="632">
        <v>4</v>
      </c>
      <c r="C1621" s="632"/>
      <c r="D1621" s="632">
        <v>19</v>
      </c>
      <c r="E1621" s="632" t="str">
        <f>CONCATENATE('Смета ЕР (общ) '!$A1621,".",'Смета ЕР (общ) '!$B1621,".",'Смета ЕР (общ) '!$D1621)</f>
        <v>Р9.4.19</v>
      </c>
      <c r="F1621" s="632">
        <f t="shared" si="245"/>
        <v>1</v>
      </c>
      <c r="G1621" s="633" t="s">
        <v>150</v>
      </c>
      <c r="H1621" s="634" t="s">
        <v>27</v>
      </c>
      <c r="I1621" s="652"/>
      <c r="J1621" s="636">
        <v>124.41</v>
      </c>
      <c r="K1621" s="636">
        <v>200.93</v>
      </c>
      <c r="L1621" s="636">
        <f t="shared" si="246"/>
        <v>124.41</v>
      </c>
      <c r="M1621" s="636">
        <f t="shared" si="247"/>
        <v>200.93</v>
      </c>
      <c r="N1621" s="636">
        <f>ROUND('Смета ЕР (общ) '!$I1621*'Смета ЕР (общ) '!$L1621,2)</f>
        <v>0</v>
      </c>
      <c r="O1621" s="636">
        <f>ROUND('Смета ЕР (общ) '!$I1621*'Смета ЕР (общ) '!$M1621,2)</f>
        <v>0</v>
      </c>
      <c r="R1621" s="1376"/>
    </row>
    <row r="1622" spans="1:18" ht="34.5" customHeight="1">
      <c r="A1622" s="632" t="s">
        <v>105</v>
      </c>
      <c r="B1622" s="632">
        <v>4</v>
      </c>
      <c r="C1622" s="632"/>
      <c r="D1622" s="632">
        <v>20</v>
      </c>
      <c r="E1622" s="632" t="str">
        <f>CONCATENATE('Смета ЕР (общ) '!$A1622,".",'Смета ЕР (общ) '!$B1622,".",'Смета ЕР (общ) '!$D1622)</f>
        <v>Р9.4.20</v>
      </c>
      <c r="F1622" s="632">
        <f t="shared" si="245"/>
        <v>1</v>
      </c>
      <c r="G1622" s="633" t="s">
        <v>152</v>
      </c>
      <c r="H1622" s="634" t="s">
        <v>27</v>
      </c>
      <c r="I1622" s="635"/>
      <c r="J1622" s="636">
        <v>108.58</v>
      </c>
      <c r="K1622" s="636">
        <v>161.85</v>
      </c>
      <c r="L1622" s="636">
        <f t="shared" si="246"/>
        <v>108.58</v>
      </c>
      <c r="M1622" s="636">
        <f t="shared" si="247"/>
        <v>161.85</v>
      </c>
      <c r="N1622" s="636">
        <f>ROUND('Смета ЕР (общ) '!$I1622*'Смета ЕР (общ) '!$L1622,2)</f>
        <v>0</v>
      </c>
      <c r="O1622" s="636">
        <f>ROUND('Смета ЕР (общ) '!$I1622*'Смета ЕР (общ) '!$M1622,2)</f>
        <v>0</v>
      </c>
      <c r="R1622" s="1376"/>
    </row>
    <row r="1623" spans="1:18" ht="34.5" customHeight="1">
      <c r="A1623" s="632" t="s">
        <v>105</v>
      </c>
      <c r="B1623" s="632">
        <v>4</v>
      </c>
      <c r="C1623" s="632"/>
      <c r="D1623" s="632">
        <v>21</v>
      </c>
      <c r="E1623" s="632" t="str">
        <f>CONCATENATE('Смета ЕР (общ) '!$A1623,".",'Смета ЕР (общ) '!$B1623,".",'Смета ЕР (общ) '!$D1623)</f>
        <v>Р9.4.21</v>
      </c>
      <c r="F1623" s="632">
        <f t="shared" si="245"/>
        <v>1</v>
      </c>
      <c r="G1623" s="633" t="s">
        <v>153</v>
      </c>
      <c r="H1623" s="634" t="s">
        <v>27</v>
      </c>
      <c r="I1623" s="635"/>
      <c r="J1623" s="636">
        <v>108.58</v>
      </c>
      <c r="K1623" s="636">
        <v>103.69</v>
      </c>
      <c r="L1623" s="636">
        <f t="shared" si="246"/>
        <v>108.58</v>
      </c>
      <c r="M1623" s="636">
        <f t="shared" si="247"/>
        <v>103.69</v>
      </c>
      <c r="N1623" s="636">
        <f>ROUND('Смета ЕР (общ) '!$I1623*'Смета ЕР (общ) '!$L1623,2)</f>
        <v>0</v>
      </c>
      <c r="O1623" s="636">
        <f>ROUND('Смета ЕР (общ) '!$I1623*'Смета ЕР (общ) '!$M1623,2)</f>
        <v>0</v>
      </c>
      <c r="R1623" s="1376"/>
    </row>
    <row r="1624" spans="1:18" ht="34.5" customHeight="1">
      <c r="A1624" s="632" t="s">
        <v>105</v>
      </c>
      <c r="B1624" s="632">
        <v>4</v>
      </c>
      <c r="C1624" s="632"/>
      <c r="D1624" s="632">
        <v>22</v>
      </c>
      <c r="E1624" s="632" t="str">
        <f>CONCATENATE('Смета ЕР (общ) '!$A1624,".",'Смета ЕР (общ) '!$B1624,".",'Смета ЕР (общ) '!$D1624)</f>
        <v>Р9.4.22</v>
      </c>
      <c r="F1624" s="632">
        <f t="shared" si="245"/>
        <v>1</v>
      </c>
      <c r="G1624" s="633" t="s">
        <v>687</v>
      </c>
      <c r="H1624" s="634" t="s">
        <v>27</v>
      </c>
      <c r="I1624" s="635"/>
      <c r="J1624" s="636">
        <v>108.58</v>
      </c>
      <c r="K1624" s="636">
        <v>125.57</v>
      </c>
      <c r="L1624" s="636">
        <f t="shared" si="246"/>
        <v>108.58</v>
      </c>
      <c r="M1624" s="636">
        <f t="shared" si="247"/>
        <v>125.57</v>
      </c>
      <c r="N1624" s="636">
        <f>ROUND('Смета ЕР (общ) '!$I1624*'Смета ЕР (общ) '!$L1624,2)</f>
        <v>0</v>
      </c>
      <c r="O1624" s="636">
        <f>ROUND('Смета ЕР (общ) '!$I1624*'Смета ЕР (общ) '!$M1624,2)</f>
        <v>0</v>
      </c>
      <c r="R1624" s="1376"/>
    </row>
    <row r="1625" spans="1:18" ht="24">
      <c r="A1625" s="632" t="s">
        <v>105</v>
      </c>
      <c r="B1625" s="659">
        <v>5</v>
      </c>
      <c r="C1625" s="659"/>
      <c r="D1625" s="659">
        <v>0</v>
      </c>
      <c r="E1625" s="632" t="str">
        <f>CONCATENATE('Смета ЕР (общ) '!$A1625,".",'Смета ЕР (общ) '!$B1625,".",'Смета ЕР (общ) '!$D1625)</f>
        <v>Р9.5.0</v>
      </c>
      <c r="F1625" s="624">
        <f t="shared" ref="F1625" si="248">IF(I1625&gt;0,F1624+1,F1624)</f>
        <v>1</v>
      </c>
      <c r="G1625" s="625" t="s">
        <v>3592</v>
      </c>
      <c r="H1625" s="626"/>
      <c r="I1625" s="627">
        <f>SUM(I1626:I1645)</f>
        <v>0</v>
      </c>
      <c r="J1625" s="639"/>
      <c r="K1625" s="639"/>
      <c r="L1625" s="629"/>
      <c r="M1625" s="629"/>
      <c r="N1625" s="629">
        <f>ROUND(SUM(N1626:N1637),2)</f>
        <v>0</v>
      </c>
      <c r="O1625" s="629">
        <f>ROUND(SUM(O1626:O1637),2)</f>
        <v>0</v>
      </c>
      <c r="R1625" s="1375"/>
    </row>
    <row r="1626" spans="1:18" ht="24">
      <c r="A1626" s="632" t="s">
        <v>105</v>
      </c>
      <c r="B1626" s="659">
        <v>5</v>
      </c>
      <c r="C1626" s="659"/>
      <c r="D1626" s="659">
        <v>1</v>
      </c>
      <c r="E1626" s="632" t="str">
        <f>CONCATENATE('Смета ЕР (общ) '!$A1626,".",'Смета ЕР (общ) '!$B1626,".",'Смета ЕР (общ) '!$D1626)</f>
        <v>Р9.5.1</v>
      </c>
      <c r="F1626" s="632">
        <f t="shared" si="245"/>
        <v>1</v>
      </c>
      <c r="G1626" s="788" t="s">
        <v>3593</v>
      </c>
      <c r="H1626" s="783" t="s">
        <v>27</v>
      </c>
      <c r="I1626" s="661"/>
      <c r="J1626" s="662">
        <v>51.97</v>
      </c>
      <c r="K1626" s="690">
        <f>494.95*1.05</f>
        <v>519.69749999999999</v>
      </c>
      <c r="L1626" s="636">
        <f t="shared" ref="L1626" si="249">ROUND(J1626-J1626*$Q$3,2)</f>
        <v>51.97</v>
      </c>
      <c r="M1626" s="636">
        <f t="shared" ref="M1626" si="250">ROUND(K1626-K1626*$Q$3,2)</f>
        <v>519.70000000000005</v>
      </c>
      <c r="N1626" s="636">
        <f>ROUND('Смета ЕР (общ) '!$I1626*'Смета ЕР (общ) '!$L1626,2)</f>
        <v>0</v>
      </c>
      <c r="O1626" s="636">
        <f>ROUND('Смета ЕР (общ) '!$I1626*'Смета ЕР (общ) '!$M1626,2)</f>
        <v>0</v>
      </c>
      <c r="R1626" s="1376"/>
    </row>
    <row r="1627" spans="1:18" ht="24">
      <c r="A1627" s="632" t="s">
        <v>105</v>
      </c>
      <c r="B1627" s="659">
        <v>5</v>
      </c>
      <c r="C1627" s="659"/>
      <c r="D1627" s="659">
        <v>2</v>
      </c>
      <c r="E1627" s="632" t="str">
        <f>CONCATENATE('Смета ЕР (общ) '!$A1627,".",'Смета ЕР (общ) '!$B1627,".",'Смета ЕР (общ) '!$D1627)</f>
        <v>Р9.5.2</v>
      </c>
      <c r="F1627" s="632">
        <f t="shared" si="245"/>
        <v>1</v>
      </c>
      <c r="G1627" s="788" t="s">
        <v>3594</v>
      </c>
      <c r="H1627" s="783" t="s">
        <v>27</v>
      </c>
      <c r="I1627" s="661"/>
      <c r="J1627" s="662">
        <v>12.29</v>
      </c>
      <c r="K1627" s="690">
        <f>117.11*1.05</f>
        <v>122.96550000000001</v>
      </c>
      <c r="L1627" s="636">
        <f t="shared" ref="L1627:L1637" si="251">ROUND(J1627-J1627*$Q$3,2)</f>
        <v>12.29</v>
      </c>
      <c r="M1627" s="636">
        <f t="shared" ref="M1627:M1637" si="252">ROUND(K1627-K1627*$Q$3,2)</f>
        <v>122.97</v>
      </c>
      <c r="N1627" s="636">
        <f>ROUND('Смета ЕР (общ) '!$I1627*'Смета ЕР (общ) '!$L1627,2)</f>
        <v>0</v>
      </c>
      <c r="O1627" s="636">
        <f>ROUND('Смета ЕР (общ) '!$I1627*'Смета ЕР (общ) '!$M1627,2)</f>
        <v>0</v>
      </c>
      <c r="R1627" s="1376"/>
    </row>
    <row r="1628" spans="1:18" ht="24">
      <c r="A1628" s="632" t="s">
        <v>105</v>
      </c>
      <c r="B1628" s="659">
        <v>5</v>
      </c>
      <c r="C1628" s="659"/>
      <c r="D1628" s="659">
        <v>3</v>
      </c>
      <c r="E1628" s="632" t="str">
        <f>CONCATENATE('Смета ЕР (общ) '!$A1628,".",'Смета ЕР (общ) '!$B1628,".",'Смета ЕР (общ) '!$D1628)</f>
        <v>Р9.5.3</v>
      </c>
      <c r="F1628" s="632">
        <f t="shared" si="245"/>
        <v>1</v>
      </c>
      <c r="G1628" s="788" t="s">
        <v>3595</v>
      </c>
      <c r="H1628" s="634" t="s">
        <v>336</v>
      </c>
      <c r="I1628" s="661"/>
      <c r="J1628" s="662">
        <v>34.659999999999997</v>
      </c>
      <c r="K1628" s="690">
        <f>330.1*1.05</f>
        <v>346.60500000000002</v>
      </c>
      <c r="L1628" s="636">
        <f t="shared" si="251"/>
        <v>34.659999999999997</v>
      </c>
      <c r="M1628" s="636">
        <f t="shared" si="252"/>
        <v>346.61</v>
      </c>
      <c r="N1628" s="636">
        <f>ROUND('Смета ЕР (общ) '!$I1628*'Смета ЕР (общ) '!$L1628,2)</f>
        <v>0</v>
      </c>
      <c r="O1628" s="636">
        <f>ROUND('Смета ЕР (общ) '!$I1628*'Смета ЕР (общ) '!$M1628,2)</f>
        <v>0</v>
      </c>
      <c r="R1628" s="1376"/>
    </row>
    <row r="1629" spans="1:18" ht="24">
      <c r="A1629" s="632" t="s">
        <v>105</v>
      </c>
      <c r="B1629" s="659">
        <v>5</v>
      </c>
      <c r="C1629" s="659"/>
      <c r="D1629" s="659">
        <v>4</v>
      </c>
      <c r="E1629" s="632" t="str">
        <f>CONCATENATE('Смета ЕР (общ) '!$A1629,".",'Смета ЕР (общ) '!$B1629,".",'Смета ЕР (общ) '!$D1629)</f>
        <v>Р9.5.4</v>
      </c>
      <c r="F1629" s="632">
        <f t="shared" si="245"/>
        <v>1</v>
      </c>
      <c r="G1629" s="788" t="s">
        <v>3596</v>
      </c>
      <c r="H1629" s="634" t="s">
        <v>336</v>
      </c>
      <c r="I1629" s="661"/>
      <c r="J1629" s="662">
        <v>24.27</v>
      </c>
      <c r="K1629" s="690">
        <f>231.17*1.05</f>
        <v>242.7285</v>
      </c>
      <c r="L1629" s="636">
        <f t="shared" si="251"/>
        <v>24.27</v>
      </c>
      <c r="M1629" s="636">
        <f t="shared" si="252"/>
        <v>242.73</v>
      </c>
      <c r="N1629" s="636">
        <f>ROUND('Смета ЕР (общ) '!$I1629*'Смета ЕР (общ) '!$L1629,2)</f>
        <v>0</v>
      </c>
      <c r="O1629" s="636">
        <f>ROUND('Смета ЕР (общ) '!$I1629*'Смета ЕР (общ) '!$M1629,2)</f>
        <v>0</v>
      </c>
      <c r="R1629" s="1376"/>
    </row>
    <row r="1630" spans="1:18" ht="24">
      <c r="A1630" s="632" t="s">
        <v>105</v>
      </c>
      <c r="B1630" s="659">
        <v>5</v>
      </c>
      <c r="C1630" s="659"/>
      <c r="D1630" s="659">
        <v>5</v>
      </c>
      <c r="E1630" s="632" t="str">
        <f>CONCATENATE('Смета ЕР (общ) '!$A1630,".",'Смета ЕР (общ) '!$B1630,".",'Смета ЕР (общ) '!$D1630)</f>
        <v>Р9.5.5</v>
      </c>
      <c r="F1630" s="632">
        <f t="shared" si="245"/>
        <v>1</v>
      </c>
      <c r="G1630" s="788" t="s">
        <v>3597</v>
      </c>
      <c r="H1630" s="634" t="s">
        <v>336</v>
      </c>
      <c r="I1630" s="661"/>
      <c r="J1630" s="662">
        <v>22.45</v>
      </c>
      <c r="K1630" s="690">
        <f>213.84*1.05</f>
        <v>224.53200000000001</v>
      </c>
      <c r="L1630" s="636">
        <f t="shared" si="251"/>
        <v>22.45</v>
      </c>
      <c r="M1630" s="636">
        <f t="shared" si="252"/>
        <v>224.53</v>
      </c>
      <c r="N1630" s="636">
        <f>ROUND('Смета ЕР (общ) '!$I1630*'Смета ЕР (общ) '!$L1630,2)</f>
        <v>0</v>
      </c>
      <c r="O1630" s="636">
        <f>ROUND('Смета ЕР (общ) '!$I1630*'Смета ЕР (общ) '!$M1630,2)</f>
        <v>0</v>
      </c>
      <c r="R1630" s="1376"/>
    </row>
    <row r="1631" spans="1:18" ht="24">
      <c r="A1631" s="632" t="s">
        <v>105</v>
      </c>
      <c r="B1631" s="659">
        <v>5</v>
      </c>
      <c r="C1631" s="659"/>
      <c r="D1631" s="659">
        <v>6</v>
      </c>
      <c r="E1631" s="632" t="str">
        <f>CONCATENATE('Смета ЕР (общ) '!$A1631,".",'Смета ЕР (общ) '!$B1631,".",'Смета ЕР (общ) '!$D1631)</f>
        <v>Р9.5.6</v>
      </c>
      <c r="F1631" s="632">
        <f t="shared" si="245"/>
        <v>1</v>
      </c>
      <c r="G1631" s="788" t="s">
        <v>3598</v>
      </c>
      <c r="H1631" s="634" t="s">
        <v>336</v>
      </c>
      <c r="I1631" s="661"/>
      <c r="J1631" s="662">
        <v>474.27</v>
      </c>
      <c r="K1631" s="690">
        <f>4516.87*1.05</f>
        <v>4742.7134999999998</v>
      </c>
      <c r="L1631" s="636">
        <f t="shared" si="251"/>
        <v>474.27</v>
      </c>
      <c r="M1631" s="636">
        <f t="shared" si="252"/>
        <v>4742.71</v>
      </c>
      <c r="N1631" s="636">
        <f>ROUND('Смета ЕР (общ) '!$I1631*'Смета ЕР (общ) '!$L1631,2)</f>
        <v>0</v>
      </c>
      <c r="O1631" s="636">
        <f>ROUND('Смета ЕР (общ) '!$I1631*'Смета ЕР (общ) '!$M1631,2)</f>
        <v>0</v>
      </c>
      <c r="R1631" s="1376"/>
    </row>
    <row r="1632" spans="1:18" ht="24">
      <c r="A1632" s="632" t="s">
        <v>105</v>
      </c>
      <c r="B1632" s="659">
        <v>5</v>
      </c>
      <c r="C1632" s="659"/>
      <c r="D1632" s="659">
        <v>7</v>
      </c>
      <c r="E1632" s="632" t="str">
        <f>CONCATENATE('Смета ЕР (общ) '!$A1632,".",'Смета ЕР (общ) '!$B1632,".",'Смета ЕР (общ) '!$D1632)</f>
        <v>Р9.5.7</v>
      </c>
      <c r="F1632" s="632">
        <f t="shared" si="245"/>
        <v>1</v>
      </c>
      <c r="G1632" s="788" t="s">
        <v>3599</v>
      </c>
      <c r="H1632" s="634" t="s">
        <v>336</v>
      </c>
      <c r="I1632" s="661"/>
      <c r="J1632" s="662">
        <v>14.45</v>
      </c>
      <c r="K1632" s="690">
        <f>137.65*1.05</f>
        <v>144.5325</v>
      </c>
      <c r="L1632" s="636">
        <f t="shared" si="251"/>
        <v>14.45</v>
      </c>
      <c r="M1632" s="636">
        <f t="shared" si="252"/>
        <v>144.53</v>
      </c>
      <c r="N1632" s="636">
        <f>ROUND('Смета ЕР (общ) '!$I1632*'Смета ЕР (общ) '!$L1632,2)</f>
        <v>0</v>
      </c>
      <c r="O1632" s="636">
        <f>ROUND('Смета ЕР (общ) '!$I1632*'Смета ЕР (общ) '!$M1632,2)</f>
        <v>0</v>
      </c>
      <c r="R1632" s="1376"/>
    </row>
    <row r="1633" spans="1:18" ht="24">
      <c r="A1633" s="632" t="s">
        <v>105</v>
      </c>
      <c r="B1633" s="659">
        <v>5</v>
      </c>
      <c r="C1633" s="659"/>
      <c r="D1633" s="659">
        <v>8</v>
      </c>
      <c r="E1633" s="632" t="str">
        <f>CONCATENATE('Смета ЕР (общ) '!$A1633,".",'Смета ЕР (общ) '!$B1633,".",'Смета ЕР (общ) '!$D1633)</f>
        <v>Р9.5.8</v>
      </c>
      <c r="F1633" s="632">
        <f t="shared" si="245"/>
        <v>1</v>
      </c>
      <c r="G1633" s="788" t="s">
        <v>3600</v>
      </c>
      <c r="H1633" s="634" t="s">
        <v>336</v>
      </c>
      <c r="I1633" s="661"/>
      <c r="J1633" s="662">
        <v>17.079999999999998</v>
      </c>
      <c r="K1633" s="690">
        <f>162.7*1.05</f>
        <v>170.83500000000001</v>
      </c>
      <c r="L1633" s="636">
        <f t="shared" si="251"/>
        <v>17.079999999999998</v>
      </c>
      <c r="M1633" s="636">
        <f t="shared" si="252"/>
        <v>170.84</v>
      </c>
      <c r="N1633" s="636">
        <f>ROUND('Смета ЕР (общ) '!$I1633*'Смета ЕР (общ) '!$L1633,2)</f>
        <v>0</v>
      </c>
      <c r="O1633" s="636">
        <f>ROUND('Смета ЕР (общ) '!$I1633*'Смета ЕР (общ) '!$M1633,2)</f>
        <v>0</v>
      </c>
      <c r="R1633" s="1376"/>
    </row>
    <row r="1634" spans="1:18" ht="24">
      <c r="A1634" s="632" t="s">
        <v>105</v>
      </c>
      <c r="B1634" s="659">
        <v>5</v>
      </c>
      <c r="C1634" s="659"/>
      <c r="D1634" s="659">
        <v>9</v>
      </c>
      <c r="E1634" s="632" t="str">
        <f>CONCATENATE('Смета ЕР (общ) '!$A1634,".",'Смета ЕР (общ) '!$B1634,".",'Смета ЕР (общ) '!$D1634)</f>
        <v>Р9.5.9</v>
      </c>
      <c r="F1634" s="632">
        <f t="shared" si="245"/>
        <v>1</v>
      </c>
      <c r="G1634" s="788" t="s">
        <v>3601</v>
      </c>
      <c r="H1634" s="634" t="s">
        <v>336</v>
      </c>
      <c r="I1634" s="661"/>
      <c r="J1634" s="662">
        <v>27.98</v>
      </c>
      <c r="K1634" s="690">
        <f>266.5*1.05</f>
        <v>279.82499999999999</v>
      </c>
      <c r="L1634" s="636">
        <f t="shared" si="251"/>
        <v>27.98</v>
      </c>
      <c r="M1634" s="636">
        <f t="shared" si="252"/>
        <v>279.83</v>
      </c>
      <c r="N1634" s="636">
        <f>ROUND('Смета ЕР (общ) '!$I1634*'Смета ЕР (общ) '!$L1634,2)</f>
        <v>0</v>
      </c>
      <c r="O1634" s="636">
        <f>ROUND('Смета ЕР (общ) '!$I1634*'Смета ЕР (общ) '!$M1634,2)</f>
        <v>0</v>
      </c>
      <c r="R1634" s="1376"/>
    </row>
    <row r="1635" spans="1:18" ht="24">
      <c r="A1635" s="632" t="s">
        <v>105</v>
      </c>
      <c r="B1635" s="659">
        <v>5</v>
      </c>
      <c r="C1635" s="659"/>
      <c r="D1635" s="659">
        <v>10</v>
      </c>
      <c r="E1635" s="632" t="str">
        <f>CONCATENATE('Смета ЕР (общ) '!$A1635,".",'Смета ЕР (общ) '!$B1635,".",'Смета ЕР (общ) '!$D1635)</f>
        <v>Р9.5.10</v>
      </c>
      <c r="F1635" s="632">
        <f t="shared" si="245"/>
        <v>1</v>
      </c>
      <c r="G1635" s="788" t="s">
        <v>3602</v>
      </c>
      <c r="H1635" s="634" t="s">
        <v>336</v>
      </c>
      <c r="I1635" s="661"/>
      <c r="J1635" s="662">
        <v>48.99</v>
      </c>
      <c r="K1635" s="690">
        <f>466.63*1.05</f>
        <v>489.9615</v>
      </c>
      <c r="L1635" s="636">
        <f t="shared" si="251"/>
        <v>48.99</v>
      </c>
      <c r="M1635" s="636">
        <f t="shared" si="252"/>
        <v>489.96</v>
      </c>
      <c r="N1635" s="636">
        <f>ROUND('Смета ЕР (общ) '!$I1635*'Смета ЕР (общ) '!$L1635,2)</f>
        <v>0</v>
      </c>
      <c r="O1635" s="636">
        <f>ROUND('Смета ЕР (общ) '!$I1635*'Смета ЕР (общ) '!$M1635,2)</f>
        <v>0</v>
      </c>
      <c r="R1635" s="1376"/>
    </row>
    <row r="1636" spans="1:18" ht="24">
      <c r="A1636" s="632" t="s">
        <v>105</v>
      </c>
      <c r="B1636" s="659">
        <v>5</v>
      </c>
      <c r="C1636" s="659"/>
      <c r="D1636" s="659">
        <v>11</v>
      </c>
      <c r="E1636" s="632" t="str">
        <f>CONCATENATE('Смета ЕР (общ) '!$A1636,".",'Смета ЕР (общ) '!$B1636,".",'Смета ЕР (общ) '!$D1636)</f>
        <v>Р9.5.11</v>
      </c>
      <c r="F1636" s="632">
        <f t="shared" si="245"/>
        <v>1</v>
      </c>
      <c r="G1636" s="788" t="s">
        <v>3603</v>
      </c>
      <c r="H1636" s="634" t="s">
        <v>336</v>
      </c>
      <c r="I1636" s="661"/>
      <c r="J1636" s="662">
        <v>48.51</v>
      </c>
      <c r="K1636" s="690">
        <f>462*1.05</f>
        <v>485.1</v>
      </c>
      <c r="L1636" s="636">
        <f t="shared" si="251"/>
        <v>48.51</v>
      </c>
      <c r="M1636" s="636">
        <f t="shared" si="252"/>
        <v>485.1</v>
      </c>
      <c r="N1636" s="636">
        <f>ROUND('Смета ЕР (общ) '!$I1636*'Смета ЕР (общ) '!$L1636,2)</f>
        <v>0</v>
      </c>
      <c r="O1636" s="636">
        <f>ROUND('Смета ЕР (общ) '!$I1636*'Смета ЕР (общ) '!$M1636,2)</f>
        <v>0</v>
      </c>
      <c r="R1636" s="1376"/>
    </row>
    <row r="1637" spans="1:18" ht="24">
      <c r="A1637" s="632" t="s">
        <v>105</v>
      </c>
      <c r="B1637" s="659">
        <v>5</v>
      </c>
      <c r="C1637" s="659"/>
      <c r="D1637" s="659">
        <v>12</v>
      </c>
      <c r="E1637" s="632" t="str">
        <f>CONCATENATE('Смета ЕР (общ) '!$A1637,".",'Смета ЕР (общ) '!$B1637,".",'Смета ЕР (общ) '!$D1637)</f>
        <v>Р9.5.12</v>
      </c>
      <c r="F1637" s="632">
        <f t="shared" si="245"/>
        <v>1</v>
      </c>
      <c r="G1637" s="788" t="s">
        <v>3604</v>
      </c>
      <c r="H1637" s="634" t="s">
        <v>336</v>
      </c>
      <c r="I1637" s="661"/>
      <c r="J1637" s="662">
        <v>35.299999999999997</v>
      </c>
      <c r="K1637" s="690">
        <f>336.2*1.05</f>
        <v>353.01</v>
      </c>
      <c r="L1637" s="636">
        <f t="shared" si="251"/>
        <v>35.299999999999997</v>
      </c>
      <c r="M1637" s="636">
        <f t="shared" si="252"/>
        <v>353.01</v>
      </c>
      <c r="N1637" s="636">
        <f>ROUND('Смета ЕР (общ) '!$I1637*'Смета ЕР (общ) '!$L1637,2)</f>
        <v>0</v>
      </c>
      <c r="O1637" s="636">
        <f>ROUND('Смета ЕР (общ) '!$I1637*'Смета ЕР (общ) '!$M1637,2)</f>
        <v>0</v>
      </c>
      <c r="R1637" s="1376"/>
    </row>
    <row r="1638" spans="1:18" ht="34.5" customHeight="1">
      <c r="A1638" s="624" t="s">
        <v>829</v>
      </c>
      <c r="B1638" s="624">
        <v>0</v>
      </c>
      <c r="C1638" s="624"/>
      <c r="D1638" s="624">
        <v>0</v>
      </c>
      <c r="E1638" s="624" t="str">
        <f>CONCATENATE('Смета ЕР (общ) '!$A1638,".",'Смета ЕР (общ) '!$B1638,".",'Смета ЕР (общ) '!$D1638)</f>
        <v>Р10.0.0</v>
      </c>
      <c r="F1638" s="624">
        <f>IF(I1638&gt;0,F1624+1,F1624)</f>
        <v>1</v>
      </c>
      <c r="G1638" s="625" t="s">
        <v>969</v>
      </c>
      <c r="H1638" s="626"/>
      <c r="I1638" s="627">
        <f>N1638</f>
        <v>0</v>
      </c>
      <c r="J1638" s="639"/>
      <c r="K1638" s="639"/>
      <c r="L1638" s="629"/>
      <c r="M1638" s="629"/>
      <c r="N1638" s="629">
        <f>N1639</f>
        <v>0</v>
      </c>
      <c r="O1638" s="629">
        <f>O1639</f>
        <v>0</v>
      </c>
      <c r="R1638" s="1375"/>
    </row>
    <row r="1639" spans="1:18" ht="34.5" customHeight="1">
      <c r="A1639" s="624" t="s">
        <v>829</v>
      </c>
      <c r="B1639" s="624">
        <v>1</v>
      </c>
      <c r="C1639" s="624"/>
      <c r="D1639" s="624">
        <v>0</v>
      </c>
      <c r="E1639" s="624" t="str">
        <f>CONCATENATE('Смета ЕР (общ) '!$A1639,".",'Смета ЕР (общ) '!$B1639,".",'Смета ЕР (общ) '!$D1639)</f>
        <v>Р10.1.0</v>
      </c>
      <c r="F1639" s="624">
        <f t="shared" si="245"/>
        <v>1</v>
      </c>
      <c r="G1639" s="625" t="s">
        <v>2647</v>
      </c>
      <c r="H1639" s="626"/>
      <c r="I1639" s="627">
        <f>N1639</f>
        <v>0</v>
      </c>
      <c r="J1639" s="639"/>
      <c r="K1639" s="639"/>
      <c r="L1639" s="629"/>
      <c r="M1639" s="629"/>
      <c r="N1639" s="629">
        <f>ROUND(SUM(N1640:N1662),2)</f>
        <v>0</v>
      </c>
      <c r="O1639" s="629">
        <f>ROUND(SUM(O1640:O1662),2)</f>
        <v>0</v>
      </c>
      <c r="P1639" s="630" t="s">
        <v>971</v>
      </c>
      <c r="R1639" s="1375"/>
    </row>
    <row r="1640" spans="1:18" ht="34.5" customHeight="1">
      <c r="A1640" s="683" t="s">
        <v>829</v>
      </c>
      <c r="B1640" s="683">
        <v>1</v>
      </c>
      <c r="C1640" s="683"/>
      <c r="D1640" s="683">
        <v>1</v>
      </c>
      <c r="E1640" s="683" t="str">
        <f>CONCATENATE('Смета ЕР (общ) '!$A1640,".",'Смета ЕР (общ) '!$B1640,".",'Смета ЕР (общ) '!$D1640)</f>
        <v>Р10.1.1</v>
      </c>
      <c r="F1640" s="683">
        <f t="shared" si="245"/>
        <v>1</v>
      </c>
      <c r="G1640" s="684" t="s">
        <v>970</v>
      </c>
      <c r="H1640" s="638" t="s">
        <v>1144</v>
      </c>
      <c r="I1640" s="635"/>
      <c r="J1640" s="636">
        <v>217152</v>
      </c>
      <c r="K1640" s="636">
        <v>0</v>
      </c>
      <c r="L1640" s="636">
        <f t="shared" ref="L1640:L1649" si="253">ROUND(J1640-J1640*$Q$3,2)</f>
        <v>217152</v>
      </c>
      <c r="M1640" s="636">
        <f t="shared" ref="M1640:M1649" si="254">ROUND(K1640-K1640*$Q$3,2)</f>
        <v>0</v>
      </c>
      <c r="N1640" s="636">
        <f>ROUND('Смета ЕР (общ) '!$I1640*'Смета ЕР (общ) '!$L1640,2)</f>
        <v>0</v>
      </c>
      <c r="O1640" s="636">
        <f>ROUND('Смета ЕР (общ) '!$I1640*'Смета ЕР (общ) '!$M1640,2)</f>
        <v>0</v>
      </c>
      <c r="R1640" s="1376"/>
    </row>
    <row r="1641" spans="1:18" ht="34.5" customHeight="1">
      <c r="A1641" s="683" t="s">
        <v>829</v>
      </c>
      <c r="B1641" s="683">
        <v>1</v>
      </c>
      <c r="C1641" s="683"/>
      <c r="D1641" s="683">
        <v>2</v>
      </c>
      <c r="E1641" s="683" t="str">
        <f>CONCATENATE('Смета ЕР (общ) '!$A1641,".",'Смета ЕР (общ) '!$B1641,".",'Смета ЕР (общ) '!$D1641)</f>
        <v>Р10.1.2</v>
      </c>
      <c r="F1641" s="683">
        <f t="shared" si="245"/>
        <v>1</v>
      </c>
      <c r="G1641" s="684" t="s">
        <v>972</v>
      </c>
      <c r="H1641" s="638" t="s">
        <v>1144</v>
      </c>
      <c r="I1641" s="635"/>
      <c r="J1641" s="636">
        <v>162864</v>
      </c>
      <c r="K1641" s="636">
        <v>1070841.8899999999</v>
      </c>
      <c r="L1641" s="636">
        <f t="shared" si="253"/>
        <v>162864</v>
      </c>
      <c r="M1641" s="636">
        <f t="shared" si="254"/>
        <v>1070841.8899999999</v>
      </c>
      <c r="N1641" s="636">
        <f>ROUND('Смета ЕР (общ) '!$I1641*'Смета ЕР (общ) '!$L1641,2)</f>
        <v>0</v>
      </c>
      <c r="O1641" s="636">
        <f>ROUND('Смета ЕР (общ) '!$I1641*'Смета ЕР (общ) '!$M1641,2)</f>
        <v>0</v>
      </c>
      <c r="R1641" s="1376"/>
    </row>
    <row r="1642" spans="1:18" ht="60.75" customHeight="1">
      <c r="A1642" s="632" t="s">
        <v>829</v>
      </c>
      <c r="B1642" s="632">
        <v>1</v>
      </c>
      <c r="C1642" s="632"/>
      <c r="D1642" s="632">
        <v>3</v>
      </c>
      <c r="E1642" s="632" t="str">
        <f>CONCATENATE('Смета ЕР (общ) '!$A1642,".",'Смета ЕР (общ) '!$B1642,".",'Смета ЕР (общ) '!$D1642)</f>
        <v>Р10.1.3</v>
      </c>
      <c r="F1642" s="632">
        <f t="shared" si="245"/>
        <v>1</v>
      </c>
      <c r="G1642" s="633" t="s">
        <v>973</v>
      </c>
      <c r="H1642" s="638" t="s">
        <v>1144</v>
      </c>
      <c r="I1642" s="635"/>
      <c r="J1642" s="636">
        <v>678.6</v>
      </c>
      <c r="K1642" s="636">
        <v>44459.07</v>
      </c>
      <c r="L1642" s="636">
        <f t="shared" si="253"/>
        <v>678.6</v>
      </c>
      <c r="M1642" s="636">
        <f t="shared" si="254"/>
        <v>44459.07</v>
      </c>
      <c r="N1642" s="636">
        <f>ROUND('Смета ЕР (общ) '!$I1642*'Смета ЕР (общ) '!$L1642,2)</f>
        <v>0</v>
      </c>
      <c r="O1642" s="636">
        <f>ROUND('Смета ЕР (общ) '!$I1642*'Смета ЕР (общ) '!$M1642,2)</f>
        <v>0</v>
      </c>
      <c r="R1642" s="1376"/>
    </row>
    <row r="1643" spans="1:18" ht="38.25" customHeight="1">
      <c r="A1643" s="632" t="s">
        <v>829</v>
      </c>
      <c r="B1643" s="632">
        <v>1</v>
      </c>
      <c r="C1643" s="632"/>
      <c r="D1643" s="632">
        <v>4</v>
      </c>
      <c r="E1643" s="632" t="str">
        <f>CONCATENATE('Смета ЕР (общ) '!$A1643,".",'Смета ЕР (общ) '!$B1643,".",'Смета ЕР (общ) '!$D1643)</f>
        <v>Р10.1.4</v>
      </c>
      <c r="F1643" s="632">
        <f t="shared" si="245"/>
        <v>1</v>
      </c>
      <c r="G1643" s="633" t="s">
        <v>976</v>
      </c>
      <c r="H1643" s="638" t="s">
        <v>1144</v>
      </c>
      <c r="I1643" s="635"/>
      <c r="J1643" s="636">
        <v>678.6</v>
      </c>
      <c r="K1643" s="636">
        <v>4700.38</v>
      </c>
      <c r="L1643" s="636">
        <f t="shared" si="253"/>
        <v>678.6</v>
      </c>
      <c r="M1643" s="636">
        <f t="shared" si="254"/>
        <v>4700.38</v>
      </c>
      <c r="N1643" s="636">
        <f>ROUND('Смета ЕР (общ) '!$I1643*'Смета ЕР (общ) '!$L1643,2)</f>
        <v>0</v>
      </c>
      <c r="O1643" s="636">
        <f>ROUND('Смета ЕР (общ) '!$I1643*'Смета ЕР (общ) '!$M1643,2)</f>
        <v>0</v>
      </c>
      <c r="R1643" s="1376"/>
    </row>
    <row r="1644" spans="1:18" ht="26.25" customHeight="1">
      <c r="A1644" s="632" t="s">
        <v>829</v>
      </c>
      <c r="B1644" s="632">
        <v>1</v>
      </c>
      <c r="C1644" s="632"/>
      <c r="D1644" s="632">
        <v>5</v>
      </c>
      <c r="E1644" s="632" t="str">
        <f>CONCATENATE('Смета ЕР (общ) '!$A1644,".",'Смета ЕР (общ) '!$B1644,".",'Смета ЕР (общ) '!$D1644)</f>
        <v>Р10.1.5</v>
      </c>
      <c r="F1644" s="632">
        <f t="shared" si="245"/>
        <v>1</v>
      </c>
      <c r="G1644" s="633" t="s">
        <v>974</v>
      </c>
      <c r="H1644" s="634" t="s">
        <v>27</v>
      </c>
      <c r="I1644" s="635"/>
      <c r="J1644" s="636">
        <v>393.59</v>
      </c>
      <c r="K1644" s="636">
        <v>1292.77</v>
      </c>
      <c r="L1644" s="636">
        <f t="shared" si="253"/>
        <v>393.59</v>
      </c>
      <c r="M1644" s="636">
        <f t="shared" si="254"/>
        <v>1292.77</v>
      </c>
      <c r="N1644" s="636">
        <f>ROUND('Смета ЕР (общ) '!$I1644*'Смета ЕР (общ) '!$L1644,2)</f>
        <v>0</v>
      </c>
      <c r="O1644" s="636">
        <f>ROUND('Смета ЕР (общ) '!$I1644*'Смета ЕР (общ) '!$M1644,2)</f>
        <v>0</v>
      </c>
      <c r="R1644" s="1376"/>
    </row>
    <row r="1645" spans="1:18" ht="34.5" customHeight="1">
      <c r="A1645" s="632" t="s">
        <v>829</v>
      </c>
      <c r="B1645" s="632">
        <v>1</v>
      </c>
      <c r="C1645" s="632"/>
      <c r="D1645" s="632">
        <v>6</v>
      </c>
      <c r="E1645" s="632" t="str">
        <f>CONCATENATE('Смета ЕР (общ) '!$A1645,".",'Смета ЕР (общ) '!$B1645,".",'Смета ЕР (общ) '!$D1645)</f>
        <v>Р10.1.6</v>
      </c>
      <c r="F1645" s="632">
        <f t="shared" si="245"/>
        <v>1</v>
      </c>
      <c r="G1645" s="633" t="s">
        <v>993</v>
      </c>
      <c r="H1645" s="651" t="s">
        <v>336</v>
      </c>
      <c r="I1645" s="635"/>
      <c r="J1645" s="636">
        <v>1413.71</v>
      </c>
      <c r="K1645" s="636">
        <v>23702.880000000001</v>
      </c>
      <c r="L1645" s="636">
        <f t="shared" si="253"/>
        <v>1413.71</v>
      </c>
      <c r="M1645" s="636">
        <f t="shared" si="254"/>
        <v>23702.880000000001</v>
      </c>
      <c r="N1645" s="636">
        <f>ROUND('Смета ЕР (общ) '!$I1645*'Смета ЕР (общ) '!$L1645,2)</f>
        <v>0</v>
      </c>
      <c r="O1645" s="636">
        <f>ROUND('Смета ЕР (общ) '!$I1645*'Смета ЕР (общ) '!$M1645,2)</f>
        <v>0</v>
      </c>
      <c r="R1645" s="1376"/>
    </row>
    <row r="1646" spans="1:18" ht="34.5" customHeight="1">
      <c r="A1646" s="632" t="s">
        <v>829</v>
      </c>
      <c r="B1646" s="632">
        <v>1</v>
      </c>
      <c r="C1646" s="632"/>
      <c r="D1646" s="632">
        <v>7</v>
      </c>
      <c r="E1646" s="632" t="str">
        <f>CONCATENATE('Смета ЕР (общ) '!$A1646,".",'Смета ЕР (общ) '!$B1646,".",'Смета ЕР (общ) '!$D1646)</f>
        <v>Р10.1.7</v>
      </c>
      <c r="F1646" s="632">
        <f t="shared" si="245"/>
        <v>1</v>
      </c>
      <c r="G1646" s="633" t="s">
        <v>977</v>
      </c>
      <c r="H1646" s="651" t="s">
        <v>336</v>
      </c>
      <c r="I1646" s="635"/>
      <c r="J1646" s="636">
        <v>1414.58</v>
      </c>
      <c r="K1646" s="636">
        <v>30130.62</v>
      </c>
      <c r="L1646" s="636">
        <f t="shared" si="253"/>
        <v>1414.58</v>
      </c>
      <c r="M1646" s="636">
        <f t="shared" si="254"/>
        <v>30130.62</v>
      </c>
      <c r="N1646" s="636">
        <f>ROUND('Смета ЕР (общ) '!$I1646*'Смета ЕР (общ) '!$L1646,2)</f>
        <v>0</v>
      </c>
      <c r="O1646" s="636">
        <f>ROUND('Смета ЕР (общ) '!$I1646*'Смета ЕР (общ) '!$M1646,2)</f>
        <v>0</v>
      </c>
      <c r="R1646" s="1376"/>
    </row>
    <row r="1647" spans="1:18" ht="34.5" customHeight="1">
      <c r="A1647" s="632" t="s">
        <v>829</v>
      </c>
      <c r="B1647" s="632">
        <v>1</v>
      </c>
      <c r="C1647" s="632"/>
      <c r="D1647" s="632">
        <v>8</v>
      </c>
      <c r="E1647" s="632" t="str">
        <f>CONCATENATE('Смета ЕР (общ) '!$A1647,".",'Смета ЕР (общ) '!$B1647,".",'Смета ЕР (общ) '!$D1647)</f>
        <v>Р10.1.8</v>
      </c>
      <c r="F1647" s="632">
        <f t="shared" si="245"/>
        <v>1</v>
      </c>
      <c r="G1647" s="633" t="s">
        <v>978</v>
      </c>
      <c r="H1647" s="651" t="s">
        <v>336</v>
      </c>
      <c r="I1647" s="635"/>
      <c r="J1647" s="636">
        <v>1415.45</v>
      </c>
      <c r="K1647" s="636">
        <v>39550.85</v>
      </c>
      <c r="L1647" s="636">
        <f t="shared" si="253"/>
        <v>1415.45</v>
      </c>
      <c r="M1647" s="636">
        <f t="shared" si="254"/>
        <v>39550.85</v>
      </c>
      <c r="N1647" s="636">
        <f>ROUND('Смета ЕР (общ) '!$I1647*'Смета ЕР (общ) '!$L1647,2)</f>
        <v>0</v>
      </c>
      <c r="O1647" s="636">
        <f>ROUND('Смета ЕР (общ) '!$I1647*'Смета ЕР (общ) '!$M1647,2)</f>
        <v>0</v>
      </c>
      <c r="R1647" s="1376"/>
    </row>
    <row r="1648" spans="1:18" ht="34.5" customHeight="1">
      <c r="A1648" s="632" t="s">
        <v>829</v>
      </c>
      <c r="B1648" s="632">
        <v>1</v>
      </c>
      <c r="C1648" s="632"/>
      <c r="D1648" s="632">
        <v>9</v>
      </c>
      <c r="E1648" s="632" t="str">
        <f>CONCATENATE('Смета ЕР (общ) '!$A1648,".",'Смета ЕР (общ) '!$B1648,".",'Смета ЕР (общ) '!$D1648)</f>
        <v>Р10.1.9</v>
      </c>
      <c r="F1648" s="632">
        <f t="shared" si="245"/>
        <v>1</v>
      </c>
      <c r="G1648" s="633" t="s">
        <v>979</v>
      </c>
      <c r="H1648" s="651" t="s">
        <v>336</v>
      </c>
      <c r="I1648" s="635"/>
      <c r="J1648" s="636">
        <v>1416.32</v>
      </c>
      <c r="K1648" s="636">
        <v>56507.03</v>
      </c>
      <c r="L1648" s="636">
        <f t="shared" si="253"/>
        <v>1416.32</v>
      </c>
      <c r="M1648" s="636">
        <f t="shared" si="254"/>
        <v>56507.03</v>
      </c>
      <c r="N1648" s="636">
        <f>ROUND('Смета ЕР (общ) '!$I1648*'Смета ЕР (общ) '!$L1648,2)</f>
        <v>0</v>
      </c>
      <c r="O1648" s="636">
        <f>ROUND('Смета ЕР (общ) '!$I1648*'Смета ЕР (общ) '!$M1648,2)</f>
        <v>0</v>
      </c>
      <c r="R1648" s="1376"/>
    </row>
    <row r="1649" spans="1:18" ht="34.5" customHeight="1">
      <c r="A1649" s="632" t="s">
        <v>829</v>
      </c>
      <c r="B1649" s="632">
        <v>1</v>
      </c>
      <c r="C1649" s="632"/>
      <c r="D1649" s="632">
        <v>10</v>
      </c>
      <c r="E1649" s="632" t="str">
        <f>CONCATENATE('Смета ЕР (общ) '!$A1649,".",'Смета ЕР (общ) '!$B1649,".",'Смета ЕР (общ) '!$D1649)</f>
        <v>Р10.1.10</v>
      </c>
      <c r="F1649" s="632">
        <f t="shared" si="245"/>
        <v>1</v>
      </c>
      <c r="G1649" s="633" t="s">
        <v>980</v>
      </c>
      <c r="H1649" s="651" t="s">
        <v>336</v>
      </c>
      <c r="I1649" s="635"/>
      <c r="J1649" s="636">
        <v>1417.19</v>
      </c>
      <c r="K1649" s="636">
        <v>72157.89</v>
      </c>
      <c r="L1649" s="636">
        <f t="shared" si="253"/>
        <v>1417.19</v>
      </c>
      <c r="M1649" s="636">
        <f t="shared" si="254"/>
        <v>72157.89</v>
      </c>
      <c r="N1649" s="636">
        <f>ROUND('Смета ЕР (общ) '!$I1649*'Смета ЕР (общ) '!$L1649,2)</f>
        <v>0</v>
      </c>
      <c r="O1649" s="636">
        <f>ROUND('Смета ЕР (общ) '!$I1649*'Смета ЕР (общ) '!$M1649,2)</f>
        <v>0</v>
      </c>
      <c r="R1649" s="1376"/>
    </row>
    <row r="1650" spans="1:18" ht="34.5" customHeight="1">
      <c r="A1650" s="632" t="s">
        <v>829</v>
      </c>
      <c r="B1650" s="632">
        <v>1</v>
      </c>
      <c r="C1650" s="632"/>
      <c r="D1650" s="632">
        <v>12</v>
      </c>
      <c r="E1650" s="632" t="str">
        <f>CONCATENATE('Смета ЕР (общ) '!$A1650,".",'Смета ЕР (общ) '!$B1650,".",'Смета ЕР (общ) '!$D1650)</f>
        <v>Р10.1.12</v>
      </c>
      <c r="F1650" s="632">
        <f t="shared" si="245"/>
        <v>1</v>
      </c>
      <c r="G1650" s="633" t="s">
        <v>975</v>
      </c>
      <c r="H1650" s="634" t="s">
        <v>336</v>
      </c>
      <c r="I1650" s="635"/>
      <c r="J1650" s="636">
        <v>271.44</v>
      </c>
      <c r="K1650" s="636">
        <v>401.46</v>
      </c>
      <c r="L1650" s="636">
        <f t="shared" ref="L1650:L1662" si="255">ROUND(J1650-J1650*$Q$3,2)</f>
        <v>271.44</v>
      </c>
      <c r="M1650" s="636">
        <f t="shared" ref="M1650:M1662" si="256">ROUND(K1650-K1650*$Q$3,2)</f>
        <v>401.46</v>
      </c>
      <c r="N1650" s="636">
        <f>ROUND('Смета ЕР (общ) '!$I1650*'Смета ЕР (общ) '!$L1650,2)</f>
        <v>0</v>
      </c>
      <c r="O1650" s="636">
        <f>ROUND('Смета ЕР (общ) '!$I1650*'Смета ЕР (общ) '!$M1650,2)</f>
        <v>0</v>
      </c>
      <c r="R1650" s="1376"/>
    </row>
    <row r="1651" spans="1:18" ht="34.5" customHeight="1">
      <c r="A1651" s="632" t="s">
        <v>829</v>
      </c>
      <c r="B1651" s="632">
        <v>1</v>
      </c>
      <c r="C1651" s="632"/>
      <c r="D1651" s="632">
        <v>13</v>
      </c>
      <c r="E1651" s="632" t="str">
        <f>CONCATENATE('Смета ЕР (общ) '!$A1651,".",'Смета ЕР (общ) '!$B1651,".",'Смета ЕР (общ) '!$D1651)</f>
        <v>Р10.1.13</v>
      </c>
      <c r="F1651" s="632">
        <f t="shared" si="245"/>
        <v>1</v>
      </c>
      <c r="G1651" s="633" t="s">
        <v>986</v>
      </c>
      <c r="H1651" s="634" t="s">
        <v>336</v>
      </c>
      <c r="I1651" s="635"/>
      <c r="J1651" s="636">
        <v>271.44</v>
      </c>
      <c r="K1651" s="636">
        <v>403.81</v>
      </c>
      <c r="L1651" s="636">
        <f t="shared" si="255"/>
        <v>271.44</v>
      </c>
      <c r="M1651" s="636">
        <f t="shared" si="256"/>
        <v>403.81</v>
      </c>
      <c r="N1651" s="636">
        <f>ROUND('Смета ЕР (общ) '!$I1651*'Смета ЕР (общ) '!$L1651,2)</f>
        <v>0</v>
      </c>
      <c r="O1651" s="636">
        <f>ROUND('Смета ЕР (общ) '!$I1651*'Смета ЕР (общ) '!$M1651,2)</f>
        <v>0</v>
      </c>
      <c r="R1651" s="1376"/>
    </row>
    <row r="1652" spans="1:18" ht="34.5" customHeight="1">
      <c r="A1652" s="632" t="s">
        <v>829</v>
      </c>
      <c r="B1652" s="632">
        <v>1</v>
      </c>
      <c r="C1652" s="632"/>
      <c r="D1652" s="632">
        <v>14</v>
      </c>
      <c r="E1652" s="632" t="str">
        <f>CONCATENATE('Смета ЕР (общ) '!$A1652,".",'Смета ЕР (общ) '!$B1652,".",'Смета ЕР (общ) '!$D1652)</f>
        <v>Р10.1.14</v>
      </c>
      <c r="F1652" s="632">
        <f t="shared" si="245"/>
        <v>1</v>
      </c>
      <c r="G1652" s="633" t="s">
        <v>987</v>
      </c>
      <c r="H1652" s="634" t="s">
        <v>336</v>
      </c>
      <c r="I1652" s="635"/>
      <c r="J1652" s="636">
        <v>271.44</v>
      </c>
      <c r="K1652" s="636">
        <v>401.31</v>
      </c>
      <c r="L1652" s="636">
        <f t="shared" si="255"/>
        <v>271.44</v>
      </c>
      <c r="M1652" s="636">
        <f t="shared" si="256"/>
        <v>401.31</v>
      </c>
      <c r="N1652" s="636">
        <f>ROUND('Смета ЕР (общ) '!$I1652*'Смета ЕР (общ) '!$L1652,2)</f>
        <v>0</v>
      </c>
      <c r="O1652" s="636">
        <f>ROUND('Смета ЕР (общ) '!$I1652*'Смета ЕР (общ) '!$M1652,2)</f>
        <v>0</v>
      </c>
      <c r="R1652" s="1376"/>
    </row>
    <row r="1653" spans="1:18" ht="34.5" customHeight="1">
      <c r="A1653" s="632" t="s">
        <v>829</v>
      </c>
      <c r="B1653" s="632">
        <v>1</v>
      </c>
      <c r="C1653" s="632"/>
      <c r="D1653" s="632">
        <v>15</v>
      </c>
      <c r="E1653" s="632" t="str">
        <f>CONCATENATE('Смета ЕР (общ) '!$A1653,".",'Смета ЕР (общ) '!$B1653,".",'Смета ЕР (общ) '!$D1653)</f>
        <v>Р10.1.15</v>
      </c>
      <c r="F1653" s="632">
        <f t="shared" si="245"/>
        <v>1</v>
      </c>
      <c r="G1653" s="633" t="s">
        <v>988</v>
      </c>
      <c r="H1653" s="634" t="s">
        <v>336</v>
      </c>
      <c r="I1653" s="635"/>
      <c r="J1653" s="636">
        <v>271.44</v>
      </c>
      <c r="K1653" s="636">
        <v>395.1</v>
      </c>
      <c r="L1653" s="636">
        <f t="shared" si="255"/>
        <v>271.44</v>
      </c>
      <c r="M1653" s="636">
        <f t="shared" si="256"/>
        <v>395.1</v>
      </c>
      <c r="N1653" s="636">
        <f>ROUND('Смета ЕР (общ) '!$I1653*'Смета ЕР (общ) '!$L1653,2)</f>
        <v>0</v>
      </c>
      <c r="O1653" s="636">
        <f>ROUND('Смета ЕР (общ) '!$I1653*'Смета ЕР (общ) '!$M1653,2)</f>
        <v>0</v>
      </c>
      <c r="R1653" s="1376"/>
    </row>
    <row r="1654" spans="1:18" ht="34.5" customHeight="1">
      <c r="A1654" s="632" t="s">
        <v>829</v>
      </c>
      <c r="B1654" s="632">
        <v>1</v>
      </c>
      <c r="C1654" s="632"/>
      <c r="D1654" s="632">
        <v>16</v>
      </c>
      <c r="E1654" s="632" t="str">
        <f>CONCATENATE('Смета ЕР (общ) '!$A1654,".",'Смета ЕР (общ) '!$B1654,".",'Смета ЕР (общ) '!$D1654)</f>
        <v>Р10.1.16</v>
      </c>
      <c r="F1654" s="632">
        <f t="shared" si="245"/>
        <v>1</v>
      </c>
      <c r="G1654" s="633" t="s">
        <v>989</v>
      </c>
      <c r="H1654" s="634" t="s">
        <v>336</v>
      </c>
      <c r="I1654" s="635"/>
      <c r="J1654" s="636">
        <v>271.44</v>
      </c>
      <c r="K1654" s="636">
        <v>394.86</v>
      </c>
      <c r="L1654" s="636">
        <f t="shared" si="255"/>
        <v>271.44</v>
      </c>
      <c r="M1654" s="636">
        <f t="shared" si="256"/>
        <v>394.86</v>
      </c>
      <c r="N1654" s="636">
        <f>ROUND('Смета ЕР (общ) '!$I1654*'Смета ЕР (общ) '!$L1654,2)</f>
        <v>0</v>
      </c>
      <c r="O1654" s="636">
        <f>ROUND('Смета ЕР (общ) '!$I1654*'Смета ЕР (общ) '!$M1654,2)</f>
        <v>0</v>
      </c>
      <c r="R1654" s="1376"/>
    </row>
    <row r="1655" spans="1:18" ht="34.5" customHeight="1">
      <c r="A1655" s="632" t="s">
        <v>829</v>
      </c>
      <c r="B1655" s="632">
        <v>1</v>
      </c>
      <c r="C1655" s="632"/>
      <c r="D1655" s="632">
        <v>17</v>
      </c>
      <c r="E1655" s="632" t="str">
        <f>CONCATENATE('Смета ЕР (общ) '!$A1655,".",'Смета ЕР (общ) '!$B1655,".",'Смета ЕР (общ) '!$D1655)</f>
        <v>Р10.1.17</v>
      </c>
      <c r="F1655" s="632">
        <f t="shared" si="245"/>
        <v>1</v>
      </c>
      <c r="G1655" s="633" t="s">
        <v>990</v>
      </c>
      <c r="H1655" s="634" t="s">
        <v>336</v>
      </c>
      <c r="I1655" s="635"/>
      <c r="J1655" s="636">
        <v>271.44</v>
      </c>
      <c r="K1655" s="636">
        <v>404.7</v>
      </c>
      <c r="L1655" s="636">
        <f t="shared" si="255"/>
        <v>271.44</v>
      </c>
      <c r="M1655" s="636">
        <f t="shared" si="256"/>
        <v>404.7</v>
      </c>
      <c r="N1655" s="636">
        <f>ROUND('Смета ЕР (общ) '!$I1655*'Смета ЕР (общ) '!$L1655,2)</f>
        <v>0</v>
      </c>
      <c r="O1655" s="636">
        <f>ROUND('Смета ЕР (общ) '!$I1655*'Смета ЕР (общ) '!$M1655,2)</f>
        <v>0</v>
      </c>
      <c r="R1655" s="1376"/>
    </row>
    <row r="1656" spans="1:18" ht="34.5" customHeight="1">
      <c r="A1656" s="632" t="s">
        <v>829</v>
      </c>
      <c r="B1656" s="632">
        <v>1</v>
      </c>
      <c r="C1656" s="632"/>
      <c r="D1656" s="632">
        <v>18</v>
      </c>
      <c r="E1656" s="632" t="str">
        <f>CONCATENATE('Смета ЕР (общ) '!$A1656,".",'Смета ЕР (общ) '!$B1656,".",'Смета ЕР (общ) '!$D1656)</f>
        <v>Р10.1.18</v>
      </c>
      <c r="F1656" s="632">
        <f t="shared" si="245"/>
        <v>1</v>
      </c>
      <c r="G1656" s="633" t="s">
        <v>991</v>
      </c>
      <c r="H1656" s="634" t="s">
        <v>336</v>
      </c>
      <c r="I1656" s="635"/>
      <c r="J1656" s="636">
        <v>271.44</v>
      </c>
      <c r="K1656" s="636">
        <v>397</v>
      </c>
      <c r="L1656" s="636">
        <f t="shared" si="255"/>
        <v>271.44</v>
      </c>
      <c r="M1656" s="636">
        <f t="shared" si="256"/>
        <v>397</v>
      </c>
      <c r="N1656" s="636">
        <f>ROUND('Смета ЕР (общ) '!$I1656*'Смета ЕР (общ) '!$L1656,2)</f>
        <v>0</v>
      </c>
      <c r="O1656" s="636">
        <f>ROUND('Смета ЕР (общ) '!$I1656*'Смета ЕР (общ) '!$M1656,2)</f>
        <v>0</v>
      </c>
      <c r="R1656" s="1376"/>
    </row>
    <row r="1657" spans="1:18" ht="34.5" customHeight="1">
      <c r="A1657" s="632" t="s">
        <v>829</v>
      </c>
      <c r="B1657" s="632">
        <v>1</v>
      </c>
      <c r="C1657" s="632"/>
      <c r="D1657" s="632">
        <v>19</v>
      </c>
      <c r="E1657" s="632" t="str">
        <f>CONCATENATE('Смета ЕР (общ) '!$A1657,".",'Смета ЕР (общ) '!$B1657,".",'Смета ЕР (общ) '!$D1657)</f>
        <v>Р10.1.19</v>
      </c>
      <c r="F1657" s="632">
        <f t="shared" si="245"/>
        <v>1</v>
      </c>
      <c r="G1657" s="633" t="s">
        <v>982</v>
      </c>
      <c r="H1657" s="634" t="s">
        <v>336</v>
      </c>
      <c r="I1657" s="635"/>
      <c r="J1657" s="636">
        <v>271.44</v>
      </c>
      <c r="K1657" s="636">
        <v>2409.71</v>
      </c>
      <c r="L1657" s="636">
        <f t="shared" si="255"/>
        <v>271.44</v>
      </c>
      <c r="M1657" s="636">
        <f t="shared" si="256"/>
        <v>2409.71</v>
      </c>
      <c r="N1657" s="636">
        <f>ROUND('Смета ЕР (общ) '!$I1657*'Смета ЕР (общ) '!$L1657,2)</f>
        <v>0</v>
      </c>
      <c r="O1657" s="636">
        <f>ROUND('Смета ЕР (общ) '!$I1657*'Смета ЕР (общ) '!$M1657,2)</f>
        <v>0</v>
      </c>
      <c r="R1657" s="1376"/>
    </row>
    <row r="1658" spans="1:18" ht="34.5" customHeight="1">
      <c r="A1658" s="632" t="s">
        <v>829</v>
      </c>
      <c r="B1658" s="632">
        <v>1</v>
      </c>
      <c r="C1658" s="632"/>
      <c r="D1658" s="632">
        <v>20</v>
      </c>
      <c r="E1658" s="632" t="str">
        <f>CONCATENATE('Смета ЕР (общ) '!$A1658,".",'Смета ЕР (общ) '!$B1658,".",'Смета ЕР (общ) '!$D1658)</f>
        <v>Р10.1.20</v>
      </c>
      <c r="F1658" s="632">
        <f t="shared" si="245"/>
        <v>1</v>
      </c>
      <c r="G1658" s="633" t="s">
        <v>983</v>
      </c>
      <c r="H1658" s="634" t="s">
        <v>336</v>
      </c>
      <c r="I1658" s="635"/>
      <c r="J1658" s="636">
        <v>271.44</v>
      </c>
      <c r="K1658" s="636">
        <v>2387.1</v>
      </c>
      <c r="L1658" s="636">
        <f t="shared" si="255"/>
        <v>271.44</v>
      </c>
      <c r="M1658" s="636">
        <f t="shared" si="256"/>
        <v>2387.1</v>
      </c>
      <c r="N1658" s="636">
        <f>ROUND('Смета ЕР (общ) '!$I1658*'Смета ЕР (общ) '!$L1658,2)</f>
        <v>0</v>
      </c>
      <c r="O1658" s="636">
        <f>ROUND('Смета ЕР (общ) '!$I1658*'Смета ЕР (общ) '!$M1658,2)</f>
        <v>0</v>
      </c>
      <c r="R1658" s="1376"/>
    </row>
    <row r="1659" spans="1:18" ht="34.5" customHeight="1">
      <c r="A1659" s="632" t="s">
        <v>829</v>
      </c>
      <c r="B1659" s="632">
        <v>1</v>
      </c>
      <c r="C1659" s="632"/>
      <c r="D1659" s="632">
        <v>21</v>
      </c>
      <c r="E1659" s="632" t="str">
        <f>CONCATENATE('Смета ЕР (общ) '!$A1659,".",'Смета ЕР (общ) '!$B1659,".",'Смета ЕР (общ) '!$D1659)</f>
        <v>Р10.1.21</v>
      </c>
      <c r="F1659" s="632">
        <f t="shared" ref="F1659:F1662" si="257">IF(I1659&gt;0,F1658+1,F1658)</f>
        <v>1</v>
      </c>
      <c r="G1659" s="633" t="s">
        <v>981</v>
      </c>
      <c r="H1659" s="634" t="s">
        <v>336</v>
      </c>
      <c r="I1659" s="635"/>
      <c r="J1659" s="636">
        <v>271.44</v>
      </c>
      <c r="K1659" s="636">
        <v>2383.2800000000002</v>
      </c>
      <c r="L1659" s="636">
        <f t="shared" si="255"/>
        <v>271.44</v>
      </c>
      <c r="M1659" s="636">
        <f t="shared" si="256"/>
        <v>2383.2800000000002</v>
      </c>
      <c r="N1659" s="636">
        <f>ROUND('Смета ЕР (общ) '!$I1659*'Смета ЕР (общ) '!$L1659,2)</f>
        <v>0</v>
      </c>
      <c r="O1659" s="636">
        <f>ROUND('Смета ЕР (общ) '!$I1659*'Смета ЕР (общ) '!$M1659,2)</f>
        <v>0</v>
      </c>
      <c r="R1659" s="1376"/>
    </row>
    <row r="1660" spans="1:18" ht="34.5" customHeight="1">
      <c r="A1660" s="632" t="s">
        <v>829</v>
      </c>
      <c r="B1660" s="632">
        <v>1</v>
      </c>
      <c r="C1660" s="632"/>
      <c r="D1660" s="632">
        <v>22</v>
      </c>
      <c r="E1660" s="632" t="str">
        <f>CONCATENATE('Смета ЕР (общ) '!$A1660,".",'Смета ЕР (общ) '!$B1660,".",'Смета ЕР (общ) '!$D1660)</f>
        <v>Р10.1.22</v>
      </c>
      <c r="F1660" s="632">
        <f t="shared" si="257"/>
        <v>1</v>
      </c>
      <c r="G1660" s="633" t="s">
        <v>984</v>
      </c>
      <c r="H1660" s="634" t="s">
        <v>336</v>
      </c>
      <c r="I1660" s="635"/>
      <c r="J1660" s="636">
        <v>271.44</v>
      </c>
      <c r="K1660" s="636">
        <v>2441.71</v>
      </c>
      <c r="L1660" s="636">
        <f t="shared" si="255"/>
        <v>271.44</v>
      </c>
      <c r="M1660" s="636">
        <f t="shared" si="256"/>
        <v>2441.71</v>
      </c>
      <c r="N1660" s="636">
        <f>ROUND('Смета ЕР (общ) '!$I1660*'Смета ЕР (общ) '!$L1660,2)</f>
        <v>0</v>
      </c>
      <c r="O1660" s="636">
        <f>ROUND('Смета ЕР (общ) '!$I1660*'Смета ЕР (общ) '!$M1660,2)</f>
        <v>0</v>
      </c>
      <c r="R1660" s="1376"/>
    </row>
    <row r="1661" spans="1:18" ht="34.5" customHeight="1">
      <c r="A1661" s="632" t="s">
        <v>829</v>
      </c>
      <c r="B1661" s="632">
        <v>1</v>
      </c>
      <c r="C1661" s="632"/>
      <c r="D1661" s="632">
        <v>23</v>
      </c>
      <c r="E1661" s="632" t="str">
        <f>CONCATENATE('Смета ЕР (общ) '!$A1661,".",'Смета ЕР (общ) '!$B1661,".",'Смета ЕР (общ) '!$D1661)</f>
        <v>Р10.1.23</v>
      </c>
      <c r="F1661" s="632">
        <f t="shared" si="257"/>
        <v>1</v>
      </c>
      <c r="G1661" s="633" t="s">
        <v>985</v>
      </c>
      <c r="H1661" s="634" t="s">
        <v>336</v>
      </c>
      <c r="I1661" s="635"/>
      <c r="J1661" s="636">
        <v>271.44</v>
      </c>
      <c r="K1661" s="636">
        <v>2449.9299999999998</v>
      </c>
      <c r="L1661" s="636">
        <f t="shared" si="255"/>
        <v>271.44</v>
      </c>
      <c r="M1661" s="636">
        <f t="shared" si="256"/>
        <v>2449.9299999999998</v>
      </c>
      <c r="N1661" s="636">
        <f>ROUND('Смета ЕР (общ) '!$I1661*'Смета ЕР (общ) '!$L1661,2)</f>
        <v>0</v>
      </c>
      <c r="O1661" s="636">
        <f>ROUND('Смета ЕР (общ) '!$I1661*'Смета ЕР (общ) '!$M1661,2)</f>
        <v>0</v>
      </c>
      <c r="R1661" s="1376"/>
    </row>
    <row r="1662" spans="1:18" ht="34.5" customHeight="1">
      <c r="A1662" s="632" t="s">
        <v>829</v>
      </c>
      <c r="B1662" s="632">
        <v>1</v>
      </c>
      <c r="C1662" s="632"/>
      <c r="D1662" s="632">
        <v>24</v>
      </c>
      <c r="E1662" s="632" t="str">
        <f>CONCATENATE('Смета ЕР (общ) '!$A1662,".",'Смета ЕР (общ) '!$B1662,".",'Смета ЕР (общ) '!$D1662)</f>
        <v>Р10.1.24</v>
      </c>
      <c r="F1662" s="632">
        <f t="shared" si="257"/>
        <v>1</v>
      </c>
      <c r="G1662" s="633" t="s">
        <v>992</v>
      </c>
      <c r="H1662" s="634" t="s">
        <v>336</v>
      </c>
      <c r="I1662" s="635"/>
      <c r="J1662" s="636">
        <v>271.44</v>
      </c>
      <c r="K1662" s="636">
        <v>2453.48</v>
      </c>
      <c r="L1662" s="636">
        <f t="shared" si="255"/>
        <v>271.44</v>
      </c>
      <c r="M1662" s="636">
        <f t="shared" si="256"/>
        <v>2453.48</v>
      </c>
      <c r="N1662" s="636">
        <f>ROUND('Смета ЕР (общ) '!$I1662*'Смета ЕР (общ) '!$L1662,2)</f>
        <v>0</v>
      </c>
      <c r="O1662" s="636">
        <f>ROUND('Смета ЕР (общ) '!$I1662*'Смета ЕР (общ) '!$M1662,2)</f>
        <v>0</v>
      </c>
      <c r="R1662" s="1376"/>
    </row>
    <row r="1663" spans="1:18" ht="18" customHeight="1">
      <c r="A1663" s="730"/>
      <c r="B1663" s="730"/>
      <c r="C1663" s="730"/>
      <c r="D1663" s="730">
        <v>0</v>
      </c>
      <c r="E1663" s="730"/>
      <c r="F1663" s="730"/>
      <c r="G1663" s="731" t="s">
        <v>682</v>
      </c>
      <c r="H1663" s="732" t="s">
        <v>683</v>
      </c>
      <c r="I1663" s="733">
        <v>1</v>
      </c>
      <c r="J1663" s="1398"/>
      <c r="K1663" s="1399"/>
      <c r="L1663" s="745"/>
      <c r="M1663" s="745"/>
      <c r="N1663" s="1400">
        <f>ROUND(N15+N109+N253+N574+N640+N751+N879+N989+N1078+N1638,2)</f>
        <v>0</v>
      </c>
      <c r="O1663" s="1400"/>
    </row>
    <row r="1664" spans="1:18" ht="18" customHeight="1">
      <c r="A1664" s="734"/>
      <c r="B1664" s="734"/>
      <c r="C1664" s="734"/>
      <c r="D1664" s="734">
        <v>0</v>
      </c>
      <c r="E1664" s="734"/>
      <c r="F1664" s="734"/>
      <c r="G1664" s="735" t="s">
        <v>684</v>
      </c>
      <c r="H1664" s="736" t="s">
        <v>683</v>
      </c>
      <c r="I1664" s="737">
        <v>1</v>
      </c>
      <c r="J1664" s="1398"/>
      <c r="K1664" s="1399"/>
      <c r="L1664" s="746"/>
      <c r="M1664" s="746"/>
      <c r="N1664" s="1401">
        <f>ROUND(O15+O109+O253+O574+O640+O751+O879+O989+O1078+O1638,2)</f>
        <v>0</v>
      </c>
      <c r="O1664" s="1401"/>
    </row>
    <row r="1665" spans="1:15" ht="18" customHeight="1">
      <c r="A1665" s="734"/>
      <c r="B1665" s="734"/>
      <c r="C1665" s="734"/>
      <c r="D1665" s="734">
        <v>0</v>
      </c>
      <c r="E1665" s="734" t="s">
        <v>685</v>
      </c>
      <c r="F1665" s="734"/>
      <c r="G1665" s="738" t="s">
        <v>1107</v>
      </c>
      <c r="H1665" s="739" t="s">
        <v>154</v>
      </c>
      <c r="I1665" s="740">
        <v>0.05</v>
      </c>
      <c r="J1665" s="1392"/>
      <c r="K1665" s="1393"/>
      <c r="L1665" s="747"/>
      <c r="M1665" s="747"/>
      <c r="N1665" s="1394">
        <f>ROUND(N1664*I1665,2)</f>
        <v>0</v>
      </c>
      <c r="O1665" s="1394"/>
    </row>
    <row r="1666" spans="1:15" ht="18" customHeight="1">
      <c r="A1666" s="734"/>
      <c r="B1666" s="734"/>
      <c r="C1666" s="734"/>
      <c r="D1666" s="734">
        <v>0</v>
      </c>
      <c r="E1666" s="734"/>
      <c r="F1666" s="734"/>
      <c r="G1666" s="738" t="s">
        <v>3582</v>
      </c>
      <c r="H1666" s="741" t="s">
        <v>683</v>
      </c>
      <c r="I1666" s="742">
        <v>1</v>
      </c>
      <c r="J1666" s="1392"/>
      <c r="K1666" s="1393"/>
      <c r="L1666" s="747"/>
      <c r="M1666" s="747"/>
      <c r="N1666" s="1394">
        <f>ROUND(N1663+N1664+N1665,2)</f>
        <v>0</v>
      </c>
      <c r="O1666" s="1394"/>
    </row>
    <row r="1667" spans="1:15" ht="33.6" customHeight="1">
      <c r="A1667" s="734"/>
      <c r="B1667" s="734"/>
      <c r="C1667" s="734"/>
      <c r="D1667" s="734">
        <v>0</v>
      </c>
      <c r="E1667" s="734"/>
      <c r="F1667" s="789"/>
      <c r="G1667" s="1395" t="s">
        <v>3575</v>
      </c>
      <c r="H1667" s="1396"/>
      <c r="I1667" s="1396"/>
      <c r="J1667" s="1396"/>
      <c r="K1667" s="1396"/>
      <c r="L1667" s="1396"/>
      <c r="M1667" s="1396"/>
      <c r="N1667" s="1396"/>
      <c r="O1667" s="1397"/>
    </row>
  </sheetData>
  <autoFilter ref="A14:P1667" xr:uid="{DCFC8453-591D-485A-BE14-41156469A1DE}"/>
  <mergeCells count="31">
    <mergeCell ref="J1666:K1666"/>
    <mergeCell ref="N1666:O1666"/>
    <mergeCell ref="G1667:O1667"/>
    <mergeCell ref="J1663:K1663"/>
    <mergeCell ref="N1663:O1663"/>
    <mergeCell ref="J1664:K1664"/>
    <mergeCell ref="N1664:O1664"/>
    <mergeCell ref="J1665:K1665"/>
    <mergeCell ref="N1665:O1665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2:J316 J354:J357 J369:J376 J448:J459 J521:J532 J534:J539 J543:J544 J576 J589 J623:J634 J734:J738 J740:J747 J749:J750 J980:J981 J983 J1067:J1077 J1080:J1088 J1343 J1403:J1412 J1414:J1430 J1598 J1600:J1601 J1603:J1616 J1618:J1624 J1640:J1649 J255:J294 J393:J411 J578:J587 J591:J592 J594:J596 J599:J601 J603 J605:J606 J608:J611 J638:J639 J902:J908 J1570:J1595 J1390:J1397 J39:J48 J80:J85 J877:J878 J87 J91:J92 J94 J99:J108 J669:J732 J1626:J1637 K1369:K1374 J547:J562 J96 J413:J445 J461:J519 J321:J346 J753:J775 J780:J844 J999:J1008 J997 J846:J875 J1019:J1061 J991:J995 J881:J900 J1347:J1388 J660:J665">
    <cfRule type="cellIs" dxfId="191" priority="369" operator="equal">
      <formula>0</formula>
    </cfRule>
  </conditionalFormatting>
  <conditionalFormatting sqref="J113:J127 J129:J145 J147:J163 J165:J173 J175:J183 J185:J189 J191:J204 J206:J214 J216:J220 J222:J234 J236:J243 J245:J252 J296:J299 J312:J316 J354:J357 J369:J376 J448:J459 J576 J589:K589 J623:J634 J734:K738 J740:J747 J980:J981 J983 J1067:J1077 J1403:J1412 J1414:J1430 J1598 J1600:J1601 J1603:J1616 J1618:J1624 J1640:J1649 J255:K294 J393:J411 J578:J587 J591:K592 K590 J594:K596 J599:K601 K597:K598 J603:K603 K602 J605:K606 K604 J608:K611 K607 J902:J908 J1570:J1595 J1390:J1397 J39:J48 J80:J85 J877:J878 J1650:K1662 J534:J544 K521:K539 J1080:J1343 K1090:K1343 J87 J91:J92 J94 J99:J109 J669:J732 K679:K732 J111 J1626:J1637 J547:J562 J96 K17:K108 J413:J445 K461:K490 J461:J532 J638:J651 J653 J655:J657 J321:K346 K753:K754 J749:J754 J780:K812 J755:K775 K813:K832 J813:J844 K997 J997:J1008 J846:J875 K846:K878 J1019:K1061 J991:J995 J881:J900 K881:K908 J1388 J1347:K1387 J1455:J1550 K1448:K1551 K642:K675 J660:J665">
    <cfRule type="containsText" dxfId="190" priority="370" operator="containsText" text="!">
      <formula>NOT(ISERROR(SEARCH("!",J17)))</formula>
    </cfRule>
  </conditionalFormatting>
  <conditionalFormatting sqref="J112">
    <cfRule type="containsText" dxfId="189" priority="368" operator="containsText" text="!">
      <formula>NOT(ISERROR(SEARCH("!",J112)))</formula>
    </cfRule>
  </conditionalFormatting>
  <conditionalFormatting sqref="J128">
    <cfRule type="containsText" dxfId="188" priority="367" operator="containsText" text="!">
      <formula>NOT(ISERROR(SEARCH("!",J128)))</formula>
    </cfRule>
  </conditionalFormatting>
  <conditionalFormatting sqref="J146">
    <cfRule type="containsText" dxfId="187" priority="366" operator="containsText" text="!">
      <formula>NOT(ISERROR(SEARCH("!",J146)))</formula>
    </cfRule>
  </conditionalFormatting>
  <conditionalFormatting sqref="J164">
    <cfRule type="containsText" dxfId="186" priority="365" operator="containsText" text="!">
      <formula>NOT(ISERROR(SEARCH("!",J164)))</formula>
    </cfRule>
  </conditionalFormatting>
  <conditionalFormatting sqref="J174">
    <cfRule type="containsText" dxfId="185" priority="364" operator="containsText" text="!">
      <formula>NOT(ISERROR(SEARCH("!",J174)))</formula>
    </cfRule>
  </conditionalFormatting>
  <conditionalFormatting sqref="J184">
    <cfRule type="containsText" dxfId="184" priority="363" operator="containsText" text="!">
      <formula>NOT(ISERROR(SEARCH("!",J184)))</formula>
    </cfRule>
  </conditionalFormatting>
  <conditionalFormatting sqref="J190">
    <cfRule type="containsText" dxfId="183" priority="362" operator="containsText" text="!">
      <formula>NOT(ISERROR(SEARCH("!",J190)))</formula>
    </cfRule>
  </conditionalFormatting>
  <conditionalFormatting sqref="J205">
    <cfRule type="containsText" dxfId="182" priority="361" operator="containsText" text="!">
      <formula>NOT(ISERROR(SEARCH("!",J205)))</formula>
    </cfRule>
  </conditionalFormatting>
  <conditionalFormatting sqref="J215">
    <cfRule type="containsText" dxfId="181" priority="360" operator="containsText" text="!">
      <formula>NOT(ISERROR(SEARCH("!",J215)))</formula>
    </cfRule>
  </conditionalFormatting>
  <conditionalFormatting sqref="J221">
    <cfRule type="containsText" dxfId="180" priority="359" operator="containsText" text="!">
      <formula>NOT(ISERROR(SEARCH("!",J221)))</formula>
    </cfRule>
  </conditionalFormatting>
  <conditionalFormatting sqref="J235">
    <cfRule type="containsText" dxfId="179" priority="358" operator="containsText" text="!">
      <formula>NOT(ISERROR(SEARCH("!",J235)))</formula>
    </cfRule>
  </conditionalFormatting>
  <conditionalFormatting sqref="J244">
    <cfRule type="containsText" dxfId="178" priority="357" operator="containsText" text="!">
      <formula>NOT(ISERROR(SEARCH("!",J244)))</formula>
    </cfRule>
  </conditionalFormatting>
  <conditionalFormatting sqref="J253:J254">
    <cfRule type="containsText" dxfId="177" priority="356" operator="containsText" text="!">
      <formula>NOT(ISERROR(SEARCH("!",J253)))</formula>
    </cfRule>
  </conditionalFormatting>
  <conditionalFormatting sqref="J295">
    <cfRule type="containsText" dxfId="176" priority="355" operator="containsText" text="!">
      <formula>NOT(ISERROR(SEARCH("!",J295)))</formula>
    </cfRule>
  </conditionalFormatting>
  <conditionalFormatting sqref="J302:J311">
    <cfRule type="containsText" dxfId="175" priority="353" operator="containsText" text="!">
      <formula>NOT(ISERROR(SEARCH("!",J302)))</formula>
    </cfRule>
  </conditionalFormatting>
  <conditionalFormatting sqref="J347:J353">
    <cfRule type="containsText" dxfId="174" priority="352" operator="containsText" text="!">
      <formula>NOT(ISERROR(SEARCH("!",J347)))</formula>
    </cfRule>
  </conditionalFormatting>
  <conditionalFormatting sqref="J358:J365">
    <cfRule type="containsText" dxfId="173" priority="310" operator="containsText" text="!">
      <formula>NOT(ISERROR(SEARCH("!",J358)))</formula>
    </cfRule>
  </conditionalFormatting>
  <conditionalFormatting sqref="J363:J366">
    <cfRule type="cellIs" dxfId="172" priority="264" operator="equal">
      <formula>0</formula>
    </cfRule>
  </conditionalFormatting>
  <conditionalFormatting sqref="J366">
    <cfRule type="containsText" dxfId="171" priority="265" operator="containsText" text="!">
      <formula>NOT(ISERROR(SEARCH("!",J366)))</formula>
    </cfRule>
  </conditionalFormatting>
  <conditionalFormatting sqref="J368">
    <cfRule type="containsText" dxfId="170" priority="351" operator="containsText" text="!">
      <formula>NOT(ISERROR(SEARCH("!",J368)))</formula>
    </cfRule>
  </conditionalFormatting>
  <conditionalFormatting sqref="J378">
    <cfRule type="containsText" dxfId="169" priority="349" operator="containsText" text="!">
      <formula>NOT(ISERROR(SEARCH("!",J378)))</formula>
    </cfRule>
  </conditionalFormatting>
  <conditionalFormatting sqref="J379:J392">
    <cfRule type="containsText" dxfId="168" priority="261" operator="containsText" text="!">
      <formula>NOT(ISERROR(SEARCH("!",J379)))</formula>
    </cfRule>
  </conditionalFormatting>
  <conditionalFormatting sqref="J380:J391">
    <cfRule type="cellIs" dxfId="167" priority="260" operator="equal">
      <formula>0</formula>
    </cfRule>
  </conditionalFormatting>
  <conditionalFormatting sqref="J412">
    <cfRule type="containsText" dxfId="166" priority="347" operator="containsText" text="!">
      <formula>NOT(ISERROR(SEARCH("!",J412)))</formula>
    </cfRule>
  </conditionalFormatting>
  <conditionalFormatting sqref="J446:J447">
    <cfRule type="containsText" dxfId="165" priority="346" operator="containsText" text="!">
      <formula>NOT(ISERROR(SEARCH("!",J446)))</formula>
    </cfRule>
  </conditionalFormatting>
  <conditionalFormatting sqref="J460">
    <cfRule type="containsText" dxfId="164" priority="345" operator="containsText" text="!">
      <formula>NOT(ISERROR(SEARCH("!",J460)))</formula>
    </cfRule>
  </conditionalFormatting>
  <conditionalFormatting sqref="J533">
    <cfRule type="containsText" dxfId="163" priority="273" operator="containsText" text="!">
      <formula>NOT(ISERROR(SEARCH("!",J533)))</formula>
    </cfRule>
  </conditionalFormatting>
  <conditionalFormatting sqref="J563:J575">
    <cfRule type="containsText" dxfId="162" priority="340" operator="containsText" text="!">
      <formula>NOT(ISERROR(SEARCH("!",J563)))</formula>
    </cfRule>
  </conditionalFormatting>
  <conditionalFormatting sqref="J588">
    <cfRule type="containsText" dxfId="161" priority="312" operator="containsText" text="!">
      <formula>NOT(ISERROR(SEARCH("!",J588)))</formula>
    </cfRule>
  </conditionalFormatting>
  <conditionalFormatting sqref="J615:J622">
    <cfRule type="containsText" dxfId="160" priority="311" operator="containsText" text="!">
      <formula>NOT(ISERROR(SEARCH("!",J615)))</formula>
    </cfRule>
  </conditionalFormatting>
  <conditionalFormatting sqref="J642:J651 J653 J655:J657">
    <cfRule type="cellIs" dxfId="159" priority="258" operator="equal">
      <formula>0</formula>
    </cfRule>
  </conditionalFormatting>
  <conditionalFormatting sqref="J667">
    <cfRule type="cellIs" dxfId="158" priority="249" operator="equal">
      <formula>0</formula>
    </cfRule>
  </conditionalFormatting>
  <conditionalFormatting sqref="J667">
    <cfRule type="containsText" dxfId="157" priority="250" operator="containsText" text="!">
      <formula>NOT(ISERROR(SEARCH("!",J667)))</formula>
    </cfRule>
  </conditionalFormatting>
  <conditionalFormatting sqref="J733">
    <cfRule type="containsText" dxfId="156" priority="336" operator="containsText" text="!">
      <formula>NOT(ISERROR(SEARCH("!",J733)))</formula>
    </cfRule>
  </conditionalFormatting>
  <conditionalFormatting sqref="J739">
    <cfRule type="containsText" dxfId="155" priority="335" operator="containsText" text="!">
      <formula>NOT(ISERROR(SEARCH("!",J739)))</formula>
    </cfRule>
  </conditionalFormatting>
  <conditionalFormatting sqref="J748">
    <cfRule type="containsText" dxfId="154" priority="334" operator="containsText" text="!">
      <formula>NOT(ISERROR(SEARCH("!",J748)))</formula>
    </cfRule>
  </conditionalFormatting>
  <conditionalFormatting sqref="J879:J880">
    <cfRule type="containsText" dxfId="153" priority="331" operator="containsText" text="!">
      <formula>NOT(ISERROR(SEARCH("!",J879)))</formula>
    </cfRule>
  </conditionalFormatting>
  <conditionalFormatting sqref="J982">
    <cfRule type="containsText" dxfId="152" priority="329" operator="containsText" text="!">
      <formula>NOT(ISERROR(SEARCH("!",J982)))</formula>
    </cfRule>
  </conditionalFormatting>
  <conditionalFormatting sqref="J987:J988">
    <cfRule type="cellIs" dxfId="151" priority="227" operator="equal">
      <formula>0</formula>
    </cfRule>
  </conditionalFormatting>
  <conditionalFormatting sqref="J987:J990">
    <cfRule type="containsText" dxfId="150" priority="228" operator="containsText" text="!">
      <formula>NOT(ISERROR(SEARCH("!",J987)))</formula>
    </cfRule>
  </conditionalFormatting>
  <conditionalFormatting sqref="J1078:J1079">
    <cfRule type="containsText" dxfId="149" priority="325" operator="containsText" text="!">
      <formula>NOT(ISERROR(SEARCH("!",J1078)))</formula>
    </cfRule>
  </conditionalFormatting>
  <conditionalFormatting sqref="J1413">
    <cfRule type="containsText" dxfId="148" priority="318" operator="containsText" text="!">
      <formula>NOT(ISERROR(SEARCH("!",J1413)))</formula>
    </cfRule>
  </conditionalFormatting>
  <conditionalFormatting sqref="J1599">
    <cfRule type="containsText" dxfId="147" priority="324" operator="containsText" text="!">
      <formula>NOT(ISERROR(SEARCH("!",J1599)))</formula>
    </cfRule>
  </conditionalFormatting>
  <conditionalFormatting sqref="J1602">
    <cfRule type="containsText" dxfId="146" priority="315" operator="containsText" text="!">
      <formula>NOT(ISERROR(SEARCH("!",J1602)))</formula>
    </cfRule>
  </conditionalFormatting>
  <conditionalFormatting sqref="J1617">
    <cfRule type="containsText" dxfId="145" priority="316" operator="containsText" text="!">
      <formula>NOT(ISERROR(SEARCH("!",J1617)))</formula>
    </cfRule>
  </conditionalFormatting>
  <conditionalFormatting sqref="J1638:J1639">
    <cfRule type="containsText" dxfId="144" priority="314" operator="containsText" text="!">
      <formula>NOT(ISERROR(SEARCH("!",J1638)))</formula>
    </cfRule>
  </conditionalFormatting>
  <conditionalFormatting sqref="J349:K352">
    <cfRule type="cellIs" dxfId="143" priority="305" operator="equal">
      <formula>0</formula>
    </cfRule>
  </conditionalFormatting>
  <conditionalFormatting sqref="J359:K361">
    <cfRule type="cellIs" dxfId="142" priority="303" operator="equal">
      <formula>0</formula>
    </cfRule>
  </conditionalFormatting>
  <conditionalFormatting sqref="J909:K979">
    <cfRule type="containsText" dxfId="141" priority="229" operator="containsText" text="!">
      <formula>NOT(ISERROR(SEARCH("!",J909)))</formula>
    </cfRule>
  </conditionalFormatting>
  <conditionalFormatting sqref="J984:K986">
    <cfRule type="containsText" dxfId="140" priority="231" operator="containsText" text="!">
      <formula>NOT(ISERROR(SEARCH("!",J984)))</formula>
    </cfRule>
  </conditionalFormatting>
  <conditionalFormatting sqref="J1062:K1066">
    <cfRule type="containsText" dxfId="139" priority="240" operator="containsText" text="!">
      <formula>NOT(ISERROR(SEARCH("!",J1062)))</formula>
    </cfRule>
  </conditionalFormatting>
  <conditionalFormatting sqref="J1398:K1402">
    <cfRule type="containsText" dxfId="138" priority="246" operator="containsText" text="!">
      <formula>NOT(ISERROR(SEARCH("!",J1398)))</formula>
    </cfRule>
  </conditionalFormatting>
  <conditionalFormatting sqref="J1597:K1597">
    <cfRule type="containsText" dxfId="137" priority="245" operator="containsText" text="!">
      <formula>NOT(ISERROR(SEARCH("!",J1597)))</formula>
    </cfRule>
  </conditionalFormatting>
  <conditionalFormatting sqref="K111 K113:K127 K129:K145 K147:K163 K165:K173 K175:K183 K185:K189 K191:K204 K206:K214 K216:K220 K222:K234 K236:K243 K245:K252 K354:K357 K363:K367 K740:K747 K749:K750 K980:K981 K983 K1080:K1088 K1600:K1601 K1603:K1624">
    <cfRule type="containsText" dxfId="136" priority="282" operator="containsText" text="!">
      <formula>NOT(ISERROR(SEARCH("!",K111)))</formula>
    </cfRule>
  </conditionalFormatting>
  <conditionalFormatting sqref="K255:K259 K262:K270 K272 K278 K288 J302:K310 K312 K314:K316 K338 K341 K376 K383 K391 K405:K406 K413:K414 K428:K431 K441 K449:K450 K455 K498:K499 K501 K504 K514 K527:K530 K541:K544 K557:K562 J563:K573 K576:K582 K584:K587 K589:K592 J616:K621 K625:K639 K1641:K1649 J1650:K1662 K433:K435 K594:K595 K547:K555">
    <cfRule type="cellIs" dxfId="135" priority="283" operator="equal">
      <formula>0</formula>
    </cfRule>
  </conditionalFormatting>
  <conditionalFormatting sqref="K296:K310 K374:K378 K380:K383 K386:K391 K393:K411 K413:K419 K424:K431 K448:K451 K541:K544 K576:K587 K616:K621 K623:K639 K1640:K1649 K433:K445 K454:K459 K495:K505 K547:K573 K507:K519">
    <cfRule type="containsText" dxfId="134" priority="284" operator="containsText" text="!">
      <formula>NOT(ISERROR(SEARCH("!",K296)))</formula>
    </cfRule>
  </conditionalFormatting>
  <conditionalFormatting sqref="K349:K352">
    <cfRule type="containsText" dxfId="133" priority="306" operator="containsText" text="!">
      <formula>NOT(ISERROR(SEARCH("!",K349)))</formula>
    </cfRule>
  </conditionalFormatting>
  <conditionalFormatting sqref="K359:K361">
    <cfRule type="containsText" dxfId="132" priority="304" operator="containsText" text="!">
      <formula>NOT(ISERROR(SEARCH("!",K359)))</formula>
    </cfRule>
  </conditionalFormatting>
  <conditionalFormatting sqref="K369:K373">
    <cfRule type="containsText" dxfId="131" priority="274" operator="containsText" text="!">
      <formula>NOT(ISERROR(SEARCH("!",K369)))</formula>
    </cfRule>
  </conditionalFormatting>
  <conditionalFormatting sqref="K417:K424">
    <cfRule type="cellIs" dxfId="130" priority="271" operator="equal">
      <formula>0</formula>
    </cfRule>
  </conditionalFormatting>
  <conditionalFormatting sqref="K420:K423">
    <cfRule type="containsText" dxfId="129" priority="272" operator="containsText" text="!">
      <formula>NOT(ISERROR(SEARCH("!",K420)))</formula>
    </cfRule>
  </conditionalFormatting>
  <conditionalFormatting sqref="K597:K611 J1090:J1342 K1254:K1315">
    <cfRule type="cellIs" dxfId="128" priority="278" operator="equal">
      <formula>0</formula>
    </cfRule>
  </conditionalFormatting>
  <conditionalFormatting sqref="K836:K844">
    <cfRule type="containsText" dxfId="127" priority="300" operator="containsText" text="!">
      <formula>NOT(ISERROR(SEARCH("!",K836)))</formula>
    </cfRule>
  </conditionalFormatting>
  <conditionalFormatting sqref="K813:K828">
    <cfRule type="cellIs" dxfId="126" priority="299" operator="equal">
      <formula>0</formula>
    </cfRule>
  </conditionalFormatting>
  <conditionalFormatting sqref="K987:K988">
    <cfRule type="containsText" dxfId="125" priority="226" operator="containsText" text="!">
      <formula>NOT(ISERROR(SEARCH("!",K987)))</formula>
    </cfRule>
  </conditionalFormatting>
  <conditionalFormatting sqref="K1067:K1077 K999:K1003">
    <cfRule type="containsText" dxfId="124" priority="298" operator="containsText" text="!">
      <formula>NOT(ISERROR(SEARCH("!",K999)))</formula>
    </cfRule>
  </conditionalFormatting>
  <conditionalFormatting sqref="K1072:K1074">
    <cfRule type="cellIs" dxfId="123" priority="297" operator="equal">
      <formula>0</formula>
    </cfRule>
  </conditionalFormatting>
  <conditionalFormatting sqref="K1344:K1346">
    <cfRule type="containsText" dxfId="122" priority="248" operator="containsText" text="!">
      <formula>NOT(ISERROR(SEARCH("!",K1344)))</formula>
    </cfRule>
  </conditionalFormatting>
  <conditionalFormatting sqref="K1388">
    <cfRule type="cellIs" dxfId="121" priority="289" operator="equal">
      <formula>0</formula>
    </cfRule>
  </conditionalFormatting>
  <conditionalFormatting sqref="K1388 K1390:K1395">
    <cfRule type="containsText" dxfId="120" priority="290" operator="containsText" text="!">
      <formula>NOT(ISERROR(SEARCH("!",K1388)))</formula>
    </cfRule>
  </conditionalFormatting>
  <conditionalFormatting sqref="K1396:K1397">
    <cfRule type="containsText" dxfId="119" priority="280" operator="containsText" text="!">
      <formula>NOT(ISERROR(SEARCH("!",K1396)))</formula>
    </cfRule>
  </conditionalFormatting>
  <conditionalFormatting sqref="K1403:K1412 K1570:K1583 K1414:K1430">
    <cfRule type="containsText" dxfId="118" priority="288" operator="containsText" text="!">
      <formula>NOT(ISERROR(SEARCH("!",K1403)))</formula>
    </cfRule>
  </conditionalFormatting>
  <conditionalFormatting sqref="K1581">
    <cfRule type="cellIs" dxfId="117" priority="287" operator="equal">
      <formula>0</formula>
    </cfRule>
  </conditionalFormatting>
  <conditionalFormatting sqref="K1584:K1588">
    <cfRule type="cellIs" dxfId="116" priority="285" operator="equal">
      <formula>0</formula>
    </cfRule>
  </conditionalFormatting>
  <conditionalFormatting sqref="K1584:K1594 K1598">
    <cfRule type="containsText" dxfId="115" priority="286" operator="containsText" text="!">
      <formula>NOT(ISERROR(SEARCH("!",K1584)))</formula>
    </cfRule>
  </conditionalFormatting>
  <conditionalFormatting sqref="K1595:K1596">
    <cfRule type="containsText" dxfId="114" priority="244" operator="containsText" text="!">
      <formula>NOT(ISERROR(SEARCH("!",K1595)))</formula>
    </cfRule>
  </conditionalFormatting>
  <conditionalFormatting sqref="L542:O542">
    <cfRule type="containsText" dxfId="113" priority="376" operator="containsText" text="!">
      <formula>NOT(ISERROR(SEARCH("!",L542)))</formula>
    </cfRule>
  </conditionalFormatting>
  <conditionalFormatting sqref="K312:K316 I1217 J1431:K1447">
    <cfRule type="containsText" dxfId="112" priority="603" operator="containsText" text="!">
      <formula>NOT(ISERROR(SEARCH("!",I312)))</formula>
    </cfRule>
  </conditionalFormatting>
  <conditionalFormatting sqref="K491:K494">
    <cfRule type="containsText" dxfId="111" priority="126" operator="containsText" text="!">
      <formula>NOT(ISERROR(SEARCH("!",K491)))</formula>
    </cfRule>
  </conditionalFormatting>
  <conditionalFormatting sqref="K506">
    <cfRule type="containsText" dxfId="110" priority="125" operator="containsText" text="!">
      <formula>NOT(ISERROR(SEARCH("!",K506)))</formula>
    </cfRule>
  </conditionalFormatting>
  <conditionalFormatting sqref="J593">
    <cfRule type="cellIs" dxfId="109" priority="123" operator="equal">
      <formula>0</formula>
    </cfRule>
  </conditionalFormatting>
  <conditionalFormatting sqref="J593:K593">
    <cfRule type="containsText" dxfId="108" priority="124" operator="containsText" text="!">
      <formula>NOT(ISERROR(SEARCH("!",J593)))</formula>
    </cfRule>
  </conditionalFormatting>
  <conditionalFormatting sqref="K593">
    <cfRule type="cellIs" dxfId="107" priority="122" operator="equal">
      <formula>0</formula>
    </cfRule>
  </conditionalFormatting>
  <conditionalFormatting sqref="K612:K614">
    <cfRule type="containsText" dxfId="106" priority="121" operator="containsText" text="!">
      <formula>NOT(ISERROR(SEARCH("!",K612)))</formula>
    </cfRule>
  </conditionalFormatting>
  <conditionalFormatting sqref="K676:K678">
    <cfRule type="containsText" dxfId="105" priority="120" operator="containsText" text="!">
      <formula>NOT(ISERROR(SEARCH("!",K676)))</formula>
    </cfRule>
  </conditionalFormatting>
  <conditionalFormatting sqref="K833:K835">
    <cfRule type="containsText" dxfId="104" priority="119" operator="containsText" text="!">
      <formula>NOT(ISERROR(SEARCH("!",K833)))</formula>
    </cfRule>
  </conditionalFormatting>
  <conditionalFormatting sqref="K1558:K1569">
    <cfRule type="containsText" dxfId="103" priority="108" operator="containsText" text="!">
      <formula>NOT(ISERROR(SEARCH("!",K1558)))</formula>
    </cfRule>
  </conditionalFormatting>
  <conditionalFormatting sqref="J1558:J1569">
    <cfRule type="cellIs" dxfId="102" priority="109" operator="equal">
      <formula>0</formula>
    </cfRule>
  </conditionalFormatting>
  <conditionalFormatting sqref="J1558:J1569">
    <cfRule type="containsText" dxfId="101" priority="110" operator="containsText" text="!">
      <formula>NOT(ISERROR(SEARCH("!",J1558)))</formula>
    </cfRule>
  </conditionalFormatting>
  <conditionalFormatting sqref="J1389">
    <cfRule type="cellIs" dxfId="100" priority="104" operator="equal">
      <formula>0</formula>
    </cfRule>
  </conditionalFormatting>
  <conditionalFormatting sqref="J1389">
    <cfRule type="containsText" dxfId="99" priority="105" operator="containsText" text="!">
      <formula>NOT(ISERROR(SEARCH("!",J1389)))</formula>
    </cfRule>
  </conditionalFormatting>
  <conditionalFormatting sqref="K1389">
    <cfRule type="cellIs" dxfId="98" priority="102" operator="equal">
      <formula>0</formula>
    </cfRule>
  </conditionalFormatting>
  <conditionalFormatting sqref="K1389">
    <cfRule type="containsText" dxfId="97" priority="103" operator="containsText" text="!">
      <formula>NOT(ISERROR(SEARCH("!",K1389)))</formula>
    </cfRule>
  </conditionalFormatting>
  <conditionalFormatting sqref="J17:J28">
    <cfRule type="cellIs" dxfId="96" priority="98" operator="equal">
      <formula>0</formula>
    </cfRule>
  </conditionalFormatting>
  <conditionalFormatting sqref="J17:J28">
    <cfRule type="containsText" dxfId="95" priority="99" operator="containsText" text="!">
      <formula>NOT(ISERROR(SEARCH("!",J17)))</formula>
    </cfRule>
  </conditionalFormatting>
  <conditionalFormatting sqref="J38">
    <cfRule type="cellIs" dxfId="94" priority="96" operator="equal">
      <formula>0</formula>
    </cfRule>
  </conditionalFormatting>
  <conditionalFormatting sqref="J38">
    <cfRule type="containsText" dxfId="93" priority="97" operator="containsText" text="!">
      <formula>NOT(ISERROR(SEARCH("!",J38)))</formula>
    </cfRule>
  </conditionalFormatting>
  <conditionalFormatting sqref="J29:J37">
    <cfRule type="cellIs" dxfId="92" priority="94" operator="equal">
      <formula>0</formula>
    </cfRule>
  </conditionalFormatting>
  <conditionalFormatting sqref="J29:J37">
    <cfRule type="containsText" dxfId="91" priority="95" operator="containsText" text="!">
      <formula>NOT(ISERROR(SEARCH("!",J29)))</formula>
    </cfRule>
  </conditionalFormatting>
  <conditionalFormatting sqref="K452">
    <cfRule type="cellIs" dxfId="90" priority="92" operator="equal">
      <formula>0</formula>
    </cfRule>
  </conditionalFormatting>
  <conditionalFormatting sqref="K452:K453">
    <cfRule type="containsText" dxfId="89" priority="93" operator="containsText" text="!">
      <formula>NOT(ISERROR(SEARCH("!",K452)))</formula>
    </cfRule>
  </conditionalFormatting>
  <conditionalFormatting sqref="J110">
    <cfRule type="containsText" dxfId="88" priority="83" operator="containsText" text="!">
      <formula>NOT(ISERROR(SEARCH("!",J110)))</formula>
    </cfRule>
  </conditionalFormatting>
  <conditionalFormatting sqref="K1557">
    <cfRule type="containsText" dxfId="87" priority="61" operator="containsText" text="!">
      <formula>NOT(ISERROR(SEARCH("!",K1557)))</formula>
    </cfRule>
  </conditionalFormatting>
  <conditionalFormatting sqref="J1557">
    <cfRule type="cellIs" dxfId="86" priority="62" operator="equal">
      <formula>0</formula>
    </cfRule>
  </conditionalFormatting>
  <conditionalFormatting sqref="J1557">
    <cfRule type="containsText" dxfId="85" priority="63" operator="containsText" text="!">
      <formula>NOT(ISERROR(SEARCH("!",J1557)))</formula>
    </cfRule>
  </conditionalFormatting>
  <conditionalFormatting sqref="J1448:J1454 J1551">
    <cfRule type="cellIs" dxfId="84" priority="59" operator="equal">
      <formula>0</formula>
    </cfRule>
  </conditionalFormatting>
  <conditionalFormatting sqref="J1448:J1454 J1551">
    <cfRule type="containsText" dxfId="83" priority="60" operator="containsText" text="!">
      <formula>NOT(ISERROR(SEARCH("!",J1448)))</formula>
    </cfRule>
  </conditionalFormatting>
  <conditionalFormatting sqref="K1552:K1556">
    <cfRule type="containsText" dxfId="82" priority="54" operator="containsText" text="!">
      <formula>NOT(ISERROR(SEARCH("!",K1552)))</formula>
    </cfRule>
  </conditionalFormatting>
  <conditionalFormatting sqref="J1552:J1556">
    <cfRule type="cellIs" dxfId="81" priority="55" operator="equal">
      <formula>0</formula>
    </cfRule>
  </conditionalFormatting>
  <conditionalFormatting sqref="J1552:J1556">
    <cfRule type="containsText" dxfId="80" priority="56" operator="containsText" text="!">
      <formula>NOT(ISERROR(SEARCH("!",J1552)))</formula>
    </cfRule>
  </conditionalFormatting>
  <conditionalFormatting sqref="J1625">
    <cfRule type="containsText" dxfId="79" priority="52" operator="containsText" text="!">
      <formula>NOT(ISERROR(SEARCH("!",J1625)))</formula>
    </cfRule>
  </conditionalFormatting>
  <conditionalFormatting sqref="K1626:K1637">
    <cfRule type="containsText" dxfId="78" priority="51" operator="containsText" text="!">
      <formula>NOT(ISERROR(SEARCH("!",K1626)))</formula>
    </cfRule>
  </conditionalFormatting>
  <conditionalFormatting sqref="J545:J546">
    <cfRule type="cellIs" dxfId="77" priority="49" operator="equal">
      <formula>0</formula>
    </cfRule>
  </conditionalFormatting>
  <conditionalFormatting sqref="J545:J546">
    <cfRule type="containsText" dxfId="76" priority="50" operator="containsText" text="!">
      <formula>NOT(ISERROR(SEARCH("!",J545)))</formula>
    </cfRule>
  </conditionalFormatting>
  <conditionalFormatting sqref="K545">
    <cfRule type="cellIs" dxfId="75" priority="47" operator="equal">
      <formula>0</formula>
    </cfRule>
  </conditionalFormatting>
  <conditionalFormatting sqref="K545">
    <cfRule type="containsText" dxfId="74" priority="48" operator="containsText" text="!">
      <formula>NOT(ISERROR(SEARCH("!",K545)))</formula>
    </cfRule>
  </conditionalFormatting>
  <conditionalFormatting sqref="K546">
    <cfRule type="cellIs" dxfId="73" priority="45" operator="equal">
      <formula>0</formula>
    </cfRule>
  </conditionalFormatting>
  <conditionalFormatting sqref="K546">
    <cfRule type="containsText" dxfId="72" priority="46" operator="containsText" text="!">
      <formula>NOT(ISERROR(SEARCH("!",K546)))</formula>
    </cfRule>
  </conditionalFormatting>
  <conditionalFormatting sqref="J666">
    <cfRule type="containsText" dxfId="71" priority="44" operator="containsText" text="!">
      <formula>NOT(ISERROR(SEARCH("!",J666)))</formula>
    </cfRule>
  </conditionalFormatting>
  <conditionalFormatting sqref="J666">
    <cfRule type="cellIs" dxfId="70" priority="43" operator="equal">
      <formula>0</formula>
    </cfRule>
  </conditionalFormatting>
  <conditionalFormatting sqref="J668">
    <cfRule type="containsText" dxfId="69" priority="42" operator="containsText" text="!">
      <formula>NOT(ISERROR(SEARCH("!",J668)))</formula>
    </cfRule>
  </conditionalFormatting>
  <conditionalFormatting sqref="J668">
    <cfRule type="cellIs" dxfId="68" priority="41" operator="equal">
      <formula>0</formula>
    </cfRule>
  </conditionalFormatting>
  <conditionalFormatting sqref="J1344:J1346">
    <cfRule type="cellIs" dxfId="67" priority="39" operator="equal">
      <formula>0</formula>
    </cfRule>
  </conditionalFormatting>
  <conditionalFormatting sqref="J1344:J1346">
    <cfRule type="containsText" dxfId="66" priority="40" operator="containsText" text="!">
      <formula>NOT(ISERROR(SEARCH("!",J1344)))</formula>
    </cfRule>
  </conditionalFormatting>
  <conditionalFormatting sqref="J659">
    <cfRule type="cellIs" dxfId="65" priority="37" operator="equal">
      <formula>0</formula>
    </cfRule>
  </conditionalFormatting>
  <conditionalFormatting sqref="J659">
    <cfRule type="containsText" dxfId="64" priority="38" operator="containsText" text="!">
      <formula>NOT(ISERROR(SEARCH("!",J659)))</formula>
    </cfRule>
  </conditionalFormatting>
  <conditionalFormatting sqref="J652">
    <cfRule type="containsText" dxfId="63" priority="36" operator="containsText" text="!">
      <formula>NOT(ISERROR(SEARCH("!",J652)))</formula>
    </cfRule>
  </conditionalFormatting>
  <conditionalFormatting sqref="J652">
    <cfRule type="cellIs" dxfId="62" priority="35" operator="equal">
      <formula>0</formula>
    </cfRule>
  </conditionalFormatting>
  <conditionalFormatting sqref="J654">
    <cfRule type="containsText" dxfId="61" priority="34" operator="containsText" text="!">
      <formula>NOT(ISERROR(SEARCH("!",J654)))</formula>
    </cfRule>
  </conditionalFormatting>
  <conditionalFormatting sqref="J654">
    <cfRule type="cellIs" dxfId="60" priority="33" operator="equal">
      <formula>0</formula>
    </cfRule>
  </conditionalFormatting>
  <conditionalFormatting sqref="K776:K779">
    <cfRule type="containsText" dxfId="59" priority="30" operator="containsText" text="!">
      <formula>NOT(ISERROR(SEARCH("!",K776)))</formula>
    </cfRule>
  </conditionalFormatting>
  <conditionalFormatting sqref="J777:J779">
    <cfRule type="cellIs" dxfId="58" priority="28" operator="equal">
      <formula>0</formula>
    </cfRule>
  </conditionalFormatting>
  <conditionalFormatting sqref="J777:J779">
    <cfRule type="containsText" dxfId="57" priority="29" operator="containsText" text="!">
      <formula>NOT(ISERROR(SEARCH("!",J777)))</formula>
    </cfRule>
  </conditionalFormatting>
  <conditionalFormatting sqref="E1:E377 E379:E1048576">
    <cfRule type="duplicateValues" dxfId="56" priority="607"/>
  </conditionalFormatting>
  <conditionalFormatting sqref="J845">
    <cfRule type="cellIs" dxfId="55" priority="26" operator="equal">
      <formula>0</formula>
    </cfRule>
  </conditionalFormatting>
  <conditionalFormatting sqref="J845">
    <cfRule type="containsText" dxfId="54" priority="27" operator="containsText" text="!">
      <formula>NOT(ISERROR(SEARCH("!",J845)))</formula>
    </cfRule>
  </conditionalFormatting>
  <conditionalFormatting sqref="K845">
    <cfRule type="containsText" dxfId="53" priority="25" operator="containsText" text="!">
      <formula>NOT(ISERROR(SEARCH("!",K845)))</formula>
    </cfRule>
  </conditionalFormatting>
  <conditionalFormatting sqref="K991:K995">
    <cfRule type="containsText" dxfId="52" priority="24" operator="containsText" text="!">
      <formula>NOT(ISERROR(SEARCH("!",K991)))</formula>
    </cfRule>
  </conditionalFormatting>
  <conditionalFormatting sqref="K1004:K1008">
    <cfRule type="containsText" dxfId="51" priority="23" operator="containsText" text="!">
      <formula>NOT(ISERROR(SEARCH("!",K1004)))</formula>
    </cfRule>
  </conditionalFormatting>
  <conditionalFormatting sqref="J1009">
    <cfRule type="cellIs" dxfId="50" priority="21" operator="equal">
      <formula>0</formula>
    </cfRule>
  </conditionalFormatting>
  <conditionalFormatting sqref="J1009">
    <cfRule type="containsText" dxfId="49" priority="22" operator="containsText" text="!">
      <formula>NOT(ISERROR(SEARCH("!",J1009)))</formula>
    </cfRule>
  </conditionalFormatting>
  <conditionalFormatting sqref="J1010:J1012">
    <cfRule type="cellIs" dxfId="48" priority="19" operator="equal">
      <formula>0</formula>
    </cfRule>
  </conditionalFormatting>
  <conditionalFormatting sqref="J1010:J1012">
    <cfRule type="containsText" dxfId="47" priority="20" operator="containsText" text="!">
      <formula>NOT(ISERROR(SEARCH("!",J1010)))</formula>
    </cfRule>
  </conditionalFormatting>
  <conditionalFormatting sqref="K1009:K1012">
    <cfRule type="containsText" dxfId="46" priority="18" operator="containsText" text="!">
      <formula>NOT(ISERROR(SEARCH("!",K1009)))</formula>
    </cfRule>
  </conditionalFormatting>
  <conditionalFormatting sqref="J1013:J1018">
    <cfRule type="cellIs" dxfId="45" priority="11" operator="equal">
      <formula>0</formula>
    </cfRule>
  </conditionalFormatting>
  <conditionalFormatting sqref="J1013:K1018">
    <cfRule type="containsText" dxfId="44" priority="12" operator="containsText" text="!">
      <formula>NOT(ISERROR(SEARCH("!",J1013)))</formula>
    </cfRule>
  </conditionalFormatting>
  <conditionalFormatting sqref="J996:K996">
    <cfRule type="containsText" dxfId="43" priority="10" operator="containsText" text="!">
      <formula>NOT(ISERROR(SEARCH("!",J996)))</formula>
    </cfRule>
  </conditionalFormatting>
  <conditionalFormatting sqref="J996">
    <cfRule type="cellIs" dxfId="42" priority="9" operator="equal">
      <formula>0</formula>
    </cfRule>
  </conditionalFormatting>
  <conditionalFormatting sqref="K1413">
    <cfRule type="containsText" dxfId="41" priority="8" operator="containsText" text="!">
      <formula>NOT(ISERROR(SEARCH("!",K1413)))</formula>
    </cfRule>
  </conditionalFormatting>
  <conditionalFormatting sqref="J377">
    <cfRule type="cellIs" dxfId="40" priority="3" operator="equal">
      <formula>0</formula>
    </cfRule>
  </conditionalFormatting>
  <conditionalFormatting sqref="J377">
    <cfRule type="containsText" dxfId="39" priority="4" operator="containsText" text="!">
      <formula>NOT(ISERROR(SEARCH("!",J377)))</formula>
    </cfRule>
  </conditionalFormatting>
  <conditionalFormatting sqref="E378">
    <cfRule type="duplicateValues" dxfId="38" priority="2"/>
  </conditionalFormatting>
  <conditionalFormatting sqref="R542">
    <cfRule type="containsText" dxfId="37" priority="1" operator="containsText" text="!">
      <formula>NOT(ISERROR(SEARCH("!",R542)))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36509D08-C512-41C4-97F2-AFF7BE4F3D9E}">
      <formula1>#REF!</formula1>
    </dataValidation>
  </dataValidations>
  <hyperlinks>
    <hyperlink ref="P29" location="'АПС, СОУЭ, ППА'!B13" display="см. лист &quot;АПС, СОУЭ, ППА&quot;" xr:uid="{7A9E1555-F086-49B3-B155-E23D96D594C0}"/>
    <hyperlink ref="P30" location="'АПС, СОУЭ, ППА'!B14" display="см. лист &quot;АПС, СОУЭ, ППА&quot;" xr:uid="{27FB6D49-476B-4108-A081-1D84A363EB37}"/>
    <hyperlink ref="P69" location="'АПС, СОУЭ, ППА'!B13" display="см. лист &quot;АПС, СОУЭ, ППА&quot;" xr:uid="{04BD0741-3A89-4D6B-A239-DB9BB886FF9F}"/>
    <hyperlink ref="P70" location="'АПС, СОУЭ, ППА'!B14" display="см. лист &quot;АПС, СОУЭ, ППА&quot;" xr:uid="{AFDF4440-7DC0-4E99-AEDB-FBA2FCC0B800}"/>
    <hyperlink ref="P296" location="'Бескаркасные двери и перегородк'!A10" display="см. лист &quot;Бескаркасные двери и перегородк&quot;" xr:uid="{BEF085E0-8996-4CB3-AEA2-E2F442379356}"/>
    <hyperlink ref="P297" location="'Бескаркасные двери и перегородк'!A11" display="см. лист &quot;Бескаркасные двери и перегородк&quot;" xr:uid="{A7081203-5ECC-4413-8DDE-FA65E17475E5}"/>
    <hyperlink ref="P300" location="'Стекл. перегородки'!C8" display="см. лист &quot;Стекл. перегородки&quot;" xr:uid="{EF249877-5026-4D8C-BA49-D54505F4DAD5}"/>
    <hyperlink ref="P301" location="'Стекл. ПП перегородки'!B8" display="см. лист &quot;Стекл. ПП перегородки&quot;" xr:uid="{8A728810-B4BD-418B-838F-DAECC4E69AC8}"/>
    <hyperlink ref="P309" location="'Трансформируемая перегородка'!B11" display="см. лист &quot;Трансформируемая перегородка&quot;" xr:uid="{9D1C29C6-DF9F-40B1-AC8C-147372C119B0}"/>
    <hyperlink ref="P310" location="'Трансформируемая перегородка'!B12" display="см. лист &quot;Трансформируемая перегородка&quot;" xr:uid="{D9D059C6-D807-4E57-A184-E4AC30280605}"/>
    <hyperlink ref="P328" location="'Керамогранит'!A5" display="см. лист &quot;Керамогранит&quot;" xr:uid="{EB426A20-64C1-4559-9A7F-F28688583228}"/>
    <hyperlink ref="P329" location="'Керамогранит'!A6" display="см. лист &quot;Керамогранит&quot;" xr:uid="{187A3B58-0439-40D5-9C69-E66CE1BE3FE9}"/>
    <hyperlink ref="P330" location="'Керамогранит'!A7" display="см. лист &quot;Керамогранит&quot;" xr:uid="{7F76DB8C-39BE-4117-BAAD-286F26968908}"/>
    <hyperlink ref="P352" location="'Стекл двери в алюм. (2)'!A9" display="см. лист &quot;Стекл двери в алюм. (2)&quot;" xr:uid="{CAA136A6-E60C-4EED-A58E-25332E9C2C44}"/>
    <hyperlink ref="P356" location="'Броня'!B31" display="см. лист &quot;Броня&quot;" xr:uid="{E6FF7968-C4EB-42DC-8DE6-76334265145D}"/>
    <hyperlink ref="P366" location="'Стекл. двери один в перегородку'!C8" display="см. лист &quot;Стекл. двери один в перегородку&quot;" xr:uid="{3735915B-AE3F-417E-856A-CD1D509ED982}"/>
    <hyperlink ref="P367" location="'Стекл. дв. полут в проем '!C8" display="см. лист &quot;Стекл. дв. полут в проем &quot;" xr:uid="{7EB29478-9F7C-4819-B48E-607886BBE7EC}"/>
    <hyperlink ref="P370" location="'Броня'!B26" display="см. лист &quot;Броня&quot;" xr:uid="{E830CA3B-521D-4423-87A5-B418CC08ACD4}"/>
    <hyperlink ref="P371" location="'Броня'!B27" display="см. лист &quot;Броня&quot;" xr:uid="{8546589E-38EF-4FE0-AC11-9937D3EC5149}"/>
    <hyperlink ref="P372" location="'Броня'!B28" display="см. лист &quot;Броня&quot;" xr:uid="{B4BD2743-09BC-4988-AD02-B4CAEF3C5952}"/>
    <hyperlink ref="P377" location="'Дер. гл. ПП двери в проем'!C8" display="см. лист &quot;Дер. гл. ПП двери в проем&quot;" xr:uid="{95F07BAC-6EC0-4E51-8C31-ACD43BBCF56B}"/>
    <hyperlink ref="P378" location="'Стеклянная ПП дверь'!B8" display="см. лист &quot;Стеклянная ПП дверь&quot;" xr:uid="{F689B5F9-7BCB-4395-BF78-39F3E383A2A9}"/>
    <hyperlink ref="P384" location="'Дерев. гл. скр. двери в проем'!C8" display="см. лист &quot;Дерев. гл. скр. двери в проем&quot;" xr:uid="{F65197C1-7136-42C5-8523-D56393BF3D11}"/>
    <hyperlink ref="P385" location="'Дерев. гл. двери в проем'!C8" display="см. лист &quot;Дерев. гл. двери в проем&quot;" xr:uid="{E3172C53-BE1F-4B0E-BA05-432E5BAB5CF7}"/>
    <hyperlink ref="P436" location="'Акустические потолки'!C7" display="см. лист &quot;Акустические потолки&quot;" xr:uid="{C08D4249-BA1F-4527-8D8E-21C984DE97CB}"/>
    <hyperlink ref="P437" location="'Акустические потолки'!C8" display="см. лист &quot;Акустические потолки&quot;" xr:uid="{62838044-9794-46DB-9F74-7CBDE3A9957C}"/>
    <hyperlink ref="P438" location="'Акустические потолки'!C9" display="см. лист &quot;Акустические потолки&quot;" xr:uid="{B9CB025B-0D26-4BD6-8E72-966B4829F6FE}"/>
    <hyperlink ref="P439" location="'Акустические потолки'!C10" display="см. лист &quot;Акустические потолки&quot;" xr:uid="{739EFA6D-3C59-40BA-90BA-F93AAD8C3CB8}"/>
    <hyperlink ref="P440" location="'Акустические потолки'!C11" display="см. лист &quot;Акустические потолки&quot;" xr:uid="{143406E7-5939-4166-8EB6-D3A5D94D5D12}"/>
    <hyperlink ref="P534" location="'Броня'!B10" display="см. лист &quot;Броня&quot;" xr:uid="{82904DEE-BDD0-48D9-B0CE-62131C357DA3}"/>
    <hyperlink ref="P535" location="'Броня'!B13" display="см. лист &quot;Броня&quot;" xr:uid="{C70FEC13-4E7E-41AC-ADFA-7656EE535CC3}"/>
    <hyperlink ref="P537" location="'Броня'!B16" display="см. лист &quot;Броня&quot;" xr:uid="{1BD8801B-226F-41DB-B999-73F705A82072}"/>
    <hyperlink ref="P538" location="'Броня'!B18" display="см. лист &quot;Броня&quot;" xr:uid="{F776F941-0F96-4909-914A-36B8E1D4494E}"/>
    <hyperlink ref="P539" location="'Броня'!B20" display="см. лист &quot;Броня&quot;" xr:uid="{4BBF0900-1468-49AE-B69E-C28646A10CA6}"/>
    <hyperlink ref="P654" location="'Сантехника'!B31" display="см. лист &quot;Сантехника&quot;" xr:uid="{F3550647-B220-4907-816E-2157EC0C3AB4}"/>
    <hyperlink ref="P655" location="'Сантехника'!B32" display="см. лист &quot;Сантехника&quot;" xr:uid="{68714ED1-32B4-46B7-A71A-0EBD16A739C3}"/>
    <hyperlink ref="P656" location="'Сантехника'!B34" display="см. лист &quot;Сантехника&quot;" xr:uid="{E493DD7D-DA53-497D-BDB6-4EC39B230621}"/>
    <hyperlink ref="P657" location="'Сантехника'!B33" display="см. лист &quot;Сантехника&quot;" xr:uid="{22036636-2BD7-44E6-B996-2EE103512998}"/>
    <hyperlink ref="P667" location="'Сантехника'!B10" display="см. лист &quot;Сантехника&quot;" xr:uid="{FB6F2DBA-0C9F-4CB9-AE40-4EAD159FBF80}"/>
    <hyperlink ref="P668" location="'Сантехника'!B11" display="см. лист &quot;Сантехника&quot;" xr:uid="{17C9BFFD-06C9-47A4-A4F0-C2A30DCAB167}"/>
    <hyperlink ref="P759" location="'Радиаторы'!H172" display="см. лист &quot;Радиаторы&quot;" xr:uid="{2D15DA64-42E4-455E-B333-36C577DC0C7E}"/>
    <hyperlink ref="P760" location="'Радиаторы'!H173" display="см. лист &quot;Радиаторы&quot;" xr:uid="{C265A35A-E210-4600-AF81-42A8A66B202A}"/>
    <hyperlink ref="P761" location="'Радиаторы'!H174" display="см. лист &quot;Радиаторы&quot;" xr:uid="{7CEC7145-7392-49A6-B6E4-3B19058814BF}"/>
    <hyperlink ref="P762" location="'Радиаторы'!H175" display="см. лист &quot;Радиаторы&quot;" xr:uid="{1F288908-7386-4148-B14A-45A8EEDE5046}"/>
    <hyperlink ref="P763" location="'Радиаторы'!H176" display="см. лист &quot;Радиаторы&quot;" xr:uid="{AD22F902-8CEF-484C-85DD-F6056E1DE528}"/>
    <hyperlink ref="P764" location="'Радиаторы'!H177" display="см. лист &quot;Радиаторы&quot;" xr:uid="{0A58EBB3-0237-46ED-8CFA-EF5A9E255B46}"/>
    <hyperlink ref="P765" location="'Радиаторы'!H178" display="см. лист &quot;Радиаторы&quot;" xr:uid="{4267E109-8EF0-4228-B33B-20E4AE28327F}"/>
    <hyperlink ref="P766" location="'Радиаторы'!H179" display="см. лист &quot;Радиаторы&quot;" xr:uid="{CE39397E-F891-4D03-9987-626550D3B1E4}"/>
    <hyperlink ref="P767" location="'Радиаторы'!H180" display="см. лист &quot;Радиаторы&quot;" xr:uid="{4B967844-1D52-4BC0-AD00-53EDADE5915A}"/>
    <hyperlink ref="P768" location="'Радиаторы'!H181" display="см. лист &quot;Радиаторы&quot;" xr:uid="{7C92B9E6-5834-4E0B-9E84-F8B04C1DB3BE}"/>
    <hyperlink ref="P769" location="'Радиаторы'!H182" display="см. лист &quot;Радиаторы&quot;" xr:uid="{F02F0C85-D0EE-4F19-B55C-285025FC02D0}"/>
    <hyperlink ref="P770" location="'Радиаторы'!H183" display="см. лист &quot;Радиаторы&quot;" xr:uid="{276706FA-D815-49E6-BE3B-99DB40A74458}"/>
    <hyperlink ref="P771" location="'Радиаторы'!H184" display="см. лист &quot;Радиаторы&quot;" xr:uid="{17DE7B52-1224-4814-A2CD-1DE5FC7C11E0}"/>
    <hyperlink ref="P772" location="'Радиаторы'!H185" display="см. лист &quot;Радиаторы&quot;" xr:uid="{9075C23F-19CB-4528-8D61-7FB528D062E6}"/>
    <hyperlink ref="P773" location="'Радиаторы'!H186" display="см. лист &quot;Радиаторы&quot;" xr:uid="{11B1742C-C41D-42DB-91BA-8BD87E6ABA62}"/>
    <hyperlink ref="P774" location="'Радиаторы'!H187" display="см. лист &quot;Радиаторы&quot;" xr:uid="{550F337F-4688-491F-8B19-92BD3EC00145}"/>
    <hyperlink ref="P775" location="'Радиаторы'!H190" display="см. лист &quot;Радиаторы&quot;" xr:uid="{655E5E4D-BB9F-4F2E-9D5A-A077DA7CF8D3}"/>
    <hyperlink ref="P776" location="'Радиаторы'!H191" display="см. лист &quot;Радиаторы&quot;" xr:uid="{F9940B0E-44F2-4BD5-9EF8-89D7024C0858}"/>
    <hyperlink ref="P777" location="'Радиаторы'!H192" display="см. лист &quot;Радиаторы&quot;" xr:uid="{0D7488AF-FCCA-43E1-A002-0B34482B6BA6}"/>
    <hyperlink ref="P778" location="'Радиаторы'!H193" display="см. лист &quot;Радиаторы&quot;" xr:uid="{0F3C0D56-4EB6-426C-8C25-C504EECD11FF}"/>
    <hyperlink ref="P779" location="'Радиаторы'!H194" display="см. лист &quot;Радиаторы&quot;" xr:uid="{61E12957-D92B-4765-9975-EF8198A78672}"/>
    <hyperlink ref="P780" location="'Радиаторы'!H103" display="см. лист &quot;Радиаторы&quot;" xr:uid="{95619EEB-9662-48FA-AC2F-CC21AE572D45}"/>
    <hyperlink ref="P781" location="'Радиаторы'!H104" display="см. лист &quot;Радиаторы&quot;" xr:uid="{57E4BD69-1524-426A-B12D-897C9ED5CA35}"/>
    <hyperlink ref="P782" location="'Радиаторы'!H105" display="см. лист &quot;Радиаторы&quot;" xr:uid="{765D7AAE-48D8-48D2-96C4-E3FE83DB67F5}"/>
    <hyperlink ref="P783" location="'Радиаторы'!H106" display="см. лист &quot;Радиаторы&quot;" xr:uid="{6F331D9F-6107-4992-9A41-AD22ACE4C0DD}"/>
    <hyperlink ref="P784" location="'Радиаторы'!H107" display="см. лист &quot;Радиаторы&quot;" xr:uid="{4DC669B4-049B-4F6A-BC7E-CAB8A373A3EC}"/>
    <hyperlink ref="P785" location="'Радиаторы'!H108" display="см. лист &quot;Радиаторы&quot;" xr:uid="{A1D32B2C-2158-4ABD-B647-78A24544E63E}"/>
    <hyperlink ref="P786" location="'Радиаторы'!H109" display="см. лист &quot;Радиаторы&quot;" xr:uid="{92A74048-4A62-4E49-B9B7-B969EB554590}"/>
    <hyperlink ref="P787" location="'Радиаторы'!H110" display="см. лист &quot;Радиаторы&quot;" xr:uid="{1D97AA8F-8BDF-4D73-ADCB-E92B73FAF67B}"/>
    <hyperlink ref="P788" location="'Радиаторы'!H111" display="см. лист &quot;Радиаторы&quot;" xr:uid="{CCA59663-417C-418E-93FD-750C8E221343}"/>
    <hyperlink ref="P789" location="'Радиаторы'!H112" display="см. лист &quot;Радиаторы&quot;" xr:uid="{D03FBA11-1AC8-4ED7-AE92-601EFA5C58E6}"/>
    <hyperlink ref="P790" location="'Радиаторы'!H113" display="см. лист &quot;Радиаторы&quot;" xr:uid="{EAE49E82-C6D3-45ED-883D-9C42E1417AB4}"/>
    <hyperlink ref="P791" location="'Радиаторы'!H114" display="см. лист &quot;Радиаторы&quot;" xr:uid="{1E376B96-E8BF-4AF7-8C90-915E10F216ED}"/>
    <hyperlink ref="P792" location="'Радиаторы'!H115" display="см. лист &quot;Радиаторы&quot;" xr:uid="{05D8339E-010E-44BA-9BAB-D69C3BDB5A14}"/>
    <hyperlink ref="P793" location="'Радиаторы'!H116" display="см. лист &quot;Радиаторы&quot;" xr:uid="{5072847D-8BB6-4543-9418-696C0B0D813A}"/>
    <hyperlink ref="P794" location="'Радиаторы'!H117" display="см. лист &quot;Радиаторы&quot;" xr:uid="{9BCFEE62-86A0-4212-A8F5-295030A47D4F}"/>
    <hyperlink ref="P795" location="'Радиаторы'!H118" display="см. лист &quot;Радиаторы&quot;" xr:uid="{1CF1AB58-A355-4175-BFC1-C8A60BC4AA8A}"/>
    <hyperlink ref="P796" location="'Радиаторы'!H119" display="см. лист &quot;Радиаторы&quot;" xr:uid="{43EB3B88-C046-424D-AF68-9287C6476B26}"/>
    <hyperlink ref="P797" location="'Радиаторы'!H120" display="см. лист &quot;Радиаторы&quot;" xr:uid="{B588EDFC-42C6-4BF7-93A6-ACD988D0B118}"/>
    <hyperlink ref="P798" location="'Радиаторы'!H121" display="см. лист &quot;Радиаторы&quot;" xr:uid="{A4F2EBEB-0BC1-42A6-809D-40D4546901D8}"/>
    <hyperlink ref="P799" location="'Радиаторы'!H122" display="см. лист &quot;Радиаторы&quot;" xr:uid="{D1FD9073-14A3-49E8-989D-5567BA7CCB22}"/>
    <hyperlink ref="P800" location="'Радиаторы'!H123" display="см. лист &quot;Радиаторы&quot;" xr:uid="{7E3B4E9F-C373-42A7-B7E7-6223E021A81C}"/>
    <hyperlink ref="P801" location="'Радиаторы'!H124" display="см. лист &quot;Радиаторы&quot;" xr:uid="{6E7CC8FC-5504-40D2-838B-EA745C28B3DF}"/>
    <hyperlink ref="P802" location="'Радиаторы'!H125" display="см. лист &quot;Радиаторы&quot;" xr:uid="{CCB17BED-DAB2-4C2C-A2C5-C2BF4F762B95}"/>
    <hyperlink ref="P803" location="'Радиаторы'!H126" display="см. лист &quot;Радиаторы&quot;" xr:uid="{2F7AF6B8-786F-464A-8AF1-C0C706C20FEA}"/>
    <hyperlink ref="P804" location="'Радиаторы'!H127" display="см. лист &quot;Радиаторы&quot;" xr:uid="{C8A2448F-5BA6-4395-9640-78DDC260BC2B}"/>
    <hyperlink ref="P805" location="'Радиаторы'!H128" display="см. лист &quot;Радиаторы&quot;" xr:uid="{0C6E2DE7-1BF9-42C5-815D-FA304B56FB84}"/>
    <hyperlink ref="P806" location="'Радиаторы'!H129" display="см. лист &quot;Радиаторы&quot;" xr:uid="{C7DAE047-849F-47D9-BC2E-4F21A15852BE}"/>
    <hyperlink ref="P807" location="'Радиаторы'!H130" display="см. лист &quot;Радиаторы&quot;" xr:uid="{E80F39DC-CDDC-4D76-97D3-C04EDD2A4ACC}"/>
    <hyperlink ref="P808" location="'Радиаторы'!H131" display="см. лист &quot;Радиаторы&quot;" xr:uid="{9B8B48FF-33D7-4F6D-83BC-D0DA929EF053}"/>
    <hyperlink ref="P809" location="'Радиаторы'!H132" display="см. лист &quot;Радиаторы&quot;" xr:uid="{CCBD5233-EC91-4250-8A2B-A1FAD622FD6D}"/>
    <hyperlink ref="P810" location="'Радиаторы'!H133" display="см. лист &quot;Радиаторы&quot;" xr:uid="{8D4862F6-2D69-403A-81E9-4AD28876D533}"/>
    <hyperlink ref="P811" location="'Радиаторы'!H134" display="см. лист &quot;Радиаторы&quot;" xr:uid="{7BE78CC2-16E9-410E-8B7D-62AA9BA69BB6}"/>
    <hyperlink ref="P812" location="'Радиаторы'!H135" display="см. лист &quot;Радиаторы&quot;" xr:uid="{70734E75-906B-4A2B-A157-CBC414E97807}"/>
    <hyperlink ref="P1087" location="'Щиты в сборе'!B33" display="см. лист &quot;Щиты в сборе&quot;" xr:uid="{8AF42EEB-E694-46F3-B017-DD1DF54E7B9A}"/>
    <hyperlink ref="P1088" location="'Щиты в сборе'!B34" display="см. лист &quot;Щиты в сборе&quot;" xr:uid="{2341F1C2-582D-49CF-8B6C-ADF1CFF9DCEF}"/>
    <hyperlink ref="P1431" location="'Светильники ЭТМ'!G7" display="см. лист &quot;Светильники ЭТМ&quot;" xr:uid="{F39AACEB-14C1-46FF-AC54-B4A235A4E354}"/>
    <hyperlink ref="P1439" location="'Светильники ЭТМ'!G17" display="см. лист &quot;Светильники ЭТМ&quot;" xr:uid="{6AE39A44-BC0A-4182-9AF1-0825785E8BBD}"/>
    <hyperlink ref="P1440" location="'Светильники ЭТМ'!G18" display="см. лист &quot;Светильники ЭТМ&quot;" xr:uid="{5DA2627D-1D33-430F-9C17-C44A70E19965}"/>
    <hyperlink ref="P1445" location="'Светильники ЭТМ'!G23" display="см. лист &quot;Светильники ЭТМ&quot;" xr:uid="{13DC73F4-593E-46A2-B38F-8CD7916D59D2}"/>
    <hyperlink ref="P1446" location="'Светильники ЭТМ'!G24" display="см. лист &quot;Светильники ЭТМ&quot;" xr:uid="{2FE37CDE-C50F-4CB0-9B5E-A2CF421AE84D}"/>
    <hyperlink ref="P1447" location="'Светильники ЭТМ'!G25" display="см. лист &quot;Светильники ЭТМ&quot;" xr:uid="{7C04727A-E743-4C30-A076-72A419C267C7}"/>
    <hyperlink ref="P1448" location="'Светильники Профдед н'!E4" display="см. лист &quot;Светильники Профдед н&quot;" xr:uid="{C3918B5A-0CFF-4A6E-BAC7-3500DD7C03F8}"/>
    <hyperlink ref="P1449" location="'Светильники Профдед н'!E5" display="см. лист &quot;Светильники Профдед н&quot;" xr:uid="{6B18D6D8-6977-41D2-9C8A-2C54DBA1CA83}"/>
    <hyperlink ref="P1456" location="'Освещение Рефлекта'!C15" display="см. лист &quot;Освещение Рефлекта&quot;" xr:uid="{62A7E90F-7C93-4ECF-B65A-CEBBCB992CBD}"/>
    <hyperlink ref="P1457" location="'Освещение Рефлекта'!C17" display="см. лист &quot;Освещение Рефлекта&quot;" xr:uid="{2194A945-B7D5-4F20-8219-74C41C8445D1}"/>
    <hyperlink ref="P1458" location="'Освещение Рефлекта'!C19" display="см. лист &quot;Освещение Рефлекта&quot;" xr:uid="{88FBE8FC-972C-4145-B210-BBBA7BBF66CE}"/>
    <hyperlink ref="P1459" location="'Освещение'!B11" display="см. лист &quot;Освещение&quot;" xr:uid="{8A3B1598-0DA1-415C-B46E-969F2FA15B75}"/>
    <hyperlink ref="P1460" location="'Освещение Рефлекта'!C44" display="см. лист &quot;Освещение Рефлекта&quot;" xr:uid="{69760FD9-730F-4265-A686-B807C107FC71}"/>
    <hyperlink ref="P1461" location="'Освещение Рефлекта'!C46" display="см. лист &quot;Освещение Рефлекта&quot;" xr:uid="{105CBA1C-DCCA-46FC-B57D-5FE6BC760B3E}"/>
    <hyperlink ref="P1462" location="'Освещение'!B14" display="см. лист &quot;Освещение&quot;" xr:uid="{E03F7AA5-3568-417E-A0AA-4CBC2FD37F25}"/>
    <hyperlink ref="P1463" location="'Освещение'!B15" display="см. лист &quot;Освещение&quot;" xr:uid="{7AB2E1CA-ABF9-4CFA-A859-037BE86F6603}"/>
    <hyperlink ref="P1464" location="'Освещение Рефлекта'!C58" display="см. лист &quot;Освещение Рефлекта&quot;" xr:uid="{C97E51E4-7D77-4586-B5F9-F8BABEFDBC4C}"/>
    <hyperlink ref="P1465" location="'Освещение Рефлекта'!C60" display="см. лист &quot;Освещение Рефлекта&quot;" xr:uid="{73D9B883-AC1D-45E9-8172-44136FE743CF}"/>
    <hyperlink ref="P1466" location="'Освещение'!B18" display="см. лист &quot;Освещение&quot;" xr:uid="{733ECA76-EC83-4460-994A-ECCD54E7FA91}"/>
    <hyperlink ref="P1467" location="'Освещение'!B19" display="см. лист &quot;Освещение&quot;" xr:uid="{78DB7B77-212A-41FA-8B81-D171F243E98F}"/>
    <hyperlink ref="P1468" location="'Освещение'!B20" display="см. лист &quot;Освещение&quot;" xr:uid="{88E5A3ED-DA4E-4263-8B50-16A76155F040}"/>
    <hyperlink ref="P1469" location="'Освещение Рефлекта'!C136" display="см. лист &quot;Освещение Рефлекта&quot;" xr:uid="{E4E3DB5A-7595-4489-8FE9-E2068F3E940D}"/>
    <hyperlink ref="P1470" location="'Освещение Рефлекта'!C140" display="см. лист &quot;Освещение Рефлекта&quot;" xr:uid="{0BB491C9-BFF2-4E0F-B51F-AE82927BAF47}"/>
    <hyperlink ref="P1471" location="'Освещение Рефлекта'!C144" display="см. лист &quot;Освещение Рефлекта&quot;" xr:uid="{AD1BD8E6-9603-4F6A-B248-777F324B13C4}"/>
    <hyperlink ref="P1472" location="'Освещение'!B24" display="см. лист &quot;Освещение&quot;" xr:uid="{14606841-3664-46C1-8A6E-65713BF8C87F}"/>
    <hyperlink ref="P1473" location="'Освещение Рефлекта'!C126" display="см. лист &quot;Освещение Рефлекта&quot;" xr:uid="{905E5766-625A-4988-AB82-9B0678A5DAFC}"/>
    <hyperlink ref="P1474" location="'Освещение Рефлекта'!C136" display="см. лист &quot;Освещение Рефлекта&quot;" xr:uid="{5C1D83FE-5AB9-4141-B402-BAEB23650BEE}"/>
    <hyperlink ref="P1475" location="'Освещение Рефлекта'!C190" display="см. лист &quot;Освещение Рефлекта&quot;" xr:uid="{D8810CC2-C436-4D01-BAE2-CD6338B83054}"/>
    <hyperlink ref="P1476" location="'Освещение'!B28" display="см. лист &quot;Освещение&quot;" xr:uid="{CB105616-3876-4B7B-80D9-B93765F7F6EC}"/>
    <hyperlink ref="P1477" location="'Освещение Рефлекта'!C186" display="см. лист &quot;Освещение Рефлекта&quot;" xr:uid="{7E35976E-FEC3-4C57-A780-CD5B70038F38}"/>
    <hyperlink ref="P1478" location="'Освещение Рефлекта'!C188" display="см. лист &quot;Освещение Рефлекта&quot;" xr:uid="{B822A630-1698-47BA-9DBC-1AC74CB7F67E}"/>
    <hyperlink ref="P1479" location="'Освещение Рефлекта'!C100" display="см. лист &quot;Освещение Рефлекта&quot;" xr:uid="{67747D99-AF92-4E13-A7AE-713094E2DDDC}"/>
    <hyperlink ref="P1480" location="'Освещение'!B32" display="см. лист &quot;Освещение&quot;" xr:uid="{330F3038-CE15-4724-B3A9-5C69EFD73BB9}"/>
    <hyperlink ref="P1481" location="'Освещение Рефлекта'!C112" display="см. лист &quot;Освещение Рефлекта&quot;" xr:uid="{57331B4C-1D5A-4D72-B121-19974B38B207}"/>
    <hyperlink ref="P1482" location="'Освещение Рефлекта'!C99" display="см. лист &quot;Освещение Рефлекта&quot;" xr:uid="{ED87ECC6-C7A7-47CB-81C8-4FCD3284FA91}"/>
    <hyperlink ref="P1483" location="'Освещение Рефлекта'!C116" display="см. лист &quot;Освещение Рефлекта&quot;" xr:uid="{15B14AF5-0D35-4710-AD6F-E3E7DBF2C818}"/>
    <hyperlink ref="P1484" location="'Освещение'!B36" display="см. лист &quot;Освещение&quot;" xr:uid="{E650B55A-A955-4E20-BB3E-5E0BE985E13C}"/>
    <hyperlink ref="P1485" location="'Освещение'!B37" display="см. лист &quot;Освещение&quot;" xr:uid="{96217F24-AA50-4F7D-BB61-37FD136F6AB8}"/>
    <hyperlink ref="P1486" location="'Освещение Рефлекта'!C225" display="см. лист &quot;Освещение Рефлекта&quot;" xr:uid="{1721D781-412E-4800-A27A-94F30FA3C1DA}"/>
    <hyperlink ref="P1487" location="'Освещение'!B39" display="см. лист &quot;Освещение&quot;" xr:uid="{FD45DDDE-A980-495F-971A-6FBD030435C6}"/>
    <hyperlink ref="P1488" location="'Освещение'!B40" display="см. лист &quot;Освещение&quot;" xr:uid="{9DA53CF9-3B14-488A-A87C-77D362960360}"/>
    <hyperlink ref="P1489" location="'Освещение Рефлекта'!C36" display="см. лист &quot;Освещение Рефлекта&quot;" xr:uid="{3FCCC3EA-E6C6-4F6D-89C1-11E8E92CD50E}"/>
    <hyperlink ref="P1490" location="'Освещение Рефлекта'!C256" display="см. лист &quot;Освещение Рефлекта&quot;" xr:uid="{E2752E08-D82A-4E88-93EA-B71847B2ED15}"/>
    <hyperlink ref="P1491" location="'Освещение Рефлекта'!C252" display="см. лист &quot;Освещение Рефлекта&quot;" xr:uid="{B6C77C9A-81CC-4A17-866D-F6884C2CF263}"/>
    <hyperlink ref="P1492" location="'Освещение'!B44" display="см. лист &quot;Освещение&quot;" xr:uid="{FC148D4D-1933-4813-BA3D-02B2A0ACCB16}"/>
    <hyperlink ref="P1493" location="'Освещение Рефлекта'!C341" display="см. лист &quot;Освещение Рефлекта&quot;" xr:uid="{F1567ECC-2614-428E-8967-F9C2B2E9F6BC}"/>
    <hyperlink ref="P1494" location="'Освещение Рефлекта'!C324" display="см. лист &quot;Освещение Рефлекта&quot;" xr:uid="{D222E236-C737-4136-A8A8-4F5739974FAE}"/>
    <hyperlink ref="P1495" location="'Освещение'!B47" display="см. лист &quot;Освещение&quot;" xr:uid="{BA921000-517E-43F3-93D8-9A8A57A1B7C4}"/>
    <hyperlink ref="P1496" location="'Освещение Рефлекта'!C336" display="см. лист &quot;Освещение Рефлекта&quot;" xr:uid="{4FFAE80B-E39C-41B7-A5A4-7F60EB43CFFF}"/>
    <hyperlink ref="P1497" location="'Освещение'!B49" display="см. лист &quot;Освещение&quot;" xr:uid="{F10B461C-DC1A-4522-8C3F-F8432EAEE8C7}"/>
    <hyperlink ref="P1498" location="'Освещение Рефлекта'!C270" display="см. лист &quot;Освещение Рефлекта&quot;" xr:uid="{0E058F5D-B7C8-4EDB-B7EF-97D3BA34DA3F}"/>
    <hyperlink ref="P1499" location="'Освещение'!B51" display="см. лист &quot;Освещение&quot;" xr:uid="{0BDEE4B5-ECB0-46F0-9543-3C4E90BDFADA}"/>
    <hyperlink ref="P1500" location="'Освещение'!B52" display="см. лист &quot;Освещение&quot;" xr:uid="{2D6B6AC1-CCC3-499E-8369-F24CE4BD3C6F}"/>
    <hyperlink ref="P1501" location="'Освещение'!B53" display="см. лист &quot;Освещение&quot;" xr:uid="{F24D5A1B-7D9E-4039-BA51-43C5F8AA0FCF}"/>
    <hyperlink ref="P1502" location="'Освещение'!B54" display="см. лист &quot;Освещение&quot;" xr:uid="{8151807C-A9AC-4760-B38A-64561B359288}"/>
    <hyperlink ref="P1503" location="'Освещение Рефлекта'!C280" display="см. лист &quot;Освещение Рефлекта&quot;" xr:uid="{965DEF06-810F-4824-AC4D-B6801AC78352}"/>
    <hyperlink ref="P1504" location="'Освещение'!B56" display="см. лист &quot;Освещение&quot;" xr:uid="{AC507DBF-2A94-40C3-BF07-0D7BA644846B}"/>
    <hyperlink ref="P1505" location="'Освещение'!B57" display="см. лист &quot;Освещение&quot;" xr:uid="{8C390C15-B018-426C-8836-F56D142B1AE0}"/>
    <hyperlink ref="P1506" location="'Освещение'!B58" display="см. лист &quot;Освещение&quot;" xr:uid="{4A14D207-839E-4403-BB6A-00523AFC3FE8}"/>
    <hyperlink ref="P1507" location="'Освещение'!B59" display="см. лист &quot;Освещение&quot;" xr:uid="{589B9D11-C8A3-4B33-B7CA-2F2B7BC6C09A}"/>
    <hyperlink ref="P1508" location="'Освещение'!B60" display="см. лист &quot;Освещение&quot;" xr:uid="{F8AC6074-AA4A-4601-90CC-01988BDC93BD}"/>
    <hyperlink ref="P1509" location="'Освещение'!B61" display="см. лист &quot;Освещение&quot;" xr:uid="{A1643D17-02A4-446D-BB0B-CBFC162A6697}"/>
    <hyperlink ref="P1510" location="'Освещение'!B62" display="см. лист &quot;Освещение&quot;" xr:uid="{86ABCE6F-DF5A-4EB1-AEEA-EC8FC41306FC}"/>
    <hyperlink ref="P1511" location="'Освещение'!B63" display="см. лист &quot;Освещение&quot;" xr:uid="{B49B32AA-A07C-48A7-B403-599ECECFCAE3}"/>
    <hyperlink ref="P1512" location="'Освещение'!B64" display="см. лист &quot;Освещение&quot;" xr:uid="{C0E37C58-D527-410C-AA40-6F0474540F87}"/>
    <hyperlink ref="P1513" location="'Освещение'!B65" display="см. лист &quot;Освещение&quot;" xr:uid="{41253B84-CD50-489A-A5ED-E97106F26440}"/>
    <hyperlink ref="P1514" location="'Освещение'!B66" display="см. лист &quot;Освещение&quot;" xr:uid="{DC7FCF44-3FB4-48FF-8421-5BC895796041}"/>
    <hyperlink ref="P1515" location="'Освещение'!B67" display="см. лист &quot;Освещение&quot;" xr:uid="{E705282C-218E-417E-AAA2-5ACC2FADFE9E}"/>
    <hyperlink ref="P1516" location="'Освещение'!B68" display="см. лист &quot;Освещение&quot;" xr:uid="{C7F2C6FA-7F6A-465C-A54F-F54F0D766D44}"/>
    <hyperlink ref="P1517" location="'Освещение'!B69" display="см. лист &quot;Освещение&quot;" xr:uid="{0FF627EC-D9E9-4FC7-8086-27F58BFE5B16}"/>
    <hyperlink ref="P1518" location="'Освещение'!B70" display="см. лист &quot;Освещение&quot;" xr:uid="{855B31B1-3382-427A-BD38-60F9E560F9A1}"/>
    <hyperlink ref="P1519" location="'Освещение'!B71" display="см. лист &quot;Освещение&quot;" xr:uid="{8D588D44-86B3-4635-86E2-DAB4851B4E63}"/>
    <hyperlink ref="P1520" location="'Освещение Рефлекта'!C209" display="см. лист &quot;Освещение Рефлекта&quot;" xr:uid="{954C6739-D9A5-4BD0-BB9B-1B638DD1C38D}"/>
    <hyperlink ref="P1521" location="'Освещение Рефлекта'!C210" display="см. лист &quot;Освещение Рефлекта&quot;" xr:uid="{8EE9A2B4-B2AC-4FB8-A0E8-9650C64BEA53}"/>
    <hyperlink ref="P1522" location="'Освещение Рефлекта'!C213" display="см. лист &quot;Освещение Рефлекта&quot;" xr:uid="{41DF7D5C-3E49-4AC0-8D3E-44802DC7F218}"/>
    <hyperlink ref="P1523" location="'Освещение Рефлекта'!C378" display="см. лист &quot;Освещение Рефлекта&quot;" xr:uid="{8F3D259A-BB79-41DA-AEA4-EDFFCC14B0B0}"/>
    <hyperlink ref="P1524" location="'Освещение Рефлекта'!C379" display="см. лист &quot;Освещение Рефлекта&quot;" xr:uid="{3D9B8739-C075-417D-81E7-323C3C59E0A4}"/>
    <hyperlink ref="P1525" location="'Освещение Рефлекта'!C380" display="см. лист &quot;Освещение Рефлекта&quot;" xr:uid="{E4099293-42A3-4583-9A2C-B479D16B5227}"/>
    <hyperlink ref="P1526" location="'Освещение'!B78" display="см. лист &quot;Освещение&quot;" xr:uid="{059475AD-46B5-4906-A955-1DE855F33E28}"/>
    <hyperlink ref="P1527" location="'Освещение Рефлекта'!C381" display="см. лист &quot;Освещение Рефлекта&quot;" xr:uid="{4DF6E574-82E6-43EC-AAFA-2057A6802CCA}"/>
    <hyperlink ref="P1528" location="'Освещение Рефлекта'!C382" display="см. лист &quot;Освещение Рефлекта&quot;" xr:uid="{85E5FE35-00AF-42DD-84AE-7EBE773C32FD}"/>
    <hyperlink ref="P1529" location="'Освещение'!B81" display="см. лист &quot;Освещение&quot;" xr:uid="{8D2BA638-223A-47FC-B510-0D53573A237D}"/>
    <hyperlink ref="P1530" location="'Освещение'!B86" display="см. лист &quot;Освещение&quot;" xr:uid="{BFE40F44-3098-439F-95CD-02F1458367DB}"/>
    <hyperlink ref="P1531" location="'Освещение'!B91" display="см. лист &quot;Освещение&quot;" xr:uid="{67198B80-7148-4653-B9B4-6D6855FDD1D4}"/>
    <hyperlink ref="P1532" location="'Освещение'!B92" display="см. лист &quot;Освещение&quot;" xr:uid="{E52D7CC7-45CC-41DE-B191-F5467F973644}"/>
    <hyperlink ref="P1533" location="'Освещение'!B93" display="см. лист &quot;Освещение&quot;" xr:uid="{4871CF98-F213-42D9-99F2-4D319F89C14C}"/>
    <hyperlink ref="P1534" location="'Освещение'!B94" display="см. лист &quot;Освещение&quot;" xr:uid="{A678F323-F32A-4A16-B1CC-E8F7C4443CAE}"/>
    <hyperlink ref="P1535" location="'Освещение'!B95" display="см. лист &quot;Освещение&quot;" xr:uid="{D388974F-57EB-4939-9554-CA81A1392806}"/>
    <hyperlink ref="P1536" location="'Освещение'!B96" display="см. лист &quot;Освещение&quot;" xr:uid="{2B4D8450-FF3E-44D2-80FE-4EC0F6230CB7}"/>
    <hyperlink ref="P1537" location="'Освещение'!B97" display="см. лист &quot;Освещение&quot;" xr:uid="{8E8F67CF-05B6-4D0E-80A4-7FA162481698}"/>
    <hyperlink ref="P1538" location="'Освещение'!B98" display="см. лист &quot;Освещение&quot;" xr:uid="{DDE44690-9CC2-4A51-B49B-242ECABA50FF}"/>
    <hyperlink ref="P1539" location="'Освещение'!B99" display="см. лист &quot;Освещение&quot;" xr:uid="{5604B4A4-6FEB-4BF5-B939-A399C2A96FC9}"/>
    <hyperlink ref="P1540" location="'Освещение'!B100" display="см. лист &quot;Освещение&quot;" xr:uid="{6D8CEC33-A978-4DCD-9222-C908669BACE8}"/>
    <hyperlink ref="P1541" location="'Освещение'!B101" display="см. лист &quot;Освещение&quot;" xr:uid="{94BFD61F-C660-4267-AB99-A94571938612}"/>
    <hyperlink ref="P1542" location="'Освещение'!B102" display="см. лист &quot;Освещение&quot;" xr:uid="{293F485F-BBDA-4E9B-ADEA-EFC821FE2C98}"/>
    <hyperlink ref="P1543" location="'Освещение'!B103" display="см. лист &quot;Освещение&quot;" xr:uid="{1BF2AC4B-304D-4F4A-A0E8-D7D367EEC4A9}"/>
    <hyperlink ref="P1544" location="'Освещение Рефлекта'!C367" display="см. лист &quot;Освещение Рефлекта&quot;" xr:uid="{9C5E34D3-244B-4519-A96A-C139D0B079D6}"/>
    <hyperlink ref="P1545" location="'Освещение'!B105" display="см. лист &quot;Освещение&quot;" xr:uid="{B73A8BF9-4E0E-494A-8572-E8F5D6C2F384}"/>
    <hyperlink ref="P1546" location="'Освещение Рефлекта'!C156" display="см. лист &quot;Освещение Рефлекта&quot;" xr:uid="{2927859E-8298-4111-9A35-4651B8D7C4F5}"/>
    <hyperlink ref="P1547" location="'Освещение'!B107" display="см. лист &quot;Освещение&quot;" xr:uid="{BE1EF4AC-4E23-4C99-851E-7A11C8A267A7}"/>
    <hyperlink ref="P1548" location="'Освещение'!B108" display="см. лист &quot;Освещение&quot;" xr:uid="{9BA1542D-C2DA-4550-BB39-D1364B58C5C8}"/>
    <hyperlink ref="P1549" location="'Освещение'!B109" display="см. лист &quot;Освещение&quot;" xr:uid="{4F03015A-B33D-4C52-87B1-8F1A38F3F21E}"/>
    <hyperlink ref="P1550" location="'Освещение'!B110" display="см. лист &quot;Освещение&quot;" xr:uid="{FA105711-CD80-4B31-B7E8-78FCDE3D4217}"/>
    <hyperlink ref="P1595" location="'Лючек напольный.'!B7" display="см. лист &quot;Лючек напольный.&quot;" xr:uid="{E0BCB024-16E1-441E-A7B8-013C76709620}"/>
    <hyperlink ref="P305" location="'Трансформируемая перегородка'!A1" display="см. лист &quot;Трансф. перег.&quot;" xr:uid="{CDD2934B-B4D5-43B2-B19E-4DDB6ABB45E7}"/>
    <hyperlink ref="P306" location="'Трансформируемая перегородка'!A1" display="см. лист &quot;Трансф. перег.&quot;" xr:uid="{22E037A7-4006-423A-B261-99A444EED926}"/>
    <hyperlink ref="P307" location="'Трансформируемая перегородка'!A1" display="см. лист &quot;Трансф. перег.&quot;" xr:uid="{0D014CED-971F-41EF-B1B0-943C08D2119A}"/>
    <hyperlink ref="P308" location="'Трансформируемая перегородка'!A1" display="см. лист &quot;Трансф. перег.&quot;" xr:uid="{3FF3A0AB-8215-4857-89BB-36772B8BF8F6}"/>
    <hyperlink ref="P349" location="'Стекл двери в алюм. (2)'!A1" display="Вкладка &quot;Стекл двери а алюм.&quot;" xr:uid="{83C21E0E-35E8-49EC-85D7-7822C120DEA0}"/>
    <hyperlink ref="P350" location="'Стекл двери в алюм. (2)'!A1" display="Вкладка &quot;Стекл двери а алюм.&quot;" xr:uid="{1F1B67BA-DE5A-4B23-BEAA-47DCAFF56DEB}"/>
    <hyperlink ref="P351" location="'Стекл двери в алюм. (2)'!A1" display="Вкладка &quot;Стекл двери а алюм.&quot;" xr:uid="{4485C629-40ED-4E45-BD7F-C2ECC03B9D7F}"/>
    <hyperlink ref="P355" location="Броня!A1" display="вкладка &quot;Броня&quot;" xr:uid="{7A625863-42BE-4D56-9DEE-7D5FF2876A9B}"/>
    <hyperlink ref="P521" location="Броня!A1" display="вкладка &quot;Броня&quot;" xr:uid="{E61610B1-5AFE-4E5D-8526-16FE67E6B13F}"/>
    <hyperlink ref="P522" location="Броня!A1" display="вкладка &quot;Броня&quot;" xr:uid="{DD1DEEA2-22CE-4853-AAEA-9C827B87C295}"/>
    <hyperlink ref="P523" location="Броня!A1" display="вкладка &quot;Броня&quot;" xr:uid="{E3D4C585-A19D-4926-9E22-2C14D24DCD9E}"/>
    <hyperlink ref="P524" location="Броня!A1" display="вкладка &quot;Броня&quot;" xr:uid="{85FE5F24-54C7-4FA7-BCFA-D1DD0BA80BCC}"/>
    <hyperlink ref="P531" location="Броня!A1" display="вкладка &quot;Броня&quot;" xr:uid="{0C41D49C-4BE1-45E7-A4AF-BE329C7E4E64}"/>
    <hyperlink ref="P532" location="Броня!A1" display="вкладка &quot;Броня&quot;" xr:uid="{3241AEC8-7080-4F43-9D3B-EF23AEE4D843}"/>
    <hyperlink ref="P533" location="Броня!A1" display="вкладка &quot;Броня&quot;" xr:uid="{4068322A-7017-40B3-BC11-309235338889}"/>
    <hyperlink ref="P536" location="Броня!A1" display="вкладка &quot;Броня&quot;" xr:uid="{56A81B1D-E347-4AD1-AA39-37E765FEAD02}"/>
    <hyperlink ref="P359" location="'Бескаркасные двери и перегородк'!A1" display="см.лист &quot;Бескаркасные двери и перегородки&quot;" xr:uid="{A2C6D8A4-A3C5-4944-B45C-09EFD44B0F7D}"/>
    <hyperlink ref="P360" location="'Бескаркасные двери и перегородк'!A1" display="см.лист &quot;Бескаркасные двери и перегородки&quot;" xr:uid="{A8B23E41-8AF7-4F53-9253-6DCAD7801432}"/>
    <hyperlink ref="P361" location="'Бескаркасные двери и перегородк'!A1" display="см.лист &quot;Бескаркасные двери и перегородки&quot;" xr:uid="{4BF20DC4-BF99-41BD-B84D-83F16D57021B}"/>
    <hyperlink ref="P363" location="'Стекл двери в алюм. (2)'!A1" display="Вкладка &quot;Стекл двери а алюм.&quot;" xr:uid="{E375F6F0-0E14-45B2-AAD6-0E0543FF6336}"/>
    <hyperlink ref="P364" location="'Стекл двери в алюм. (2)'!A1" display="Вкладка &quot;Стекл двери а алюм.&quot;" xr:uid="{60873B39-C068-40E2-B5E0-A652A48E3B01}"/>
    <hyperlink ref="P365" location="'Стекл двери в алюм. (2)'!A1" display="Вкладка &quot;Стекл двери а алюм.&quot;" xr:uid="{14CC6D93-0A0C-4DFC-94A1-EF9C279B6438}"/>
    <hyperlink ref="P387" location="'Двери Kapelli'!A1" display="см. лист &quot;Двери Kapelli&quot;" xr:uid="{5CC4096A-E32A-40D4-906D-8F59DB556A93}"/>
    <hyperlink ref="P475" location="'Kerama Marazzi'!A1" display="см. лист &quot;Kerama Marazzi&quot;" xr:uid="{AB175DFE-C6E8-4409-A4E7-8A56F795EB28}"/>
    <hyperlink ref="P479" location="'Ковровая плитка'!A1" display="'Ковровая плитка'!A1" xr:uid="{24EB0E81-B48E-4DAE-99A1-E8D84D1CDE0B}"/>
    <hyperlink ref="P480" location="'Ковровая плитка'!A1" display="'Ковровая плитка'!A1" xr:uid="{EE0603AE-6F54-4EE2-BEC0-ACB8CE8F0159}"/>
    <hyperlink ref="P481" location="'Ковровая плитка'!A1" display="'Ковровая плитка'!A1" xr:uid="{B2CC6E1E-BF15-4F98-B1D4-CCB97BC2F086}"/>
    <hyperlink ref="P482" location="'Ковровая плитка'!A1" display="'Ковровая плитка'!A1" xr:uid="{02D576E5-DB23-4651-B5BC-651611037BDA}"/>
    <hyperlink ref="P511" location="Фальшпол!A1" display="вкладка Фальшпол" xr:uid="{B226F2F5-DBDE-4745-8D7C-0D156A11F564}"/>
    <hyperlink ref="P757" location="Радиаторы!A1" display="вкладка &quot;Радиаторы&quot;" xr:uid="{FAEDC7F4-BC15-42BD-8373-E9A6BCA51207}"/>
    <hyperlink ref="P881" location="Вентмашины!A1" display="см. вкладку &quot;вентмашины&quot;" xr:uid="{D1F1F4C2-C26F-48AB-A64C-6723CFAD34FD}"/>
    <hyperlink ref="P882" location="Вентмашины!A1" display="см. вкладку &quot;вентмашины&quot;" xr:uid="{55AF9AA2-A50A-47D6-9927-204BD95C79F2}"/>
    <hyperlink ref="P883" location="Вентмашины!A1" display="см. вкладку &quot;вентмашины&quot;" xr:uid="{03AB4C56-8E92-4731-822B-099DA60DC7E2}"/>
    <hyperlink ref="P884" location="Вентмашины!A1" display="см. вкладку &quot;вентмашины&quot;" xr:uid="{B2F96302-1E92-4D99-8229-0052B6BEDFBC}"/>
    <hyperlink ref="P885" location="Вентмашины!A1" display="см. вкладку &quot;вентмашины&quot;" xr:uid="{35C1C224-901C-4BDA-B326-D9E677BB649B}"/>
    <hyperlink ref="P887" location="'Тепловые завесы'!A1" display="см. вкладку Тепловые завесы" xr:uid="{38407258-7CBC-46E0-9EC8-527692AA58E8}"/>
    <hyperlink ref="P888" location="'Тепловые завесы'!A1" display="см. вкладку Тепловые завесы" xr:uid="{8A564751-4DCC-447E-A61A-71F090E90F52}"/>
    <hyperlink ref="P889" location="'Тепловые завесы'!A1" display="см. вкладку Тепловые завесы" xr:uid="{162FA8CF-44C3-499A-903D-D9CDC09DAB72}"/>
    <hyperlink ref="P890" location="'Тепловые завесы'!A1" display="см. вкладку Тепловые завесы" xr:uid="{5B2555F0-1B7E-496B-8AFA-B9B120A427F5}"/>
    <hyperlink ref="P1080" location="'Щиты в сборе'!A1" display="см. вкладку Щиты в сборе" xr:uid="{9B503C99-B9C7-40D9-A693-2558838EC74F}"/>
    <hyperlink ref="P1081" location="'Щиты в сборе'!A1" display="см. вкладку Щиты в сборе" xr:uid="{4A82E6C8-A122-4A41-B3BE-0F494FB655A3}"/>
    <hyperlink ref="P1082" location="'Щиты в сборе'!A1" display="см. вкладку Щиты в сборе" xr:uid="{C78F8CD4-5630-4A7A-8DF9-6F52CFEFF74E}"/>
    <hyperlink ref="P1083" location="'Щиты в сборе'!A1" display="см. вкладку Щиты в сборе" xr:uid="{377A8C4A-53F4-4FBA-880F-FAFA4C2F37C0}"/>
    <hyperlink ref="P1084" location="'Щиты в сборе'!A1" display="см. вкладку Щиты в сборе" xr:uid="{7B19F6CF-157A-4218-83DA-6DB9F6482ED6}"/>
    <hyperlink ref="P1085" location="'Щиты в сборе'!A1" display="см. вкладку Щиты в сборе" xr:uid="{78132619-660D-44CD-A6A0-E9BEF75915BC}"/>
    <hyperlink ref="P1086" location="'Щиты в сборе'!A1" display="см. вкладку Щиты в сборе" xr:uid="{E5848C28-B540-4D1F-BFCD-2EA8A7A071E7}"/>
    <hyperlink ref="P1600" location="'Щиты в сборе'!A1" display="см вкладку щиты  сборе" xr:uid="{F8AD0A3C-65C0-4955-9505-C0B10D586DB9}"/>
    <hyperlink ref="P1601" location="'Щиты в сборе'!A1" display="см вкладку щиты  сборе" xr:uid="{167DCC37-BAFE-4A2B-93B8-E0567D8C5E9D}"/>
    <hyperlink ref="P999" location="' Кондиционеры бытовые'!A1" display="см. вкладку кондиционеры бытовые " xr:uid="{2ADD7910-4535-484E-9F01-6AC4D9CC481D}"/>
    <hyperlink ref="P1450" location="'Светильники Профдед н'!A1" display="ООО ОКТАНТ (ТД ПРОФЛЕД)" xr:uid="{23A0B406-F4BE-4B68-939F-53A7AAC8BA2A}"/>
    <hyperlink ref="P1451" location="'Светильники Профдед н'!A1" display="ООО ОКТАНТ (ТД ПРОФЛЕД)" xr:uid="{3382C701-E98F-42D3-A400-B73D63B49611}"/>
    <hyperlink ref="P1452" location="'Светильники Профдед н'!A1" display="ООО ОКТАНТ (ТД ПРОФЛЕД)" xr:uid="{BED03695-B836-4950-B55F-89B3034D6FB2}"/>
    <hyperlink ref="P1453" location="'Светильники Профдед н'!A1" display="ООО ОКТАНТ (ТД ПРОФЛЕД)" xr:uid="{CBAD3BB3-C097-4F03-8E3D-D53E3537E08B}"/>
    <hyperlink ref="P1454" location="'Светильники Профдед н'!A1" display="ООО ОКТАНТ (ТД ПРОФЛЕД)" xr:uid="{38F6CE07-40E2-442B-8734-733351C681AC}"/>
    <hyperlink ref="P1455" location="'Светильники Профдед н'!A1" display="ООО ОКТАНТ (ТД ПРОФЛЕД)" xr:uid="{A938EDF9-7BF3-4F26-B814-C716664EF58E}"/>
    <hyperlink ref="P483" location="'ПВХ '!A1" display="ПВХ" xr:uid="{EB4DF377-227A-4777-B9B7-8EEC984280B6}"/>
    <hyperlink ref="P512" location="Фальшпол!A1" display="вкладка Фальшпол" xr:uid="{B53F5626-9B1E-4790-819B-5E169583D5D1}"/>
    <hyperlink ref="P326" location="Керамогранит!A1" display="Керамогранит" xr:uid="{008C4E78-E1C6-4396-A2AC-53E6302A2AC7}"/>
    <hyperlink ref="P327" location="Керамогранит!A1" display="Керамогранит" xr:uid="{60FD5928-6F02-4959-B034-95D4799D493C}"/>
    <hyperlink ref="P331" location="Керамогранит!A1" display="Керамогранит" xr:uid="{FAB85D27-EB0F-451F-9891-A9B2CAE670A7}"/>
    <hyperlink ref="P332" location="Керамогранит!A1" display="Керамогранит" xr:uid="{15152288-D7B3-4C54-A1A4-600390DFB59F}"/>
    <hyperlink ref="P991" location="' Кондиционеры бытовые'!A1" display="см. вкладку кондиционеры бытовые " xr:uid="{E7700189-1894-4B67-B556-F9D37C6BC16D}"/>
    <hyperlink ref="P992" location="' Кондиционеры бытовые'!A1" display="см. вкладку кондиционеры бытовые " xr:uid="{B1FFCC2E-7344-45C5-BFDA-9715E9EF73B2}"/>
    <hyperlink ref="P993" location="' Кондиционеры бытовые'!A1" display="см. вкладку кондиционеры бытовые " xr:uid="{D6C05B06-CE12-47C0-96C4-03765821440C}"/>
    <hyperlink ref="P994" location="' Кондиционеры бытовые'!A1" display="см. вкладку кондиционеры бытовые " xr:uid="{1DCE7CA9-A6C2-4ED1-8F69-0C4F3A5FFC67}"/>
    <hyperlink ref="P995" location="' Кондиционеры бытовые'!A1" display="см. вкладку кондиционеры бытовые " xr:uid="{2B0E1909-AB02-415F-951B-D5DBD355CD81}"/>
    <hyperlink ref="P1000" location="' Кондиционеры бытовые'!A1" display="см. вкладку кондиционеры бытовые " xr:uid="{3D326D8C-FCA5-48C5-8CF3-A17C2B33A64C}"/>
    <hyperlink ref="P1001" location="' Кондиционеры бытовые'!A1" display="см. вкладку кондиционеры бытовые " xr:uid="{CEDB1FB5-3C94-4FE2-AA83-589583B65CAB}"/>
    <hyperlink ref="P1002" location="' Кондиционеры бытовые'!A1" display="см. вкладку кондиционеры бытовые " xr:uid="{DEB26C5B-D3BB-488D-8364-2A994864E3A8}"/>
    <hyperlink ref="P1003" location="' Кондиционеры бытовые'!A1" display="см. вкладку кондиционеры бытовые " xr:uid="{22F9B97D-4C3E-4619-9707-13312CE06659}"/>
    <hyperlink ref="P1004" location="' Кондиционеры бытовые'!A1" display="см. вкладку кондиционеры бытовые " xr:uid="{F7FB6160-68D8-4429-8736-4F22C57FC226}"/>
    <hyperlink ref="P1005" location="' Кондиционеры бытовые'!A1" display="см. вкладку кондиционеры бытовые " xr:uid="{6EBD2C0E-B0C8-478A-9C93-855DCA9174E1}"/>
    <hyperlink ref="P1006" location="' Кондиционеры бытовые'!A1" display="см. вкладку кондиционеры бытовые " xr:uid="{041EA66F-2CAF-4ED6-A27C-684F19EC3D89}"/>
    <hyperlink ref="P1007" location="' Кондиционеры бытовые'!A1" display="см. вкладку кондиционеры бытовые " xr:uid="{35EF121B-3B65-4C74-B5E9-2A7C896754E5}"/>
    <hyperlink ref="P1008" location="' Кондиционеры бытовые'!A1" display="см. вкладку кондиционеры бытовые " xr:uid="{DF10F373-4132-4491-82E2-676169B50A30}"/>
    <hyperlink ref="P1019" location="'Кондиционеры Haier VRF'!A1" display="Кондиционеры Haier VRF" xr:uid="{AD643A66-B8D8-40F8-9B19-F73045A4421A}"/>
    <hyperlink ref="P1020" location="'Кондиционеры Haier VRF'!A1" display="Кондиционеры Haier VRF" xr:uid="{B06864E6-8AC5-4B52-9628-141E4550FDA6}"/>
    <hyperlink ref="P1021" location="'Кондиционеры Haier VRF'!A1" display="Кондиционеры Haier VRF" xr:uid="{8537B10F-8680-4253-819E-EB80B0966AFD}"/>
    <hyperlink ref="P1022" location="'Кондиционеры Haier VRF'!A1" display="Кондиционеры Haier VRF" xr:uid="{C8F6515A-860F-4C65-A601-E1B005082C07}"/>
    <hyperlink ref="P1023" location="'Кондиционеры Haier VRF'!A1" display="Кондиционеры Haier VRF" xr:uid="{372D6741-4637-4E2A-A02A-7B5B7F5846BB}"/>
    <hyperlink ref="P1024" location="'Кондиционеры Haier VRF'!A1" display="Кондиционеры Haier VRF" xr:uid="{4717E504-A619-44B3-9997-616BD86B2DE8}"/>
    <hyperlink ref="P1025" location="'Кондиционеры Haier VRF'!A1" display="Кондиционеры Haier VRF" xr:uid="{BB34DA9E-A15D-409A-93F9-668B7E077127}"/>
    <hyperlink ref="P1026" location="'Кондиционеры Haier VRF'!A1" display="Кондиционеры Haier VRF" xr:uid="{BA47B32E-CCA5-4203-98F7-DBED905DB564}"/>
    <hyperlink ref="P1027" location="'Кондиционеры Haier VRF'!A1" display="Кондиционеры Haier VRF" xr:uid="{4F0A58E4-E3FB-4D4D-BF7B-FC49ED40F63C}"/>
    <hyperlink ref="P1028" location="'Кондиционеры Haier VRF'!A1" display="Кондиционеры Haier VRF" xr:uid="{193E358B-C0BA-47C7-8561-E489BF27514D}"/>
    <hyperlink ref="P1029" location="'Кондиционеры Haier VRF'!A1" display="Кондиционеры Haier VRF" xr:uid="{8CA1A0E2-65BA-425E-AA4C-0575F80E36D3}"/>
    <hyperlink ref="P1030" location="'Кондиционеры Haier VRF'!A1" display="Кондиционеры Haier VRF" xr:uid="{220B4E1D-4678-46EF-BBF6-33F512435CA1}"/>
    <hyperlink ref="P1031" location="'Кондиционеры Haier VRF'!A1" display="Кондиционеры Haier VRF" xr:uid="{73855B46-2E9D-44FB-8BBF-3D6E2293FAFF}"/>
    <hyperlink ref="P1032" location="'Кондиционеры Haier VRF'!A1" display="Кондиционеры Haier VRF" xr:uid="{CE90EB71-3CD4-403D-9439-D3234AEE429E}"/>
    <hyperlink ref="P1033" location="'Кондиционеры MDV VRF'!A1" display="Кондиционеры MDV VRF" xr:uid="{095CF602-65B1-40A7-BD96-3358D4102203}"/>
    <hyperlink ref="P1034" location="'Кондиционеры MDV VRF'!A1" display="Кондиционеры MDV VRF" xr:uid="{1FA20B40-6E69-4A88-856A-5328DF07FD1E}"/>
    <hyperlink ref="P1035" location="'Кондиционеры MDV VRF'!A1" display="Кондиционеры MDV VRF" xr:uid="{53B01C4A-4599-44D6-A6FE-68045B17BFEC}"/>
    <hyperlink ref="P1036" location="'Кондиционеры MDV VRF'!A1" display="Кондиционеры MDV VRF" xr:uid="{AFC96DA3-3830-414C-9433-7822BE57D1FC}"/>
    <hyperlink ref="P1037" location="'Кондиционеры MDV VRF'!A1" display="Кондиционеры MDV VRF" xr:uid="{9ECC084F-5803-43B5-B14D-AFB59C7D1BB3}"/>
    <hyperlink ref="P1038" location="'Кондиционеры MDV VRF'!A1" display="Кондиционеры MDV VRF" xr:uid="{5C0636B5-19E0-479E-99FD-80559ED16B86}"/>
    <hyperlink ref="P1039" location="'Кондиционеры MDV VRF'!A1" display="Кондиционеры MDV VRF" xr:uid="{AC76F4F5-343D-4FB1-8640-FB91E2D79F98}"/>
    <hyperlink ref="P1040" location="'Кондиционеры MDV VRF'!A1" display="Кондиционеры MDV VRF" xr:uid="{16BD36DE-2CAC-4EB6-B27A-D1A9E77BE2B2}"/>
    <hyperlink ref="P1041" location="'Кондиционеры MDV VRF'!A1" display="Кондиционеры MDV VRF" xr:uid="{232A5340-BB93-4FF5-BB27-05B79DA730D1}"/>
    <hyperlink ref="P1042" location="'Кондиционеры MDV VRF'!A1" display="Кондиционеры MDV VRF" xr:uid="{D218F478-7163-42F4-8F60-32047788ACF4}"/>
    <hyperlink ref="P1043" location="'Кондиционеры MDV VRF'!A1" display="Кондиционеры MDV VRF" xr:uid="{C606ECF3-45E9-4710-8CF9-C13FE06ED1F0}"/>
    <hyperlink ref="P1044" location="'Кондиционеры MDV VRF'!A1" display="Кондиционеры MDV VRF" xr:uid="{11DD674D-3849-4DF8-A9A7-F2C02F460B2E}"/>
    <hyperlink ref="P1045" location="'Кондиционеры MDV VRF'!A1" display="Кондиционеры MDV VRF" xr:uid="{E0246C10-28E5-4536-A0B5-6CFC50AAE4E4}"/>
    <hyperlink ref="P1046" location="'Кондиционеры MDV VRF'!A1" display="Кондиционеры MDV VRF" xr:uid="{611EC3D7-BEF2-47F6-BE99-0DBC338D5CB9}"/>
    <hyperlink ref="P1047" location="'Кондиционеры MDV VRF'!A1" display="Кондиционеры MDV VRF" xr:uid="{AEC154C5-D4DC-4D40-ADAF-31757B859C84}"/>
    <hyperlink ref="P1048" location="'Кондиционеры MDV VRF'!A1" display="Кондиционеры MDV VRF" xr:uid="{0DEA7871-9FA8-476E-B988-43045E2C4D95}"/>
    <hyperlink ref="P1049" location="'Кондиционеры Haier VRF'!A1" display="Кондиционеры Haier VRF" xr:uid="{40DC563B-7FB0-40D4-9035-3B6824E45B3D}"/>
    <hyperlink ref="P1050" location="'Кондиционеры Haier VRF'!A1" display="Кондиционеры Haier VRF" xr:uid="{C1C81690-A9BE-4177-BF04-AD6FD34E2F65}"/>
    <hyperlink ref="P1051" location="'Кондиционеры Haier VRF'!A1" display="Кондиционеры Haier VRF" xr:uid="{4A0FDD14-2482-45D5-9C6E-FBEA7E37D3F5}"/>
    <hyperlink ref="P1055" location="'Кондиционеры Haier VRF'!A1" display="Кондиционеры Haier VRF" xr:uid="{5B1799AC-F272-4113-BEA7-65451064B2EE}"/>
    <hyperlink ref="P1056" location="'Кондиционеры Haier VRF'!A1" display="Кондиционеры Haier VRF" xr:uid="{F34B31C6-326C-40C2-A264-BF4CE6655641}"/>
    <hyperlink ref="P1052" location="'Кондиционеры MDV VRF'!A1" display="Кондиционеры MDV VRF" xr:uid="{6C5ED4F9-FCAB-49F9-A75C-B5C3DF295E62}"/>
    <hyperlink ref="P1053" location="'Кондиционеры MDV VRF'!A1" display="Кондиционеры MDV VRF" xr:uid="{397B84A3-AE6A-4307-9886-AF8C4C52C728}"/>
    <hyperlink ref="P1054" location="'Кондиционеры MDV VRF'!A1" display="Кондиционеры MDV VRF" xr:uid="{370CCB1D-0B12-43FC-8C8F-62B9A40E0253}"/>
    <hyperlink ref="P1057" location="'Кондиционеры MDV VRF'!A1" display="Кондиционеры MDV VRF" xr:uid="{8145C56B-EC51-4570-80D8-10B739A56E69}"/>
    <hyperlink ref="P1058" location="'Кондиционеры MDV VRF'!A1" display="Кондиционеры MDV VRF" xr:uid="{845C99BE-8BF4-4733-AFBA-2ED2F77D27C5}"/>
    <hyperlink ref="P1059" location="'Кондиционеры MDV VRF'!A1" display="Кондиционеры MDV VRF" xr:uid="{B66FD4CF-0E21-4DC4-BC1E-D812A540C69C}"/>
    <hyperlink ref="P1060" location="'Кондиционеры MDV VRF'!A1" display="Кондиционеры MDV VRF" xr:uid="{C7692BE1-0952-48F7-887D-E9D446B808C6}"/>
    <hyperlink ref="P1061" location="'Кондиционеры MDV VRF'!A1" display="Кондиционеры MDV VRF" xr:uid="{96D62606-D1FC-4D46-8D9F-781A1CF2EE6A}"/>
    <hyperlink ref="P1009" location="' Кондиционеры бытовые'!A1" display="см. вкладку кондиционеры бытовые " xr:uid="{FB47D3F6-9EE3-47EC-BA54-60A1BF3544B1}"/>
    <hyperlink ref="P1010" location="' Кондиционеры бытовые'!A1" display="см. вкладку кондиционеры бытовые " xr:uid="{09EEDC33-C85C-41A7-94A6-CE5699257260}"/>
    <hyperlink ref="P1011" location="' Кондиционеры бытовые'!A1" display="см. вкладку кондиционеры бытовые " xr:uid="{730A5D62-C969-4DB8-8E68-A9AC0D4F0EE7}"/>
    <hyperlink ref="P1012" location="' Кондиционеры бытовые'!A1" display="см. вкладку кондиционеры бытовые " xr:uid="{FEDAF81C-A26C-41A6-8883-E3731EF66161}"/>
    <hyperlink ref="P1013" location="' Кондиционеры бытовые'!A1" display="см. вкладку кондиционеры бытовые " xr:uid="{BCB84020-12F3-4E12-B55C-141B4DC4E2A6}"/>
    <hyperlink ref="P1014" location="' Кондиционеры бытовые'!A1" display="см. вкладку кондиционеры бытовые " xr:uid="{29543A15-9F2A-49FF-AF8C-DE421229ED91}"/>
    <hyperlink ref="P1015" location="' Кондиционеры бытовые'!A1" display="см. вкладку кондиционеры бытовые " xr:uid="{B7711807-92DF-407C-937A-E210AB07372C}"/>
    <hyperlink ref="P1016" location="' Кондиционеры бытовые'!A1" display="см. вкладку кондиционеры бытовые " xr:uid="{C4B68220-325E-40F4-824A-E0BDE16C58CF}"/>
    <hyperlink ref="P1017" location="' Кондиционеры бытовые'!A1" display="см. вкладку кондиционеры бытовые " xr:uid="{324862B6-2284-4C60-A347-105E214B71D3}"/>
    <hyperlink ref="P1018" location="' Кондиционеры бытовые'!A1" display="см. вкладку кондиционеры бытовые " xr:uid="{6232CA27-32B9-453D-8335-64BD874AD90B}"/>
    <hyperlink ref="P1343" location="Сантехника!A1" display="см. лист &quot;Сантехника&quot;" xr:uid="{A9B3AC6F-09DB-489D-9CE1-D0B7A32A7829}"/>
    <hyperlink ref="P642" location="Сантехника!A1" display="см. лист &quot;Сантехника&quot;" xr:uid="{67CE6B4E-EFD6-471A-AD08-C6E55C7A533B}"/>
    <hyperlink ref="P886" location="Вентмашины!A1" display="см. вкладку &quot;вентмашины&quot;" xr:uid="{EE046493-9BFD-40C2-943B-41FB2FF72ABC}"/>
    <hyperlink ref="P1422" location="ЭУИ!A1" display="ЭУИ" xr:uid="{B8FA7B94-6DA0-4849-97E6-3DB9D8C41D0D}"/>
    <hyperlink ref="P1396" location="ЭУИ!A1" display="ЭУИ" xr:uid="{9CB3620A-F006-4777-BE38-D07ABFA54C5D}"/>
    <hyperlink ref="P1397" location="ЭУИ!A1" display="ЭУИ" xr:uid="{BFEFBDC2-204A-49FF-95B0-0E58D3EEEC4E}"/>
    <hyperlink ref="P1398" location="ЭУИ!A1" display="ЭУИ" xr:uid="{77CDA793-5D99-4823-B09A-CF8693BF25BF}"/>
    <hyperlink ref="P1399" location="ЭУИ!A1" display="ЭУИ" xr:uid="{43A54D1C-5475-4DFF-9C26-8A84FD33D86D}"/>
    <hyperlink ref="P1400" location="ЭУИ!A1" display="ЭУИ" xr:uid="{D7F0782C-AABB-461B-A10D-E25CE49262B6}"/>
    <hyperlink ref="P1401" location="ЭУИ!A1" display="ЭУИ" xr:uid="{1A976BEF-7113-45E6-A10D-A2A242D75373}"/>
  </hyperlinks>
  <pageMargins left="0.70866141732283472" right="0.70866141732283472" top="0.74803149606299213" bottom="0.74803149606299213" header="0.31496062992125984" footer="0.31496062992125984"/>
  <pageSetup paperSize="9" scale="1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68580</xdr:colOff>
                <xdr:row>1649</xdr:row>
                <xdr:rowOff>60960</xdr:rowOff>
              </from>
              <to>
                <xdr:col>15</xdr:col>
                <xdr:colOff>495300</xdr:colOff>
                <xdr:row>1649</xdr:row>
                <xdr:rowOff>411480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114300</xdr:colOff>
                <xdr:row>1652</xdr:row>
                <xdr:rowOff>38100</xdr:rowOff>
              </from>
              <to>
                <xdr:col>15</xdr:col>
                <xdr:colOff>480060</xdr:colOff>
                <xdr:row>1652</xdr:row>
                <xdr:rowOff>411480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68580</xdr:colOff>
                <xdr:row>1652</xdr:row>
                <xdr:rowOff>411480</xdr:rowOff>
              </from>
              <to>
                <xdr:col>15</xdr:col>
                <xdr:colOff>502920</xdr:colOff>
                <xdr:row>1653</xdr:row>
                <xdr:rowOff>419100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F0B6-B908-4DF8-83F7-3C100F540696}">
  <dimension ref="A2:M62"/>
  <sheetViews>
    <sheetView workbookViewId="0">
      <selection activeCell="C29" sqref="C29"/>
    </sheetView>
  </sheetViews>
  <sheetFormatPr defaultRowHeight="14.4"/>
  <cols>
    <col min="1" max="2" width="9.109375" style="1169"/>
    <col min="3" max="3" width="88.6640625" customWidth="1"/>
    <col min="5" max="5" width="14.88671875" customWidth="1"/>
    <col min="6" max="6" width="13" style="76" customWidth="1"/>
    <col min="7" max="7" width="14.88671875" customWidth="1"/>
    <col min="10" max="10" width="13.109375" customWidth="1"/>
    <col min="11" max="11" width="11.44140625" customWidth="1"/>
    <col min="12" max="12" width="13.88671875" customWidth="1"/>
  </cols>
  <sheetData>
    <row r="2" spans="3:8" s="43" customFormat="1" ht="31.5" customHeight="1">
      <c r="C2" s="1220" t="s">
        <v>1988</v>
      </c>
      <c r="D2" s="247" t="s">
        <v>1989</v>
      </c>
      <c r="E2" s="292" t="s">
        <v>1781</v>
      </c>
      <c r="F2" s="293" t="s">
        <v>2018</v>
      </c>
      <c r="G2" s="294"/>
    </row>
    <row r="3" spans="3:8" s="43" customFormat="1">
      <c r="C3" s="1221" t="s">
        <v>6210</v>
      </c>
      <c r="D3" s="91" t="s">
        <v>336</v>
      </c>
      <c r="E3" s="1229">
        <v>167.03</v>
      </c>
      <c r="F3" s="1238">
        <f t="shared" ref="F3:F4" si="0">ROUND(E3*1.05,2)+H8</f>
        <v>175.38</v>
      </c>
      <c r="G3" s="294"/>
    </row>
    <row r="4" spans="3:8" s="43" customFormat="1">
      <c r="C4" s="1221" t="s">
        <v>6211</v>
      </c>
      <c r="D4" s="91" t="s">
        <v>336</v>
      </c>
      <c r="E4" s="1229">
        <v>248.09</v>
      </c>
      <c r="F4" s="1238">
        <f t="shared" si="0"/>
        <v>260.49</v>
      </c>
      <c r="G4" s="294"/>
    </row>
    <row r="5" spans="3:8" s="43" customFormat="1">
      <c r="C5" s="1221" t="s">
        <v>6212</v>
      </c>
      <c r="D5" s="91" t="s">
        <v>336</v>
      </c>
      <c r="E5" s="1229">
        <v>253.16</v>
      </c>
      <c r="F5" s="1238">
        <f>ROUND(E5*1.05,2)+H10</f>
        <v>346.84333333333336</v>
      </c>
      <c r="G5" s="294"/>
    </row>
    <row r="6" spans="3:8" s="43" customFormat="1">
      <c r="C6" s="1221" t="s">
        <v>6213</v>
      </c>
      <c r="D6" s="91" t="s">
        <v>336</v>
      </c>
      <c r="E6" s="1229">
        <v>468.36</v>
      </c>
      <c r="F6" s="1238">
        <f>ROUND(E6*1.05,2)+H10</f>
        <v>572.80333333333328</v>
      </c>
      <c r="G6" s="1234"/>
    </row>
    <row r="7" spans="3:8" s="43" customFormat="1">
      <c r="C7" s="1222" t="s">
        <v>6214</v>
      </c>
      <c r="D7" s="91" t="s">
        <v>336</v>
      </c>
      <c r="E7" s="1229">
        <v>69.39</v>
      </c>
      <c r="F7" s="1239">
        <f t="shared" ref="F7:F11" si="1">ROUND(E7*1.05,2)</f>
        <v>72.86</v>
      </c>
      <c r="G7" s="1235">
        <f>F7</f>
        <v>72.86</v>
      </c>
    </row>
    <row r="8" spans="3:8" s="43" customFormat="1">
      <c r="C8" s="1223" t="s">
        <v>6215</v>
      </c>
      <c r="D8" s="91" t="s">
        <v>336</v>
      </c>
      <c r="E8" s="1229">
        <v>132.61000000000001</v>
      </c>
      <c r="F8" s="1239">
        <f t="shared" si="1"/>
        <v>139.24</v>
      </c>
      <c r="G8" s="1235">
        <f>F8/2</f>
        <v>69.62</v>
      </c>
    </row>
    <row r="9" spans="3:8" s="43" customFormat="1">
      <c r="C9" s="1223" t="s">
        <v>6216</v>
      </c>
      <c r="D9" s="91" t="s">
        <v>336</v>
      </c>
      <c r="E9" s="1229">
        <v>202.03</v>
      </c>
      <c r="F9" s="1239">
        <f t="shared" si="1"/>
        <v>212.13</v>
      </c>
      <c r="G9" s="1235">
        <f>F9/3</f>
        <v>70.709999999999994</v>
      </c>
    </row>
    <row r="10" spans="3:8" s="43" customFormat="1">
      <c r="C10" s="1223" t="s">
        <v>6217</v>
      </c>
      <c r="D10" s="91" t="s">
        <v>336</v>
      </c>
      <c r="E10" s="1229">
        <v>310.60000000000002</v>
      </c>
      <c r="F10" s="1239">
        <f t="shared" si="1"/>
        <v>326.13</v>
      </c>
      <c r="G10" s="1235">
        <f>SUM(G7:G9)/3</f>
        <v>71.063333333333333</v>
      </c>
      <c r="H10" s="1236">
        <f>G10+F17</f>
        <v>81.023333333333341</v>
      </c>
    </row>
    <row r="11" spans="3:8" s="43" customFormat="1">
      <c r="C11" s="1223" t="s">
        <v>6218</v>
      </c>
      <c r="D11" s="91" t="s">
        <v>336</v>
      </c>
      <c r="E11" s="1229">
        <v>412.62</v>
      </c>
      <c r="F11" s="1239">
        <f t="shared" si="1"/>
        <v>433.25</v>
      </c>
      <c r="G11" s="294"/>
    </row>
    <row r="12" spans="3:8" s="43" customFormat="1">
      <c r="C12" s="1224" t="s">
        <v>6234</v>
      </c>
      <c r="D12" s="91" t="s">
        <v>336</v>
      </c>
      <c r="E12" s="1229">
        <v>228.6</v>
      </c>
      <c r="F12" s="1238">
        <f>ROUND(E12*1.05,2)+H10</f>
        <v>321.05333333333334</v>
      </c>
      <c r="G12" s="294"/>
    </row>
    <row r="13" spans="3:8" s="43" customFormat="1">
      <c r="C13" s="1225" t="s">
        <v>6221</v>
      </c>
      <c r="D13" s="91" t="s">
        <v>336</v>
      </c>
      <c r="E13" s="1229">
        <v>283.49</v>
      </c>
      <c r="F13" s="1238">
        <f>ROUND(E13*1.05,2)+H10</f>
        <v>378.68333333333339</v>
      </c>
      <c r="G13" s="294"/>
    </row>
    <row r="14" spans="3:8" s="43" customFormat="1">
      <c r="C14" s="1226" t="s">
        <v>6222</v>
      </c>
      <c r="D14" s="1227" t="s">
        <v>336</v>
      </c>
      <c r="E14" s="1229">
        <v>283.49</v>
      </c>
      <c r="F14" s="1238">
        <f>ROUND(E14*1.05,2)+H10</f>
        <v>378.68333333333339</v>
      </c>
      <c r="G14" s="294"/>
    </row>
    <row r="15" spans="3:8" s="43" customFormat="1">
      <c r="C15" s="1225" t="s">
        <v>6231</v>
      </c>
      <c r="D15" s="1227" t="s">
        <v>336</v>
      </c>
      <c r="E15" s="1229">
        <v>283.49</v>
      </c>
      <c r="F15" s="1239">
        <f t="shared" ref="F15:F16" si="2">ROUND(E15*1.05,2)</f>
        <v>297.66000000000003</v>
      </c>
      <c r="G15" s="294"/>
    </row>
    <row r="16" spans="3:8" s="43" customFormat="1">
      <c r="C16" s="1226" t="s">
        <v>6232</v>
      </c>
      <c r="D16" s="1227" t="s">
        <v>336</v>
      </c>
      <c r="E16" s="1229">
        <v>283.49</v>
      </c>
      <c r="F16" s="1239">
        <f t="shared" si="2"/>
        <v>297.66000000000003</v>
      </c>
      <c r="G16" s="294"/>
    </row>
    <row r="17" spans="1:13" s="43" customFormat="1">
      <c r="C17" s="1233" t="s">
        <v>6202</v>
      </c>
      <c r="D17" s="1227" t="s">
        <v>336</v>
      </c>
      <c r="E17" s="1231">
        <v>9.49</v>
      </c>
      <c r="F17" s="1239">
        <f>ROUND(E17*1.05,2)</f>
        <v>9.9600000000000009</v>
      </c>
      <c r="G17" s="294"/>
    </row>
    <row r="18" spans="1:13" ht="24">
      <c r="C18" s="94" t="s">
        <v>1998</v>
      </c>
      <c r="D18" s="91" t="s">
        <v>336</v>
      </c>
      <c r="E18" s="1231">
        <v>408.33</v>
      </c>
      <c r="F18" s="1240">
        <f>ROUND(E18*1.05,2)+G26</f>
        <v>506.89333333333332</v>
      </c>
      <c r="G18" s="72"/>
      <c r="H18" s="72"/>
    </row>
    <row r="19" spans="1:13" ht="24">
      <c r="C19" s="94" t="s">
        <v>1999</v>
      </c>
      <c r="D19" s="91" t="s">
        <v>336</v>
      </c>
      <c r="E19" s="1231">
        <v>551.22</v>
      </c>
      <c r="F19" s="1240">
        <f>ROUND(E19*1.05,2)+G26</f>
        <v>656.92333333333329</v>
      </c>
      <c r="G19" s="72"/>
      <c r="H19" s="72"/>
    </row>
    <row r="20" spans="1:13" ht="24">
      <c r="C20" s="295" t="s">
        <v>1990</v>
      </c>
      <c r="D20" s="296" t="s">
        <v>336</v>
      </c>
      <c r="E20" s="297">
        <v>195.73</v>
      </c>
      <c r="F20" s="1239">
        <f t="shared" ref="F20:F25" si="3">ROUND(E20*1.05,2)</f>
        <v>205.52</v>
      </c>
    </row>
    <row r="21" spans="1:13" ht="24">
      <c r="C21" s="295" t="s">
        <v>1991</v>
      </c>
      <c r="D21" s="296" t="s">
        <v>336</v>
      </c>
      <c r="E21" s="297">
        <v>264.24</v>
      </c>
      <c r="F21" s="1239">
        <f t="shared" si="3"/>
        <v>277.45</v>
      </c>
    </row>
    <row r="22" spans="1:13" ht="25.5" customHeight="1">
      <c r="C22" s="298" t="s">
        <v>1992</v>
      </c>
      <c r="D22" s="299" t="s">
        <v>336</v>
      </c>
      <c r="E22" s="1231">
        <v>63.38</v>
      </c>
      <c r="F22" s="1239">
        <f t="shared" si="3"/>
        <v>66.55</v>
      </c>
      <c r="G22">
        <f>F22</f>
        <v>66.55</v>
      </c>
    </row>
    <row r="23" spans="1:13" ht="24">
      <c r="C23" s="298" t="s">
        <v>1993</v>
      </c>
      <c r="D23" s="299" t="s">
        <v>336</v>
      </c>
      <c r="E23" s="1231">
        <v>140.82</v>
      </c>
      <c r="F23" s="1239">
        <f t="shared" si="3"/>
        <v>147.86000000000001</v>
      </c>
      <c r="G23">
        <f>F23/2</f>
        <v>73.930000000000007</v>
      </c>
    </row>
    <row r="24" spans="1:13" ht="24">
      <c r="C24" s="298" t="s">
        <v>1994</v>
      </c>
      <c r="D24" s="299" t="s">
        <v>336</v>
      </c>
      <c r="E24" s="1231">
        <v>183.06</v>
      </c>
      <c r="F24" s="1239">
        <f t="shared" si="3"/>
        <v>192.21</v>
      </c>
      <c r="G24">
        <f>F24/3</f>
        <v>64.070000000000007</v>
      </c>
    </row>
    <row r="25" spans="1:13" ht="24">
      <c r="C25" s="298" t="s">
        <v>1995</v>
      </c>
      <c r="D25" s="299" t="s">
        <v>336</v>
      </c>
      <c r="E25" s="1231">
        <v>309.77</v>
      </c>
      <c r="F25" s="1239">
        <f t="shared" si="3"/>
        <v>325.26</v>
      </c>
      <c r="G25">
        <f>(SUM(G22:G24))/3</f>
        <v>68.183333333333337</v>
      </c>
    </row>
    <row r="26" spans="1:13" ht="24">
      <c r="C26" s="94" t="s">
        <v>1996</v>
      </c>
      <c r="D26" s="91" t="s">
        <v>336</v>
      </c>
      <c r="E26" s="92">
        <v>422.39</v>
      </c>
      <c r="F26" s="1240">
        <f>ROUND(E26*1.05,2)+G26</f>
        <v>521.65333333333331</v>
      </c>
      <c r="G26" s="72">
        <f>G25+F17</f>
        <v>78.143333333333345</v>
      </c>
      <c r="H26" s="72"/>
    </row>
    <row r="27" spans="1:13" ht="24">
      <c r="C27" s="94" t="s">
        <v>1997</v>
      </c>
      <c r="D27" s="91" t="s">
        <v>336</v>
      </c>
      <c r="E27" s="92">
        <v>563.17999999999995</v>
      </c>
      <c r="F27" s="1240">
        <f>ROUND(E27*1.05,2)+G26</f>
        <v>669.48333333333335</v>
      </c>
      <c r="G27" s="72"/>
      <c r="H27" s="72"/>
    </row>
    <row r="28" spans="1:13">
      <c r="C28" s="94"/>
      <c r="D28" s="91"/>
      <c r="E28" s="92"/>
      <c r="F28" s="82"/>
    </row>
    <row r="30" spans="1:13">
      <c r="A30" s="631"/>
      <c r="B30" s="631"/>
      <c r="C30" s="631"/>
      <c r="D30" s="1403"/>
      <c r="E30" s="1403"/>
      <c r="F30" s="1403"/>
      <c r="G30" s="1403"/>
      <c r="H30" s="1403"/>
      <c r="I30" s="1403"/>
      <c r="J30" s="1403"/>
      <c r="K30" s="1403"/>
      <c r="L30" s="631"/>
      <c r="M30" s="1170"/>
    </row>
    <row r="31" spans="1:13">
      <c r="A31" s="631"/>
      <c r="B31" s="631"/>
      <c r="C31" s="631"/>
      <c r="D31" s="1403"/>
      <c r="E31" s="1403"/>
      <c r="F31" s="1403"/>
      <c r="G31" s="1403"/>
      <c r="H31" s="1403"/>
      <c r="I31" s="1403"/>
      <c r="J31" s="1403"/>
      <c r="K31" s="1403"/>
      <c r="L31" s="631"/>
      <c r="M31" s="1170"/>
    </row>
    <row r="32" spans="1:13">
      <c r="A32" s="631"/>
      <c r="B32" s="631"/>
      <c r="C32" s="631"/>
      <c r="D32" s="1403"/>
      <c r="E32" s="1403"/>
      <c r="F32" s="1403"/>
      <c r="G32" s="1403"/>
      <c r="H32" s="1403"/>
      <c r="I32" s="1403"/>
      <c r="J32" s="1403"/>
      <c r="K32" s="1403"/>
      <c r="L32" s="1171" t="s">
        <v>6170</v>
      </c>
      <c r="M32" s="1170"/>
    </row>
    <row r="33" spans="1:13">
      <c r="A33" s="631"/>
      <c r="B33" s="631"/>
      <c r="C33" s="631"/>
      <c r="D33" s="1403"/>
      <c r="E33" s="1403"/>
      <c r="F33" s="1403"/>
      <c r="G33" s="1403"/>
      <c r="H33" s="1403"/>
      <c r="I33" s="1403"/>
      <c r="J33" s="1403"/>
      <c r="K33" s="1403"/>
      <c r="L33" s="631"/>
      <c r="M33" s="1170"/>
    </row>
    <row r="34" spans="1:13" ht="23.4">
      <c r="A34" s="631"/>
      <c r="B34" s="1172"/>
      <c r="C34" s="631"/>
      <c r="D34" s="631"/>
      <c r="E34" s="1173" t="s">
        <v>6171</v>
      </c>
      <c r="F34" s="1404" t="s">
        <v>6172</v>
      </c>
      <c r="G34" s="1404"/>
      <c r="H34" s="1404"/>
      <c r="I34" s="1174" t="s">
        <v>6173</v>
      </c>
      <c r="J34" s="1405" t="s">
        <v>6223</v>
      </c>
      <c r="K34" s="1405"/>
      <c r="L34" s="1172"/>
      <c r="M34" s="1170"/>
    </row>
    <row r="35" spans="1:13" ht="23.4">
      <c r="A35" s="1175"/>
      <c r="B35" s="1176"/>
      <c r="C35" s="1175"/>
      <c r="D35" s="1406" t="s">
        <v>6174</v>
      </c>
      <c r="E35" s="1406"/>
      <c r="F35" s="1406"/>
      <c r="G35" s="1406"/>
      <c r="H35" s="1406"/>
      <c r="I35" s="1406"/>
      <c r="J35" s="1406"/>
      <c r="K35" s="1406"/>
      <c r="L35" s="1406"/>
      <c r="M35" s="1406"/>
    </row>
    <row r="36" spans="1:13">
      <c r="A36" s="631" t="s">
        <v>6175</v>
      </c>
      <c r="B36" s="631"/>
      <c r="C36" s="631"/>
      <c r="D36" s="631"/>
      <c r="E36" s="631"/>
      <c r="F36" s="631"/>
      <c r="G36" s="631"/>
      <c r="H36" s="1177"/>
      <c r="I36" s="1177"/>
      <c r="J36" s="1177"/>
      <c r="K36" s="1177"/>
      <c r="L36" s="631"/>
      <c r="M36" s="1170"/>
    </row>
    <row r="37" spans="1:13">
      <c r="A37" s="631" t="s">
        <v>6176</v>
      </c>
      <c r="B37" s="631"/>
      <c r="C37" s="1402" t="s">
        <v>6177</v>
      </c>
      <c r="D37" s="1402"/>
      <c r="E37" s="1402"/>
      <c r="F37" s="1402"/>
      <c r="G37" s="1402"/>
      <c r="H37" s="1402"/>
      <c r="I37" s="1402"/>
      <c r="J37" s="1402"/>
      <c r="K37" s="1402"/>
      <c r="L37" s="1402"/>
      <c r="M37" s="1170"/>
    </row>
    <row r="38" spans="1:13">
      <c r="A38" s="1237" t="s">
        <v>6178</v>
      </c>
      <c r="B38" s="1237" t="s">
        <v>6179</v>
      </c>
      <c r="C38" s="1237" t="s">
        <v>6180</v>
      </c>
      <c r="D38" s="1237" t="s">
        <v>1501</v>
      </c>
      <c r="E38" s="1237" t="s">
        <v>1243</v>
      </c>
      <c r="F38" s="1237" t="s">
        <v>1556</v>
      </c>
      <c r="G38" s="1237" t="s">
        <v>1989</v>
      </c>
      <c r="H38" s="1228" t="s">
        <v>6181</v>
      </c>
      <c r="I38" s="1228" t="s">
        <v>5614</v>
      </c>
      <c r="J38" s="1228" t="s">
        <v>6182</v>
      </c>
      <c r="K38" s="1228" t="s">
        <v>6183</v>
      </c>
      <c r="L38" s="1178"/>
      <c r="M38" s="1179"/>
    </row>
    <row r="39" spans="1:13">
      <c r="A39" s="1237">
        <v>1</v>
      </c>
      <c r="B39" s="1237">
        <v>4977704</v>
      </c>
      <c r="C39" s="1237" t="s">
        <v>6184</v>
      </c>
      <c r="D39" s="1237" t="s">
        <v>6185</v>
      </c>
      <c r="E39" s="1237">
        <v>672601</v>
      </c>
      <c r="F39" s="1237">
        <v>800</v>
      </c>
      <c r="G39" s="1237" t="s">
        <v>13</v>
      </c>
      <c r="H39" s="1228">
        <v>136.91</v>
      </c>
      <c r="I39" s="1228">
        <v>167.03</v>
      </c>
      <c r="J39" s="1228">
        <v>109528</v>
      </c>
      <c r="K39" s="1228">
        <v>133624.16</v>
      </c>
      <c r="L39" s="1178"/>
      <c r="M39" s="1179"/>
    </row>
    <row r="40" spans="1:13">
      <c r="A40" s="1237">
        <v>2</v>
      </c>
      <c r="B40" s="1237">
        <v>5915539</v>
      </c>
      <c r="C40" s="1237" t="s">
        <v>6186</v>
      </c>
      <c r="D40" s="1237" t="s">
        <v>6185</v>
      </c>
      <c r="E40" s="1237">
        <v>672602</v>
      </c>
      <c r="F40" s="1237">
        <v>500</v>
      </c>
      <c r="G40" s="1237" t="s">
        <v>13</v>
      </c>
      <c r="H40" s="1228">
        <v>203.35</v>
      </c>
      <c r="I40" s="1228">
        <v>248.09</v>
      </c>
      <c r="J40" s="1228">
        <v>101675</v>
      </c>
      <c r="K40" s="1228">
        <v>124043.5</v>
      </c>
      <c r="L40" s="1178"/>
      <c r="M40" s="1179"/>
    </row>
    <row r="41" spans="1:13">
      <c r="A41" s="1237">
        <v>3</v>
      </c>
      <c r="B41" s="1237">
        <v>4981597</v>
      </c>
      <c r="C41" s="1237" t="s">
        <v>6187</v>
      </c>
      <c r="D41" s="1237" t="s">
        <v>6185</v>
      </c>
      <c r="E41" s="1237">
        <v>672605</v>
      </c>
      <c r="F41" s="1237">
        <v>300</v>
      </c>
      <c r="G41" s="1237" t="s">
        <v>13</v>
      </c>
      <c r="H41" s="1228">
        <v>207.51</v>
      </c>
      <c r="I41" s="1228">
        <v>253.16</v>
      </c>
      <c r="J41" s="1228">
        <v>62253</v>
      </c>
      <c r="K41" s="1228">
        <v>75948.66</v>
      </c>
      <c r="L41" s="1178"/>
      <c r="M41" s="1179"/>
    </row>
    <row r="42" spans="1:13">
      <c r="A42" s="1237">
        <v>4</v>
      </c>
      <c r="B42" s="1237">
        <v>6617473</v>
      </c>
      <c r="C42" s="1237" t="s">
        <v>6188</v>
      </c>
      <c r="D42" s="1237" t="s">
        <v>6185</v>
      </c>
      <c r="E42" s="1237">
        <v>672612</v>
      </c>
      <c r="F42" s="1237">
        <v>100</v>
      </c>
      <c r="G42" s="1237" t="s">
        <v>13</v>
      </c>
      <c r="H42" s="1228">
        <v>383.9</v>
      </c>
      <c r="I42" s="1228">
        <v>468.36</v>
      </c>
      <c r="J42" s="1228">
        <v>38390</v>
      </c>
      <c r="K42" s="1228">
        <v>46835.8</v>
      </c>
      <c r="L42" s="1178"/>
      <c r="M42" s="1179"/>
    </row>
    <row r="43" spans="1:13">
      <c r="A43" s="1237">
        <v>5</v>
      </c>
      <c r="B43" s="1237">
        <v>5971424</v>
      </c>
      <c r="C43" s="1237" t="s">
        <v>6189</v>
      </c>
      <c r="D43" s="1237" t="s">
        <v>6185</v>
      </c>
      <c r="E43" s="1237">
        <v>672581</v>
      </c>
      <c r="F43" s="1237">
        <v>2000</v>
      </c>
      <c r="G43" s="1237" t="s">
        <v>13</v>
      </c>
      <c r="H43" s="1228">
        <v>56.88</v>
      </c>
      <c r="I43" s="1228">
        <v>69.39</v>
      </c>
      <c r="J43" s="1228">
        <v>113760</v>
      </c>
      <c r="K43" s="1228">
        <v>138787.20000000001</v>
      </c>
      <c r="L43" s="1178"/>
      <c r="M43" s="1179"/>
    </row>
    <row r="44" spans="1:13">
      <c r="A44" s="1237">
        <v>6</v>
      </c>
      <c r="B44" s="1237">
        <v>4651309</v>
      </c>
      <c r="C44" s="1237" t="s">
        <v>6190</v>
      </c>
      <c r="D44" s="1237" t="s">
        <v>6185</v>
      </c>
      <c r="E44" s="1237">
        <v>672582</v>
      </c>
      <c r="F44" s="1237">
        <v>2000</v>
      </c>
      <c r="G44" s="1237" t="s">
        <v>13</v>
      </c>
      <c r="H44" s="1228">
        <v>108.7</v>
      </c>
      <c r="I44" s="1228">
        <v>132.61000000000001</v>
      </c>
      <c r="J44" s="1228">
        <v>217400</v>
      </c>
      <c r="K44" s="1228">
        <v>265228</v>
      </c>
      <c r="L44" s="1178"/>
      <c r="M44" s="1179"/>
    </row>
    <row r="45" spans="1:13">
      <c r="A45" s="1237">
        <v>7</v>
      </c>
      <c r="B45" s="1237">
        <v>2160796</v>
      </c>
      <c r="C45" s="1237" t="s">
        <v>6191</v>
      </c>
      <c r="D45" s="1237" t="s">
        <v>6185</v>
      </c>
      <c r="E45" s="1237">
        <v>672583</v>
      </c>
      <c r="F45" s="1237">
        <v>1000</v>
      </c>
      <c r="G45" s="1237" t="s">
        <v>13</v>
      </c>
      <c r="H45" s="1228">
        <v>165.6</v>
      </c>
      <c r="I45" s="1228">
        <v>202.03</v>
      </c>
      <c r="J45" s="1228">
        <v>165600</v>
      </c>
      <c r="K45" s="1228">
        <v>202032</v>
      </c>
      <c r="L45" s="1178"/>
      <c r="M45" s="1179"/>
    </row>
    <row r="46" spans="1:13">
      <c r="A46" s="1237">
        <v>8</v>
      </c>
      <c r="B46" s="1237">
        <v>7834922</v>
      </c>
      <c r="C46" s="1237" t="s">
        <v>6192</v>
      </c>
      <c r="D46" s="1237" t="s">
        <v>6185</v>
      </c>
      <c r="E46" s="1237">
        <v>672584</v>
      </c>
      <c r="F46" s="1237">
        <v>1000</v>
      </c>
      <c r="G46" s="1237" t="s">
        <v>13</v>
      </c>
      <c r="H46" s="1228">
        <v>254.59</v>
      </c>
      <c r="I46" s="1228">
        <v>310.60000000000002</v>
      </c>
      <c r="J46" s="1228">
        <v>254590</v>
      </c>
      <c r="K46" s="1228">
        <v>310599.8</v>
      </c>
      <c r="L46" s="1178"/>
      <c r="M46" s="1179"/>
    </row>
    <row r="47" spans="1:13">
      <c r="A47" s="1237">
        <v>9</v>
      </c>
      <c r="B47" s="1237">
        <v>1284380</v>
      </c>
      <c r="C47" s="1237" t="s">
        <v>6193</v>
      </c>
      <c r="D47" s="1237" t="s">
        <v>6185</v>
      </c>
      <c r="E47" s="1237">
        <v>672585</v>
      </c>
      <c r="F47" s="1237">
        <v>1000</v>
      </c>
      <c r="G47" s="1237" t="s">
        <v>13</v>
      </c>
      <c r="H47" s="1228">
        <v>338.21</v>
      </c>
      <c r="I47" s="1228">
        <v>412.62</v>
      </c>
      <c r="J47" s="1228">
        <v>338210</v>
      </c>
      <c r="K47" s="1228">
        <v>412616.2</v>
      </c>
      <c r="L47" s="1178"/>
      <c r="M47" s="1179"/>
    </row>
    <row r="48" spans="1:13">
      <c r="A48" s="1237">
        <v>10</v>
      </c>
      <c r="B48" s="1237">
        <v>4719888</v>
      </c>
      <c r="C48" s="1243" t="s">
        <v>6234</v>
      </c>
      <c r="D48" s="1237" t="s">
        <v>6185</v>
      </c>
      <c r="E48" s="1237">
        <v>672622</v>
      </c>
      <c r="F48" s="1237">
        <v>1600</v>
      </c>
      <c r="G48" s="1237" t="s">
        <v>13</v>
      </c>
      <c r="H48" s="1228">
        <v>187.38</v>
      </c>
      <c r="I48" s="1228">
        <v>228.6</v>
      </c>
      <c r="J48" s="1228">
        <v>299808</v>
      </c>
      <c r="K48" s="1228">
        <v>365765.76</v>
      </c>
      <c r="L48" s="1178"/>
      <c r="M48" s="1179"/>
    </row>
    <row r="49" spans="1:13">
      <c r="A49" s="1237">
        <v>11</v>
      </c>
      <c r="B49" s="1237">
        <v>2122554</v>
      </c>
      <c r="C49" s="1237" t="s">
        <v>6219</v>
      </c>
      <c r="D49" s="1237" t="s">
        <v>6185</v>
      </c>
      <c r="E49" s="1237" t="s">
        <v>6194</v>
      </c>
      <c r="F49" s="1237">
        <v>800</v>
      </c>
      <c r="G49" s="1237" t="s">
        <v>13</v>
      </c>
      <c r="H49" s="1228">
        <v>232.37</v>
      </c>
      <c r="I49" s="1228">
        <v>283.49</v>
      </c>
      <c r="J49" s="1228">
        <v>185896</v>
      </c>
      <c r="K49" s="1228">
        <v>226793.12</v>
      </c>
      <c r="L49" s="1180" t="s">
        <v>6195</v>
      </c>
      <c r="M49" s="1179"/>
    </row>
    <row r="50" spans="1:13">
      <c r="A50" s="1237">
        <v>12</v>
      </c>
      <c r="B50" s="1237">
        <v>4412942</v>
      </c>
      <c r="C50" s="1237" t="s">
        <v>6220</v>
      </c>
      <c r="D50" s="1237" t="s">
        <v>6185</v>
      </c>
      <c r="E50" s="1237" t="s">
        <v>6196</v>
      </c>
      <c r="F50" s="1237">
        <v>800</v>
      </c>
      <c r="G50" s="1237" t="s">
        <v>13</v>
      </c>
      <c r="H50" s="1228">
        <v>232.37</v>
      </c>
      <c r="I50" s="1228">
        <v>283.49</v>
      </c>
      <c r="J50" s="1228">
        <v>185896</v>
      </c>
      <c r="K50" s="1228">
        <v>226793.12</v>
      </c>
      <c r="L50" s="1180" t="s">
        <v>6195</v>
      </c>
      <c r="M50" s="1179"/>
    </row>
    <row r="51" spans="1:13">
      <c r="A51" s="1237">
        <v>13</v>
      </c>
      <c r="B51" s="1237">
        <v>8698998</v>
      </c>
      <c r="C51" s="1232" t="s">
        <v>6197</v>
      </c>
      <c r="D51" s="1232" t="s">
        <v>6198</v>
      </c>
      <c r="E51" s="1232">
        <v>4400103</v>
      </c>
      <c r="F51" s="1232">
        <v>300</v>
      </c>
      <c r="G51" s="1232" t="s">
        <v>13</v>
      </c>
      <c r="H51" s="1230">
        <v>346.22</v>
      </c>
      <c r="I51" s="1230">
        <v>422.39</v>
      </c>
      <c r="J51" s="1230">
        <v>103866</v>
      </c>
      <c r="K51" s="1230">
        <v>126716.52</v>
      </c>
      <c r="L51" s="1180"/>
      <c r="M51" s="1179"/>
    </row>
    <row r="52" spans="1:13">
      <c r="A52" s="1237">
        <v>14</v>
      </c>
      <c r="B52" s="1237">
        <v>2322919</v>
      </c>
      <c r="C52" s="1232" t="s">
        <v>6199</v>
      </c>
      <c r="D52" s="1232" t="s">
        <v>6198</v>
      </c>
      <c r="E52" s="1232">
        <v>4400104</v>
      </c>
      <c r="F52" s="1232">
        <v>200</v>
      </c>
      <c r="G52" s="1232" t="s">
        <v>13</v>
      </c>
      <c r="H52" s="1230">
        <v>461.62</v>
      </c>
      <c r="I52" s="1230">
        <v>563.17999999999995</v>
      </c>
      <c r="J52" s="1230">
        <v>92324</v>
      </c>
      <c r="K52" s="1230">
        <v>112635.28</v>
      </c>
      <c r="L52" s="1180"/>
      <c r="M52" s="1179"/>
    </row>
    <row r="53" spans="1:13">
      <c r="A53" s="1237">
        <v>15</v>
      </c>
      <c r="B53" s="1237">
        <v>3702304</v>
      </c>
      <c r="C53" s="1232" t="s">
        <v>6200</v>
      </c>
      <c r="D53" s="1232" t="s">
        <v>6198</v>
      </c>
      <c r="E53" s="1232">
        <v>4400003</v>
      </c>
      <c r="F53" s="1232">
        <v>500</v>
      </c>
      <c r="G53" s="1232" t="s">
        <v>13</v>
      </c>
      <c r="H53" s="1230">
        <v>334.7</v>
      </c>
      <c r="I53" s="1230">
        <v>408.33</v>
      </c>
      <c r="J53" s="1230">
        <v>167350</v>
      </c>
      <c r="K53" s="1230">
        <v>204167</v>
      </c>
      <c r="L53" s="1180"/>
      <c r="M53" s="1179"/>
    </row>
    <row r="54" spans="1:13">
      <c r="A54" s="1237">
        <v>16</v>
      </c>
      <c r="B54" s="1237">
        <v>2821537</v>
      </c>
      <c r="C54" s="1232" t="s">
        <v>6201</v>
      </c>
      <c r="D54" s="1232" t="s">
        <v>6198</v>
      </c>
      <c r="E54" s="1232">
        <v>4401003</v>
      </c>
      <c r="F54" s="1232">
        <v>500</v>
      </c>
      <c r="G54" s="1232" t="s">
        <v>13</v>
      </c>
      <c r="H54" s="1230">
        <v>451.82</v>
      </c>
      <c r="I54" s="1230">
        <v>551.22</v>
      </c>
      <c r="J54" s="1230">
        <v>225910</v>
      </c>
      <c r="K54" s="1230">
        <v>275610.2</v>
      </c>
      <c r="L54" s="1180"/>
      <c r="M54" s="1179"/>
    </row>
    <row r="55" spans="1:13">
      <c r="A55" s="1237">
        <v>17</v>
      </c>
      <c r="B55" s="1237">
        <v>1889860</v>
      </c>
      <c r="C55" s="1232" t="s">
        <v>6202</v>
      </c>
      <c r="D55" s="1232" t="s">
        <v>6224</v>
      </c>
      <c r="E55" s="1232" t="s">
        <v>6203</v>
      </c>
      <c r="F55" s="1232">
        <v>3000</v>
      </c>
      <c r="G55" s="1232" t="s">
        <v>13</v>
      </c>
      <c r="H55" s="1230">
        <v>7.78</v>
      </c>
      <c r="I55" s="1230">
        <v>9.49</v>
      </c>
      <c r="J55" s="1230">
        <v>23340</v>
      </c>
      <c r="K55" s="1230">
        <v>28474.799999999999</v>
      </c>
      <c r="L55" s="1180" t="s">
        <v>6195</v>
      </c>
      <c r="M55" s="1179"/>
    </row>
    <row r="56" spans="1:13">
      <c r="A56" s="1237">
        <v>18</v>
      </c>
      <c r="B56" s="1237">
        <v>9828538</v>
      </c>
      <c r="C56" s="1232" t="s">
        <v>6225</v>
      </c>
      <c r="D56" s="1232" t="s">
        <v>6185</v>
      </c>
      <c r="E56" s="1232" t="s">
        <v>6204</v>
      </c>
      <c r="F56" s="1232">
        <v>13000</v>
      </c>
      <c r="G56" s="1232" t="s">
        <v>13</v>
      </c>
      <c r="H56" s="1230">
        <v>87.36</v>
      </c>
      <c r="I56" s="1230">
        <v>106.58</v>
      </c>
      <c r="J56" s="1230">
        <v>1135680</v>
      </c>
      <c r="K56" s="1230">
        <v>1385529.6</v>
      </c>
      <c r="L56" s="1180" t="s">
        <v>6195</v>
      </c>
      <c r="M56" s="1179"/>
    </row>
    <row r="57" spans="1:13">
      <c r="A57" s="1237">
        <v>19</v>
      </c>
      <c r="B57" s="1237">
        <v>7521639</v>
      </c>
      <c r="C57" s="1232" t="s">
        <v>6226</v>
      </c>
      <c r="D57" s="1232" t="s">
        <v>6198</v>
      </c>
      <c r="E57" s="1232">
        <v>4400902</v>
      </c>
      <c r="F57" s="1232">
        <v>2000</v>
      </c>
      <c r="G57" s="1232" t="s">
        <v>13</v>
      </c>
      <c r="H57" s="1230">
        <v>51.95</v>
      </c>
      <c r="I57" s="1230">
        <v>63.38</v>
      </c>
      <c r="J57" s="1230">
        <v>103900</v>
      </c>
      <c r="K57" s="1230">
        <v>126758</v>
      </c>
      <c r="L57" s="1178"/>
      <c r="M57" s="1179"/>
    </row>
    <row r="58" spans="1:13">
      <c r="A58" s="1237">
        <v>20</v>
      </c>
      <c r="B58" s="1237">
        <v>53548</v>
      </c>
      <c r="C58" s="1232" t="s">
        <v>6227</v>
      </c>
      <c r="D58" s="1232" t="s">
        <v>6198</v>
      </c>
      <c r="E58" s="1232">
        <v>4400904</v>
      </c>
      <c r="F58" s="1232">
        <v>2000</v>
      </c>
      <c r="G58" s="1232" t="s">
        <v>13</v>
      </c>
      <c r="H58" s="1230">
        <v>115.43</v>
      </c>
      <c r="I58" s="1230">
        <v>140.82</v>
      </c>
      <c r="J58" s="1230">
        <v>230860</v>
      </c>
      <c r="K58" s="1230">
        <v>281649.2</v>
      </c>
      <c r="L58" s="631"/>
      <c r="M58" s="631"/>
    </row>
    <row r="59" spans="1:13">
      <c r="A59" s="1237">
        <v>21</v>
      </c>
      <c r="B59" s="1237">
        <v>2055776</v>
      </c>
      <c r="C59" s="1232" t="s">
        <v>6228</v>
      </c>
      <c r="D59" s="1232" t="s">
        <v>6198</v>
      </c>
      <c r="E59" s="1232">
        <v>4400906</v>
      </c>
      <c r="F59" s="1232">
        <v>1000</v>
      </c>
      <c r="G59" s="1232" t="s">
        <v>13</v>
      </c>
      <c r="H59" s="1230">
        <v>150.05000000000001</v>
      </c>
      <c r="I59" s="1230">
        <v>183.06</v>
      </c>
      <c r="J59" s="1230">
        <v>150050</v>
      </c>
      <c r="K59" s="1230">
        <v>183061</v>
      </c>
      <c r="L59" s="631"/>
      <c r="M59" s="1170"/>
    </row>
    <row r="60" spans="1:13">
      <c r="A60" s="1237">
        <v>22</v>
      </c>
      <c r="B60" s="1237">
        <v>9229704</v>
      </c>
      <c r="C60" s="1232" t="s">
        <v>6229</v>
      </c>
      <c r="D60" s="1232" t="s">
        <v>6198</v>
      </c>
      <c r="E60" s="1232">
        <v>4400908</v>
      </c>
      <c r="F60" s="1232">
        <v>1000</v>
      </c>
      <c r="G60" s="1232" t="s">
        <v>13</v>
      </c>
      <c r="H60" s="1230">
        <v>253.91</v>
      </c>
      <c r="I60" s="1230">
        <v>309.77</v>
      </c>
      <c r="J60" s="1230">
        <v>253910</v>
      </c>
      <c r="K60" s="1230">
        <v>309770.2</v>
      </c>
    </row>
    <row r="61" spans="1:13">
      <c r="A61" s="1237">
        <v>23</v>
      </c>
      <c r="B61" s="1237">
        <v>4333164</v>
      </c>
      <c r="C61" s="1232" t="s">
        <v>6230</v>
      </c>
      <c r="D61" s="1232" t="s">
        <v>6198</v>
      </c>
      <c r="E61" s="1232">
        <v>4400900</v>
      </c>
      <c r="F61" s="1232">
        <v>1000</v>
      </c>
      <c r="G61" s="1232" t="s">
        <v>13</v>
      </c>
      <c r="H61" s="1230">
        <v>403.92</v>
      </c>
      <c r="I61" s="1230">
        <v>492.78</v>
      </c>
      <c r="J61" s="1230">
        <v>403920</v>
      </c>
      <c r="K61" s="1230">
        <v>492782.4</v>
      </c>
    </row>
    <row r="62" spans="1:13">
      <c r="A62" s="1237"/>
      <c r="B62" s="1237"/>
      <c r="C62" s="1237"/>
      <c r="D62" s="1237"/>
      <c r="E62" s="1237"/>
      <c r="F62" s="1237"/>
      <c r="G62" s="1237"/>
      <c r="H62" s="1228"/>
      <c r="I62" s="1228" t="s">
        <v>6205</v>
      </c>
      <c r="J62" s="1228">
        <v>4906996</v>
      </c>
      <c r="K62" s="1228">
        <v>5986535.1200000001</v>
      </c>
    </row>
  </sheetData>
  <mergeCells count="5">
    <mergeCell ref="C37:L37"/>
    <mergeCell ref="D30:K33"/>
    <mergeCell ref="F34:H34"/>
    <mergeCell ref="J34:K34"/>
    <mergeCell ref="D35:M35"/>
  </mergeCells>
  <conditionalFormatting sqref="E18:E28">
    <cfRule type="containsText" dxfId="36" priority="1" operator="containsText" text="!">
      <formula>NOT(ISERROR(SEARCH("!",E18)))</formula>
    </cfRule>
  </conditionalFormatting>
  <hyperlinks>
    <hyperlink ref="L32" r:id="rId1" xr:uid="{F232ACBD-DD33-4513-A27D-C936C75EC022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D0C8-BB1F-4921-8B18-75C3D5A7F451}"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945" customWidth="1"/>
    <col min="3" max="19" width="3" style="945" customWidth="1"/>
    <col min="20" max="20" width="27.33203125" style="945" customWidth="1"/>
    <col min="21" max="29" width="3" style="945" customWidth="1"/>
    <col min="30" max="30" width="2.44140625" style="945" hidden="1" customWidth="1"/>
    <col min="31" max="31" width="0.5546875" style="945" customWidth="1"/>
    <col min="32" max="32" width="2.44140625" style="945" hidden="1" customWidth="1"/>
    <col min="33" max="33" width="0.5546875" style="945" hidden="1" customWidth="1"/>
    <col min="34" max="34" width="0.33203125" style="945" hidden="1" customWidth="1"/>
    <col min="35" max="35" width="2.6640625" style="945" hidden="1" customWidth="1"/>
    <col min="36" max="36" width="0.33203125" style="945" hidden="1" customWidth="1"/>
    <col min="37" max="37" width="2.6640625" style="945" hidden="1" customWidth="1"/>
    <col min="38" max="38" width="0.33203125" style="945" hidden="1" customWidth="1"/>
    <col min="39" max="39" width="2.6640625" style="945" hidden="1" customWidth="1"/>
    <col min="40" max="40" width="0.33203125" style="945" hidden="1" customWidth="1"/>
    <col min="41" max="41" width="2.6640625" style="945" hidden="1" customWidth="1"/>
    <col min="42" max="42" width="0.33203125" style="945" hidden="1" customWidth="1"/>
    <col min="43" max="43" width="2.6640625" style="945" hidden="1" customWidth="1"/>
    <col min="44" max="44" width="0.33203125" style="945" hidden="1" customWidth="1"/>
    <col min="45" max="45" width="2.6640625" style="945" hidden="1" customWidth="1"/>
    <col min="46" max="46" width="0.33203125" style="945" hidden="1" customWidth="1"/>
    <col min="47" max="47" width="3.5546875" style="945" hidden="1" customWidth="1"/>
    <col min="48" max="48" width="0.109375" style="945" hidden="1" customWidth="1"/>
    <col min="49" max="49" width="2.88671875" style="945" hidden="1" customWidth="1"/>
    <col min="50" max="50" width="0.109375" style="945" hidden="1" customWidth="1"/>
    <col min="51" max="51" width="2.88671875" style="945" hidden="1" customWidth="1"/>
    <col min="52" max="52" width="0.109375" style="945" hidden="1" customWidth="1"/>
    <col min="53" max="53" width="2.88671875" style="945" hidden="1" customWidth="1"/>
    <col min="54" max="54" width="0.109375" style="945" hidden="1" customWidth="1"/>
    <col min="55" max="55" width="12.44140625" style="984" customWidth="1"/>
  </cols>
  <sheetData>
    <row r="1" spans="2:55">
      <c r="B1" s="993"/>
      <c r="C1" s="994" t="s">
        <v>5299</v>
      </c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1407" t="s">
        <v>5300</v>
      </c>
      <c r="O1" s="1408"/>
      <c r="P1" s="1408"/>
      <c r="Q1" s="1408"/>
      <c r="R1" s="1408"/>
      <c r="S1" s="1408"/>
      <c r="T1" s="1408"/>
      <c r="U1" s="1408"/>
      <c r="V1" s="1408"/>
      <c r="W1" s="1408"/>
      <c r="X1" s="1408"/>
      <c r="Y1" s="1408"/>
      <c r="Z1" s="1408"/>
      <c r="AA1" s="1408"/>
      <c r="AB1" s="1408"/>
      <c r="AC1" s="1408"/>
      <c r="AD1" s="1408"/>
      <c r="AE1" s="1408"/>
      <c r="AF1" s="1408"/>
      <c r="AG1" s="1408"/>
      <c r="AH1" s="1408"/>
      <c r="AI1" s="1408"/>
      <c r="AJ1" s="1408"/>
      <c r="AK1" s="1408"/>
      <c r="AL1" s="1408"/>
      <c r="AM1" s="1409"/>
      <c r="AN1" s="1409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1010"/>
    </row>
    <row r="2" spans="2:55">
      <c r="B2" s="993"/>
      <c r="C2" s="994" t="s">
        <v>5301</v>
      </c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4"/>
      <c r="O2" s="994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1010"/>
    </row>
    <row r="3" spans="2:55">
      <c r="B3" s="993"/>
      <c r="C3" s="994" t="s">
        <v>5302</v>
      </c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1410" t="s">
        <v>5303</v>
      </c>
      <c r="O3" s="1411"/>
      <c r="P3" s="1411"/>
      <c r="Q3" s="1411"/>
      <c r="R3" s="1411"/>
      <c r="S3" s="1411"/>
      <c r="T3" s="1411"/>
      <c r="U3" s="1411"/>
      <c r="V3" s="1411"/>
      <c r="W3" s="1411"/>
      <c r="X3" s="1411"/>
      <c r="Y3" s="1411"/>
      <c r="Z3" s="1411"/>
      <c r="AA3" s="1411"/>
      <c r="AB3" s="1411"/>
      <c r="AC3" s="1411"/>
      <c r="AD3" s="1411"/>
      <c r="AE3" s="1411"/>
      <c r="AF3" s="1411"/>
      <c r="AG3" s="1411"/>
      <c r="AH3" s="1411"/>
      <c r="AI3" s="1411"/>
      <c r="AJ3" s="1411"/>
      <c r="AK3" s="1411"/>
      <c r="AL3" s="1411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1010"/>
    </row>
    <row r="4" spans="2:55">
      <c r="B4" s="993"/>
      <c r="C4" s="993"/>
      <c r="D4" s="993"/>
      <c r="E4" s="993"/>
      <c r="F4" s="993"/>
      <c r="G4" s="993"/>
      <c r="H4" s="993"/>
      <c r="I4" s="993"/>
      <c r="J4" s="993"/>
      <c r="K4" s="993"/>
      <c r="L4" s="993"/>
      <c r="M4" s="993"/>
      <c r="N4" s="993"/>
      <c r="O4" s="993"/>
      <c r="P4" s="993"/>
      <c r="Q4" s="993"/>
      <c r="R4" s="993"/>
      <c r="S4" s="993"/>
      <c r="T4" s="993"/>
      <c r="U4" s="993"/>
      <c r="V4" s="993"/>
      <c r="W4" s="993"/>
      <c r="X4" s="993"/>
      <c r="Y4" s="993"/>
      <c r="Z4" s="993"/>
      <c r="AA4" s="993"/>
      <c r="AB4" s="993"/>
      <c r="AC4" s="993"/>
      <c r="AD4" s="993"/>
      <c r="AE4" s="993"/>
      <c r="AF4" s="993"/>
      <c r="AG4" s="993"/>
      <c r="AH4" s="993"/>
      <c r="AI4" s="993"/>
      <c r="AJ4" s="993"/>
      <c r="AK4" s="993"/>
      <c r="AL4" s="993"/>
      <c r="AM4" s="993"/>
      <c r="AN4" s="993"/>
      <c r="AO4" s="993"/>
      <c r="AP4" s="993"/>
      <c r="AQ4" s="993"/>
      <c r="AR4" s="993"/>
      <c r="AS4" s="993"/>
      <c r="AT4" s="993"/>
      <c r="AU4" s="993"/>
      <c r="AV4" s="993"/>
      <c r="AW4" s="993"/>
      <c r="AX4" s="993"/>
      <c r="AY4" s="993"/>
      <c r="AZ4" s="993"/>
      <c r="BA4" s="993"/>
      <c r="BB4" s="993"/>
      <c r="BC4" s="1010"/>
    </row>
    <row r="5" spans="2:55" ht="15" customHeight="1">
      <c r="B5" s="993"/>
      <c r="C5" s="994" t="s">
        <v>5304</v>
      </c>
      <c r="D5" s="993"/>
      <c r="E5" s="993"/>
      <c r="F5" s="993"/>
      <c r="G5" s="993"/>
      <c r="H5" s="994" t="s">
        <v>3786</v>
      </c>
      <c r="I5" s="993"/>
      <c r="J5" s="993"/>
      <c r="K5" s="993"/>
      <c r="L5" s="993"/>
      <c r="M5" s="993"/>
      <c r="N5" s="994" t="s">
        <v>5305</v>
      </c>
      <c r="O5" s="994"/>
      <c r="P5" s="993"/>
      <c r="Q5" s="993"/>
      <c r="R5" s="993"/>
      <c r="S5" s="993"/>
      <c r="T5" s="993"/>
      <c r="U5" s="993"/>
      <c r="V5" s="993"/>
      <c r="W5" s="993"/>
      <c r="X5" s="993"/>
      <c r="Y5" s="993"/>
      <c r="Z5" s="993"/>
      <c r="AA5" s="993"/>
      <c r="AB5" s="993"/>
      <c r="AC5" s="993"/>
      <c r="AD5" s="993"/>
      <c r="AE5" s="993"/>
      <c r="AF5" s="993"/>
      <c r="AG5" s="993"/>
      <c r="AH5" s="993"/>
      <c r="AI5" s="993"/>
      <c r="AJ5" s="993"/>
      <c r="AK5" s="993"/>
      <c r="AL5" s="993"/>
      <c r="AM5" s="995" t="s">
        <v>5306</v>
      </c>
      <c r="AN5" s="995"/>
      <c r="AO5" s="993"/>
      <c r="AP5" s="993"/>
      <c r="AQ5" s="993"/>
      <c r="AR5" s="993"/>
      <c r="AS5" s="993"/>
      <c r="AT5" s="993"/>
      <c r="AU5" s="993"/>
      <c r="AV5" s="993"/>
      <c r="AW5" s="993"/>
      <c r="AX5" s="993"/>
      <c r="AY5" s="993"/>
      <c r="AZ5" s="993"/>
      <c r="BA5" s="993"/>
      <c r="BB5" s="993"/>
      <c r="BC5" s="1010"/>
    </row>
    <row r="6" spans="2:55">
      <c r="B6" s="993"/>
      <c r="C6" s="994" t="s">
        <v>5307</v>
      </c>
      <c r="D6" s="993"/>
      <c r="E6" s="993"/>
      <c r="F6" s="993"/>
      <c r="G6" s="993"/>
      <c r="H6" s="994" t="s">
        <v>3786</v>
      </c>
      <c r="I6" s="993"/>
      <c r="J6" s="993"/>
      <c r="K6" s="993"/>
      <c r="L6" s="993"/>
      <c r="M6" s="993"/>
      <c r="N6" s="1407" t="s">
        <v>5305</v>
      </c>
      <c r="O6" s="1408"/>
      <c r="P6" s="1409"/>
      <c r="Q6" s="1409"/>
      <c r="R6" s="1409"/>
      <c r="S6" s="1409"/>
      <c r="T6" s="1409"/>
      <c r="U6" s="1409"/>
      <c r="V6" s="1409"/>
      <c r="W6" s="1409"/>
      <c r="X6" s="1409"/>
      <c r="Y6" s="1409"/>
      <c r="Z6" s="1409"/>
      <c r="AA6" s="1409"/>
      <c r="AB6" s="1409"/>
      <c r="AC6" s="1409"/>
      <c r="AD6" s="1409"/>
      <c r="AE6" s="1409"/>
      <c r="AF6" s="1409"/>
      <c r="AG6" s="1409"/>
      <c r="AH6" s="1409"/>
      <c r="AI6" s="1409"/>
      <c r="AJ6" s="1409"/>
      <c r="AK6" s="1409"/>
      <c r="AL6" s="1409"/>
      <c r="AM6" s="1409"/>
      <c r="AN6" s="1409"/>
      <c r="AO6" s="1409"/>
      <c r="AP6" s="1409"/>
      <c r="AQ6" s="1409"/>
      <c r="AR6" s="1409"/>
      <c r="AS6" s="1409"/>
      <c r="AT6" s="1409"/>
      <c r="AU6" s="1409"/>
      <c r="AV6" s="1409"/>
      <c r="AW6" s="1409"/>
      <c r="AX6" s="1409"/>
      <c r="AY6" s="1409"/>
      <c r="AZ6" s="1409"/>
      <c r="BA6" s="1409"/>
      <c r="BB6" s="1409"/>
      <c r="BC6" s="1010"/>
    </row>
    <row r="7" spans="2:55">
      <c r="B7" s="993"/>
      <c r="C7" s="996"/>
      <c r="D7" s="996"/>
      <c r="E7" s="996"/>
      <c r="F7" s="996"/>
      <c r="G7" s="996"/>
      <c r="H7" s="996"/>
      <c r="I7" s="996"/>
      <c r="J7" s="996"/>
      <c r="K7" s="996"/>
      <c r="L7" s="996"/>
      <c r="M7" s="996"/>
      <c r="N7" s="996"/>
      <c r="O7" s="996"/>
      <c r="P7" s="996"/>
      <c r="Q7" s="996"/>
      <c r="R7" s="996"/>
      <c r="S7" s="996"/>
      <c r="T7" s="996"/>
      <c r="U7" s="996"/>
      <c r="V7" s="996"/>
      <c r="W7" s="996"/>
      <c r="X7" s="996"/>
      <c r="Y7" s="996"/>
      <c r="Z7" s="996"/>
      <c r="AA7" s="996"/>
      <c r="AB7" s="996"/>
      <c r="AC7" s="996"/>
      <c r="AD7" s="996"/>
      <c r="AE7" s="996"/>
      <c r="AF7" s="996"/>
      <c r="AG7" s="996"/>
      <c r="AH7" s="996"/>
      <c r="AI7" s="996"/>
      <c r="AJ7" s="996"/>
      <c r="AK7" s="996"/>
      <c r="AL7" s="996"/>
      <c r="AM7" s="996"/>
      <c r="AN7" s="996"/>
      <c r="AO7" s="996"/>
      <c r="AP7" s="996"/>
      <c r="AQ7" s="996"/>
      <c r="AR7" s="996"/>
      <c r="AS7" s="996"/>
      <c r="AT7" s="996"/>
      <c r="AU7" s="996"/>
      <c r="AV7" s="996"/>
      <c r="AW7" s="996"/>
      <c r="AX7" s="996"/>
      <c r="AY7" s="996"/>
      <c r="AZ7" s="996"/>
      <c r="BA7" s="996"/>
      <c r="BB7" s="996"/>
      <c r="BC7" s="1011"/>
    </row>
    <row r="8" spans="2:55"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997"/>
      <c r="O8" s="997"/>
      <c r="P8" s="997"/>
      <c r="Q8" s="997"/>
      <c r="R8" s="997"/>
      <c r="S8" s="997"/>
      <c r="T8" s="997"/>
      <c r="U8" s="997"/>
      <c r="V8" s="997"/>
      <c r="W8" s="997"/>
      <c r="X8" s="997"/>
      <c r="Y8" s="997"/>
      <c r="Z8" s="997"/>
      <c r="AA8" s="997"/>
      <c r="AB8" s="997"/>
      <c r="AC8" s="997"/>
      <c r="AD8" s="997"/>
      <c r="AE8" s="997"/>
      <c r="AF8" s="997"/>
      <c r="AG8" s="997"/>
      <c r="AH8" s="997"/>
      <c r="AI8" s="997"/>
      <c r="AJ8" s="997"/>
      <c r="AK8" s="997"/>
      <c r="AL8" s="997"/>
      <c r="AM8" s="997"/>
      <c r="AN8" s="997"/>
      <c r="AO8" s="997"/>
      <c r="AP8" s="997"/>
      <c r="AQ8" s="997"/>
      <c r="AR8" s="997"/>
      <c r="AS8" s="997"/>
      <c r="AT8" s="997"/>
      <c r="AU8" s="997"/>
      <c r="AV8" s="997"/>
      <c r="AW8" s="997"/>
      <c r="AX8" s="997"/>
      <c r="AY8" s="997"/>
      <c r="AZ8" s="997"/>
    </row>
    <row r="9" spans="2:55">
      <c r="B9" s="346"/>
      <c r="C9" s="346"/>
      <c r="D9" s="998"/>
      <c r="E9" s="998"/>
      <c r="F9" s="998"/>
      <c r="G9" s="998"/>
      <c r="H9" s="998"/>
      <c r="I9" s="998"/>
      <c r="J9" s="998"/>
      <c r="K9" s="998"/>
      <c r="L9" s="998"/>
      <c r="M9" s="998"/>
      <c r="N9" s="998"/>
      <c r="O9" s="998"/>
      <c r="P9" s="998"/>
      <c r="Q9" s="998"/>
      <c r="R9" s="998"/>
      <c r="S9" s="998"/>
      <c r="T9" s="998"/>
      <c r="U9" s="998"/>
      <c r="V9" s="998"/>
      <c r="W9" s="998"/>
      <c r="X9" s="998"/>
      <c r="Y9" s="998"/>
      <c r="Z9" s="998"/>
      <c r="AA9" s="998"/>
      <c r="AB9" s="998"/>
      <c r="AC9" s="998"/>
      <c r="AD9" s="998"/>
      <c r="AE9" s="998"/>
      <c r="AF9" s="998"/>
      <c r="AG9" s="998"/>
      <c r="AH9" s="998"/>
      <c r="AI9" s="998"/>
      <c r="AJ9" s="998"/>
      <c r="AK9" s="998"/>
      <c r="AL9" s="998"/>
      <c r="AM9" s="998"/>
      <c r="AN9" s="998"/>
      <c r="AO9" s="998"/>
      <c r="AP9" s="998"/>
      <c r="AQ9" s="998"/>
      <c r="AR9" s="998"/>
      <c r="AS9" s="998"/>
      <c r="AT9" s="998"/>
      <c r="AU9" s="998"/>
      <c r="AV9" s="998"/>
      <c r="AW9" s="998"/>
      <c r="AX9" s="998"/>
      <c r="AY9" s="998"/>
      <c r="AZ9" s="998"/>
      <c r="BA9" s="346"/>
      <c r="BB9" s="346"/>
      <c r="BC9" s="1012"/>
    </row>
    <row r="10" spans="2:55"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  <c r="AB10" s="346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346"/>
      <c r="AN10" s="346"/>
      <c r="AO10" s="346"/>
      <c r="AP10" s="346"/>
      <c r="AQ10" s="346"/>
      <c r="AR10" s="346"/>
      <c r="AS10" s="346"/>
      <c r="AT10" s="346"/>
      <c r="AU10" s="346"/>
      <c r="AV10" s="346"/>
      <c r="AW10" s="346"/>
      <c r="AX10" s="346"/>
      <c r="AY10" s="346"/>
      <c r="AZ10" s="346"/>
      <c r="BA10" s="346"/>
      <c r="BB10" s="346"/>
      <c r="BC10" s="1012"/>
    </row>
    <row r="12" spans="2:55">
      <c r="C12" s="1412" t="s">
        <v>5308</v>
      </c>
      <c r="D12" s="1412"/>
      <c r="E12" s="1412"/>
      <c r="F12" s="1412"/>
      <c r="G12" s="1412"/>
      <c r="H12" s="1412"/>
      <c r="I12" s="1412"/>
      <c r="J12" s="1412"/>
      <c r="K12" s="1412"/>
      <c r="L12" s="1412"/>
      <c r="M12" s="1412"/>
      <c r="N12" s="1412"/>
      <c r="O12" s="1412"/>
      <c r="P12" s="1412"/>
      <c r="Q12" s="1412"/>
      <c r="R12" s="1412"/>
      <c r="S12" s="1412"/>
      <c r="T12" s="1412"/>
      <c r="U12" s="1416" t="s">
        <v>5309</v>
      </c>
      <c r="V12" s="1416"/>
      <c r="W12" s="1416"/>
      <c r="X12" s="1417" t="s">
        <v>5310</v>
      </c>
      <c r="Y12" s="1417"/>
      <c r="Z12" s="1417"/>
      <c r="AA12" s="1417"/>
      <c r="AB12" s="1417"/>
      <c r="AC12" s="1417"/>
      <c r="AD12" s="1417"/>
      <c r="AE12" s="1417"/>
      <c r="AF12" s="1417"/>
      <c r="AG12" s="1417"/>
      <c r="AH12" s="1417"/>
      <c r="AI12" s="1417"/>
      <c r="AJ12" s="1417"/>
      <c r="AK12" s="1417"/>
      <c r="AL12" s="1417"/>
    </row>
    <row r="13" spans="2:55">
      <c r="C13" s="1413"/>
      <c r="D13" s="1414"/>
      <c r="E13" s="1414"/>
      <c r="F13" s="1414"/>
      <c r="G13" s="1414"/>
      <c r="H13" s="1414"/>
      <c r="I13" s="1414"/>
      <c r="J13" s="1414"/>
      <c r="K13" s="1414"/>
      <c r="L13" s="1414"/>
      <c r="M13" s="1414"/>
      <c r="N13" s="1414"/>
      <c r="O13" s="1414"/>
      <c r="P13" s="1414"/>
      <c r="Q13" s="1414"/>
      <c r="R13" s="1414"/>
      <c r="S13" s="1414"/>
      <c r="T13" s="1415"/>
      <c r="U13" s="1418" t="s">
        <v>5311</v>
      </c>
      <c r="V13" s="1418"/>
      <c r="W13" s="1418"/>
      <c r="X13" s="1422" t="s">
        <v>5312</v>
      </c>
      <c r="Y13" s="1422"/>
      <c r="Z13" s="1422"/>
      <c r="AA13" s="1422"/>
      <c r="AB13" s="1422"/>
      <c r="AC13" s="1422"/>
      <c r="AD13" s="1422"/>
      <c r="AE13" s="1422"/>
      <c r="AF13" s="1422"/>
      <c r="AG13" s="1422"/>
      <c r="AH13" s="1422"/>
      <c r="AI13" s="1422"/>
      <c r="AJ13" s="1422"/>
      <c r="AK13" s="1422"/>
      <c r="AL13" s="1422"/>
    </row>
    <row r="14" spans="2:55">
      <c r="C14" s="1426" t="s">
        <v>5313</v>
      </c>
      <c r="D14" s="1426"/>
      <c r="E14" s="1426"/>
      <c r="F14" s="1426"/>
      <c r="G14" s="1426"/>
      <c r="H14" s="1426"/>
      <c r="I14" s="1426"/>
      <c r="J14" s="1426"/>
      <c r="K14" s="1426"/>
      <c r="L14" s="1426"/>
      <c r="M14" s="1426"/>
      <c r="N14" s="1426"/>
      <c r="O14" s="1426"/>
      <c r="P14" s="1426"/>
      <c r="Q14" s="1426"/>
      <c r="R14" s="1426"/>
      <c r="S14" s="1426"/>
      <c r="T14" s="1426"/>
      <c r="U14" s="1419"/>
      <c r="V14" s="1420"/>
      <c r="W14" s="1421"/>
      <c r="X14" s="1423"/>
      <c r="Y14" s="1424"/>
      <c r="Z14" s="1424"/>
      <c r="AA14" s="1424"/>
      <c r="AB14" s="1424"/>
      <c r="AC14" s="1424"/>
      <c r="AD14" s="1424"/>
      <c r="AE14" s="1424"/>
      <c r="AF14" s="1424"/>
      <c r="AG14" s="1424"/>
      <c r="AH14" s="1424"/>
      <c r="AI14" s="1424"/>
      <c r="AJ14" s="1424"/>
      <c r="AK14" s="1424"/>
      <c r="AL14" s="1425"/>
    </row>
    <row r="15" spans="2:55">
      <c r="C15" s="1427" t="s">
        <v>5314</v>
      </c>
      <c r="D15" s="1427"/>
      <c r="E15" s="1428" t="s">
        <v>5315</v>
      </c>
      <c r="F15" s="1428"/>
      <c r="G15" s="1428"/>
      <c r="H15" s="1428"/>
      <c r="I15" s="1428"/>
      <c r="J15" s="1428"/>
      <c r="K15" s="1428"/>
      <c r="L15" s="1427" t="s">
        <v>5316</v>
      </c>
      <c r="M15" s="1427"/>
      <c r="N15" s="1428" t="s">
        <v>5317</v>
      </c>
      <c r="O15" s="1428"/>
      <c r="P15" s="1428"/>
      <c r="Q15" s="1428"/>
      <c r="R15" s="1428"/>
      <c r="S15" s="1428"/>
      <c r="T15" s="1428"/>
      <c r="U15" s="1418" t="s">
        <v>5311</v>
      </c>
      <c r="V15" s="1418"/>
      <c r="W15" s="1418"/>
      <c r="X15" s="1429" t="s">
        <v>5318</v>
      </c>
      <c r="Y15" s="1429"/>
      <c r="Z15" s="1429"/>
      <c r="AA15" s="1429"/>
      <c r="AB15" s="1429"/>
      <c r="AC15" s="1429"/>
      <c r="AD15" s="1429"/>
      <c r="AE15" s="1429"/>
      <c r="AF15" s="1429"/>
      <c r="AG15" s="1429"/>
      <c r="AH15" s="1429"/>
      <c r="AI15" s="1429"/>
      <c r="AJ15" s="1429"/>
      <c r="AK15" s="1429"/>
      <c r="AL15" s="1429"/>
    </row>
    <row r="16" spans="2:55">
      <c r="C16" s="1412" t="s">
        <v>3785</v>
      </c>
      <c r="D16" s="1412"/>
      <c r="E16" s="1412"/>
      <c r="F16" s="1412"/>
      <c r="G16" s="1412"/>
      <c r="H16" s="1412"/>
      <c r="I16" s="1412"/>
      <c r="J16" s="1412"/>
      <c r="K16" s="1412"/>
      <c r="L16" s="1412"/>
      <c r="M16" s="1412"/>
      <c r="N16" s="1412"/>
      <c r="O16" s="1412"/>
      <c r="P16" s="1412"/>
      <c r="Q16" s="1412"/>
      <c r="R16" s="1412"/>
      <c r="S16" s="1412"/>
      <c r="T16" s="1412"/>
      <c r="U16" s="1430" t="s">
        <v>5319</v>
      </c>
      <c r="V16" s="1430"/>
      <c r="W16" s="1430"/>
      <c r="X16" s="1431" t="s">
        <v>5320</v>
      </c>
      <c r="Y16" s="1431"/>
      <c r="Z16" s="1431"/>
      <c r="AA16" s="1432" t="s">
        <v>5321</v>
      </c>
      <c r="AB16" s="1432"/>
      <c r="AC16" s="1432"/>
      <c r="AD16" s="1432"/>
      <c r="AE16" s="1433"/>
      <c r="AF16" s="1433"/>
      <c r="AG16" s="1433"/>
      <c r="AH16" s="1433"/>
      <c r="AI16" s="1433"/>
      <c r="AJ16" s="1433"/>
      <c r="AK16" s="1433"/>
      <c r="AL16" s="1433"/>
    </row>
    <row r="17" spans="2:55">
      <c r="C17" s="1413"/>
      <c r="D17" s="1414"/>
      <c r="E17" s="1414"/>
      <c r="F17" s="1414"/>
      <c r="G17" s="1414"/>
      <c r="H17" s="1414"/>
      <c r="I17" s="1414"/>
      <c r="J17" s="1414"/>
      <c r="K17" s="1414"/>
      <c r="L17" s="1414"/>
      <c r="M17" s="1414"/>
      <c r="N17" s="1414"/>
      <c r="O17" s="1414"/>
      <c r="P17" s="1414"/>
      <c r="Q17" s="1414"/>
      <c r="R17" s="1414"/>
      <c r="S17" s="1414"/>
      <c r="T17" s="1415"/>
      <c r="U17" s="1430" t="s">
        <v>5322</v>
      </c>
      <c r="V17" s="1430"/>
      <c r="W17" s="1430"/>
      <c r="X17" s="1434"/>
      <c r="Y17" s="1434"/>
      <c r="Z17" s="1434"/>
      <c r="AA17" s="1432" t="s">
        <v>5323</v>
      </c>
      <c r="AB17" s="1432"/>
      <c r="AC17" s="1432"/>
      <c r="AD17" s="1432"/>
      <c r="AE17" s="1433" t="s">
        <v>747</v>
      </c>
      <c r="AF17" s="1433"/>
      <c r="AG17" s="1433"/>
      <c r="AH17" s="1433"/>
      <c r="AI17" s="1433"/>
      <c r="AJ17" s="1433"/>
      <c r="AK17" s="1433"/>
      <c r="AL17" s="1433"/>
    </row>
    <row r="18" spans="2:55">
      <c r="C18" s="1413"/>
      <c r="D18" s="1414"/>
      <c r="E18" s="1414"/>
      <c r="F18" s="1414"/>
      <c r="G18" s="1414"/>
      <c r="H18" s="1414"/>
      <c r="I18" s="1414"/>
      <c r="J18" s="1414"/>
      <c r="K18" s="1414"/>
      <c r="L18" s="1414"/>
      <c r="M18" s="1414"/>
      <c r="N18" s="1414"/>
      <c r="O18" s="1414"/>
      <c r="P18" s="1414"/>
      <c r="Q18" s="1414"/>
      <c r="R18" s="1414"/>
      <c r="S18" s="1414"/>
      <c r="T18" s="1415"/>
      <c r="U18" s="1430" t="s">
        <v>5324</v>
      </c>
      <c r="V18" s="1430"/>
      <c r="W18" s="1430"/>
      <c r="X18" s="1436" t="s">
        <v>5325</v>
      </c>
      <c r="Y18" s="1436"/>
      <c r="Z18" s="1436"/>
      <c r="AA18" s="1440" t="s">
        <v>5326</v>
      </c>
      <c r="AB18" s="1440"/>
      <c r="AC18" s="1440"/>
      <c r="AD18" s="1440"/>
      <c r="AE18" s="1433"/>
      <c r="AF18" s="1433"/>
      <c r="AG18" s="1433"/>
      <c r="AH18" s="1433"/>
      <c r="AI18" s="1433"/>
      <c r="AJ18" s="1433"/>
      <c r="AK18" s="1433"/>
      <c r="AL18" s="1433"/>
    </row>
    <row r="19" spans="2:55">
      <c r="C19" s="1426" t="s">
        <v>5327</v>
      </c>
      <c r="D19" s="1426"/>
      <c r="E19" s="1426"/>
      <c r="F19" s="1426"/>
      <c r="G19" s="1426"/>
      <c r="H19" s="1426"/>
      <c r="I19" s="1426"/>
      <c r="J19" s="1426"/>
      <c r="K19" s="1426"/>
      <c r="L19" s="1426"/>
      <c r="M19" s="1426"/>
      <c r="N19" s="1426"/>
      <c r="O19" s="1426"/>
      <c r="P19" s="1426"/>
      <c r="Q19" s="1426"/>
      <c r="R19" s="1426"/>
      <c r="S19" s="1426"/>
      <c r="T19" s="1426"/>
      <c r="U19" s="1435"/>
      <c r="V19" s="1435"/>
      <c r="W19" s="1435"/>
      <c r="X19" s="1437"/>
      <c r="Y19" s="1438"/>
      <c r="Z19" s="1439"/>
      <c r="AA19" s="1441"/>
      <c r="AB19" s="1442"/>
      <c r="AC19" s="1442"/>
      <c r="AD19" s="1443"/>
      <c r="AE19" s="1425"/>
      <c r="AF19" s="1425"/>
      <c r="AG19" s="1425"/>
      <c r="AH19" s="1425"/>
      <c r="AI19" s="1425"/>
      <c r="AJ19" s="1425"/>
      <c r="AK19" s="1425"/>
      <c r="AL19" s="1425"/>
    </row>
    <row r="20" spans="2:55">
      <c r="C20" s="1452" t="s">
        <v>5328</v>
      </c>
      <c r="D20" s="1452"/>
      <c r="E20" s="1452"/>
      <c r="F20" s="1452"/>
      <c r="G20" s="1452"/>
      <c r="H20" s="1452"/>
      <c r="I20" s="1452"/>
      <c r="J20" s="1452"/>
      <c r="K20" s="1452"/>
      <c r="L20" s="1452"/>
      <c r="M20" s="1452"/>
      <c r="N20" s="1452"/>
      <c r="O20" s="1452"/>
      <c r="P20" s="1452"/>
      <c r="Q20" s="1452"/>
      <c r="R20" s="1452"/>
      <c r="S20" s="1452"/>
      <c r="T20" s="1452"/>
      <c r="U20" s="1452"/>
      <c r="V20" s="1452"/>
      <c r="W20" s="1452"/>
      <c r="X20" s="1452"/>
      <c r="Y20" s="1452"/>
      <c r="Z20" s="1452"/>
      <c r="AA20" s="1452"/>
      <c r="AB20" s="1452"/>
      <c r="AC20" s="1452"/>
      <c r="AD20" s="1452"/>
      <c r="AE20" s="1452"/>
      <c r="AF20" s="1452"/>
      <c r="AG20" s="1452"/>
      <c r="AH20" s="1452"/>
      <c r="AI20" s="1452"/>
      <c r="AJ20" s="1452"/>
      <c r="AK20" s="1452"/>
      <c r="AL20" s="1452"/>
    </row>
    <row r="21" spans="2:55">
      <c r="C21" s="1453"/>
      <c r="D21" s="1454"/>
      <c r="E21" s="1454"/>
      <c r="F21" s="1454"/>
      <c r="G21" s="1454"/>
      <c r="H21" s="1454"/>
      <c r="I21" s="1454"/>
      <c r="J21" s="1454"/>
      <c r="K21" s="1454"/>
      <c r="L21" s="1454"/>
      <c r="M21" s="1454"/>
      <c r="N21" s="1454"/>
      <c r="O21" s="1454"/>
      <c r="P21" s="1454"/>
      <c r="Q21" s="1454"/>
      <c r="R21" s="1454"/>
      <c r="S21" s="1454"/>
      <c r="T21" s="1454"/>
      <c r="U21" s="1454"/>
      <c r="V21" s="1454"/>
      <c r="W21" s="1454"/>
      <c r="X21" s="1454"/>
      <c r="Y21" s="1454"/>
      <c r="Z21" s="1454"/>
      <c r="AA21" s="1454"/>
      <c r="AB21" s="1454"/>
      <c r="AC21" s="1454"/>
      <c r="AD21" s="1454"/>
      <c r="AE21" s="1454"/>
      <c r="AF21" s="1454"/>
      <c r="AG21" s="1454"/>
      <c r="AH21" s="1454"/>
      <c r="AI21" s="1454"/>
      <c r="AJ21" s="1454"/>
      <c r="AK21" s="1454"/>
      <c r="AL21" s="1455"/>
    </row>
    <row r="22" spans="2:55">
      <c r="C22" s="1426" t="s">
        <v>5329</v>
      </c>
      <c r="D22" s="1426"/>
      <c r="E22" s="1426"/>
      <c r="F22" s="1426"/>
      <c r="G22" s="1426"/>
      <c r="H22" s="1426"/>
      <c r="I22" s="1426"/>
      <c r="J22" s="1426"/>
      <c r="K22" s="1426"/>
      <c r="L22" s="1426"/>
      <c r="M22" s="1426"/>
      <c r="N22" s="1426"/>
      <c r="O22" s="1426"/>
      <c r="P22" s="1426"/>
      <c r="Q22" s="1426"/>
      <c r="R22" s="1426"/>
      <c r="S22" s="1426"/>
      <c r="T22" s="1426"/>
      <c r="U22" s="1426"/>
      <c r="V22" s="1426"/>
      <c r="W22" s="1426"/>
      <c r="X22" s="1426"/>
      <c r="Y22" s="1426"/>
      <c r="Z22" s="1426"/>
      <c r="AA22" s="1426"/>
      <c r="AB22" s="1426"/>
      <c r="AC22" s="1426"/>
      <c r="AD22" s="1426"/>
      <c r="AE22" s="1426"/>
      <c r="AF22" s="1426"/>
      <c r="AG22" s="1426"/>
      <c r="AH22" s="1426"/>
      <c r="AI22" s="1426"/>
      <c r="AJ22" s="1426"/>
      <c r="AK22" s="1426"/>
      <c r="AL22" s="1426"/>
      <c r="AM22" s="1456" t="s">
        <v>5330</v>
      </c>
      <c r="AN22" s="1456"/>
      <c r="AO22" s="1456"/>
      <c r="AP22" s="1456"/>
      <c r="AQ22" s="1456"/>
      <c r="AR22" s="1456"/>
      <c r="AS22" s="1456"/>
      <c r="AT22" s="1456"/>
      <c r="AU22" s="1456"/>
      <c r="AV22" s="1456"/>
      <c r="AW22" s="1456"/>
      <c r="AX22" s="1456"/>
      <c r="AY22" s="1456"/>
      <c r="AZ22" s="1456"/>
      <c r="BA22" s="1456"/>
      <c r="BB22" s="1456"/>
    </row>
    <row r="23" spans="2:55">
      <c r="AM23" s="1457"/>
      <c r="AN23" s="1457"/>
      <c r="AO23" s="1457"/>
      <c r="AP23" s="1457"/>
      <c r="AQ23" s="1457"/>
      <c r="AR23" s="1457"/>
      <c r="AS23" s="1457"/>
      <c r="AT23" s="1457"/>
      <c r="AU23" s="1457"/>
      <c r="AV23" s="1457"/>
      <c r="AW23" s="1457"/>
      <c r="AX23" s="1457"/>
      <c r="AY23" s="1457"/>
      <c r="AZ23" s="1457"/>
      <c r="BA23" s="1457"/>
      <c r="BB23" s="1457"/>
    </row>
    <row r="24" spans="2:55" ht="18" thickBot="1">
      <c r="C24" s="1458" t="s">
        <v>5331</v>
      </c>
      <c r="D24" s="1458"/>
      <c r="E24" s="1458"/>
      <c r="F24" s="1458"/>
      <c r="G24" s="1458"/>
      <c r="H24" s="1458"/>
      <c r="I24" s="1458"/>
      <c r="J24" s="1458"/>
      <c r="K24" s="1458"/>
      <c r="L24" s="1458"/>
      <c r="M24" s="1458"/>
      <c r="N24" s="1458"/>
      <c r="O24" s="1458"/>
      <c r="P24" s="1458"/>
      <c r="Q24" s="1458"/>
      <c r="R24" s="1458"/>
      <c r="S24" s="1458"/>
      <c r="T24" s="1458"/>
      <c r="U24" s="1458"/>
      <c r="V24" s="1458"/>
      <c r="W24" s="1458"/>
      <c r="X24" s="1458"/>
      <c r="Y24" s="1458"/>
      <c r="Z24" s="1458"/>
      <c r="AA24" s="1458"/>
      <c r="AB24" s="1458"/>
      <c r="AC24" s="1458"/>
      <c r="AD24" s="1458"/>
      <c r="AE24" s="1458"/>
      <c r="AF24" s="1458"/>
      <c r="AG24" s="1458"/>
      <c r="AH24" s="1458"/>
      <c r="AI24" s="1458"/>
      <c r="AJ24" s="1458"/>
      <c r="AK24" s="1458"/>
      <c r="AL24" s="1458"/>
      <c r="AM24" s="1458"/>
      <c r="AN24" s="1458"/>
      <c r="AO24" s="1458"/>
      <c r="AP24" s="1458"/>
      <c r="AQ24" s="1458"/>
      <c r="AR24" s="1458"/>
      <c r="AS24" s="1458"/>
      <c r="AT24" s="1458"/>
      <c r="AU24" s="1458"/>
      <c r="AV24" s="1458"/>
      <c r="AW24" s="1458"/>
      <c r="AX24" s="1458"/>
      <c r="AY24" s="1458"/>
      <c r="AZ24" s="1458"/>
      <c r="BA24" s="1458"/>
      <c r="BB24" s="1458"/>
    </row>
    <row r="26" spans="2:55">
      <c r="C26" s="1459" t="s">
        <v>1653</v>
      </c>
      <c r="D26" s="1459"/>
      <c r="E26" s="1459"/>
      <c r="F26" s="1459"/>
      <c r="G26" s="1460" t="s">
        <v>1654</v>
      </c>
      <c r="H26" s="1460"/>
      <c r="I26" s="1460"/>
      <c r="J26" s="1460"/>
      <c r="K26" s="1460"/>
      <c r="L26" s="1460"/>
      <c r="M26" s="1460"/>
      <c r="N26" s="1460"/>
      <c r="O26" s="1460"/>
      <c r="P26" s="1460"/>
      <c r="Q26" s="1460"/>
      <c r="R26" s="1460"/>
      <c r="S26" s="1460"/>
      <c r="T26" s="1460"/>
      <c r="U26" s="1460"/>
      <c r="V26" s="1460"/>
      <c r="W26" s="1460"/>
      <c r="X26" s="1460"/>
      <c r="Y26" s="1460"/>
      <c r="Z26" s="1460"/>
      <c r="AA26" s="1460"/>
      <c r="AB26" s="1460"/>
      <c r="AC26" s="1460"/>
      <c r="AD26" s="1460"/>
      <c r="AE26" s="1460"/>
      <c r="AF26" s="1460"/>
      <c r="AG26" s="1460"/>
      <c r="AH26" s="1460"/>
      <c r="AI26" s="1460"/>
      <c r="AJ26" s="1460"/>
      <c r="AK26" s="1460"/>
      <c r="AL26" s="1460"/>
      <c r="AM26" s="1460"/>
      <c r="AN26" s="1460"/>
      <c r="AO26" s="1460"/>
      <c r="AP26" s="1460"/>
      <c r="AQ26" s="1460"/>
      <c r="AR26" s="1460"/>
      <c r="AS26" s="1460"/>
      <c r="AT26" s="1460"/>
      <c r="AU26" s="1460"/>
      <c r="AV26" s="1460"/>
      <c r="AW26" s="1460"/>
      <c r="AX26" s="1460"/>
      <c r="AY26" s="1460"/>
      <c r="AZ26" s="1460"/>
      <c r="BA26" s="1460"/>
      <c r="BB26" s="1460"/>
    </row>
    <row r="27" spans="2:55"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  <c r="AA27" s="346"/>
      <c r="AB27" s="346"/>
      <c r="AC27" s="346"/>
      <c r="AD27" s="346"/>
      <c r="AE27" s="346"/>
      <c r="AF27" s="346"/>
      <c r="AG27" s="346"/>
      <c r="AH27" s="346"/>
      <c r="AI27" s="346"/>
      <c r="AJ27" s="346"/>
      <c r="AK27" s="346"/>
      <c r="AL27" s="346"/>
      <c r="AM27" s="346"/>
      <c r="AN27" s="346"/>
      <c r="AO27" s="346"/>
      <c r="AP27" s="346"/>
      <c r="AQ27" s="346"/>
      <c r="AR27" s="346"/>
      <c r="AS27" s="346"/>
      <c r="AT27" s="346"/>
      <c r="AU27" s="346"/>
      <c r="AV27" s="346"/>
      <c r="AW27" s="346"/>
      <c r="AX27" s="346"/>
      <c r="AY27" s="346"/>
      <c r="AZ27" s="346"/>
      <c r="BA27" s="346"/>
      <c r="BB27" s="346"/>
      <c r="BC27" s="1012"/>
    </row>
    <row r="28" spans="2:55">
      <c r="C28" s="1459" t="s">
        <v>5332</v>
      </c>
      <c r="D28" s="1459"/>
      <c r="E28" s="1459"/>
      <c r="F28" s="1459"/>
    </row>
    <row r="29" spans="2:55" ht="15" thickBot="1"/>
    <row r="30" spans="2:55">
      <c r="C30" s="1461" t="s">
        <v>639</v>
      </c>
      <c r="D30" s="1461"/>
      <c r="E30" s="1464" t="s">
        <v>1243</v>
      </c>
      <c r="F30" s="1464"/>
      <c r="G30" s="1464"/>
      <c r="H30" s="1464" t="s">
        <v>1655</v>
      </c>
      <c r="I30" s="1464"/>
      <c r="J30" s="1464"/>
      <c r="K30" s="1464"/>
      <c r="L30" s="1464"/>
      <c r="M30" s="1464"/>
      <c r="N30" s="1464"/>
      <c r="O30" s="1464"/>
      <c r="P30" s="1464"/>
      <c r="Q30" s="1464"/>
      <c r="R30" s="1464"/>
      <c r="S30" s="1464"/>
      <c r="T30" s="1464"/>
      <c r="U30" s="1464" t="s">
        <v>1656</v>
      </c>
      <c r="V30" s="1464"/>
      <c r="W30" s="1464"/>
      <c r="X30" s="1464"/>
      <c r="Y30" s="1464"/>
      <c r="Z30" s="1464" t="s">
        <v>5614</v>
      </c>
      <c r="AA30" s="1464"/>
      <c r="AB30" s="1464"/>
      <c r="AC30" s="1464"/>
      <c r="AD30" s="1464" t="s">
        <v>1657</v>
      </c>
      <c r="AE30" s="1464"/>
      <c r="AF30" s="1464"/>
      <c r="AG30" s="1464"/>
      <c r="AH30" s="1464"/>
      <c r="AI30" s="1464"/>
      <c r="AJ30" s="1464"/>
      <c r="AK30" s="1464"/>
      <c r="AL30" s="1464" t="s">
        <v>1658</v>
      </c>
      <c r="AM30" s="1464"/>
      <c r="AN30" s="1464"/>
      <c r="AO30" s="1464"/>
      <c r="AP30" s="1464"/>
      <c r="AQ30" s="1464"/>
      <c r="AR30" s="1464"/>
      <c r="AS30" s="1464"/>
      <c r="AT30" s="1467" t="s">
        <v>1659</v>
      </c>
      <c r="AU30" s="1467"/>
      <c r="AV30" s="1467"/>
      <c r="AW30" s="1467"/>
      <c r="AX30" s="1467"/>
      <c r="AY30" s="1467"/>
      <c r="AZ30" s="1467"/>
      <c r="BA30" s="1467"/>
      <c r="BC30" s="1489" t="s">
        <v>5626</v>
      </c>
    </row>
    <row r="31" spans="2:55">
      <c r="C31" s="1462"/>
      <c r="D31" s="1463"/>
      <c r="E31" s="1465"/>
      <c r="F31" s="1466"/>
      <c r="G31" s="1463"/>
      <c r="H31" s="1465"/>
      <c r="I31" s="1466"/>
      <c r="J31" s="1466"/>
      <c r="K31" s="1466"/>
      <c r="L31" s="1466"/>
      <c r="M31" s="1466"/>
      <c r="N31" s="1466"/>
      <c r="O31" s="1466"/>
      <c r="P31" s="1466"/>
      <c r="Q31" s="1466"/>
      <c r="R31" s="1466"/>
      <c r="S31" s="1466"/>
      <c r="T31" s="1463"/>
      <c r="U31" s="1465"/>
      <c r="V31" s="1466"/>
      <c r="W31" s="1466"/>
      <c r="X31" s="1466"/>
      <c r="Y31" s="1463"/>
      <c r="Z31" s="1465"/>
      <c r="AA31" s="1466"/>
      <c r="AB31" s="1466"/>
      <c r="AC31" s="1463"/>
      <c r="AD31" s="1465"/>
      <c r="AE31" s="1466"/>
      <c r="AF31" s="1466"/>
      <c r="AG31" s="1466"/>
      <c r="AH31" s="1466"/>
      <c r="AI31" s="1466"/>
      <c r="AJ31" s="1466"/>
      <c r="AK31" s="1463"/>
      <c r="AL31" s="1465"/>
      <c r="AM31" s="1466"/>
      <c r="AN31" s="1466"/>
      <c r="AO31" s="1466"/>
      <c r="AP31" s="1466"/>
      <c r="AQ31" s="1466"/>
      <c r="AR31" s="1466"/>
      <c r="AS31" s="1463"/>
      <c r="AT31" s="1465"/>
      <c r="AU31" s="1466"/>
      <c r="AV31" s="1466"/>
      <c r="AW31" s="1466"/>
      <c r="AX31" s="1466"/>
      <c r="AY31" s="1466"/>
      <c r="AZ31" s="1466"/>
      <c r="BA31" s="1468"/>
      <c r="BC31" s="1489"/>
    </row>
    <row r="32" spans="2:55">
      <c r="C32" s="1444">
        <v>1</v>
      </c>
      <c r="D32" s="1444"/>
      <c r="E32" s="1445" t="s">
        <v>5333</v>
      </c>
      <c r="F32" s="1445"/>
      <c r="G32" s="1445"/>
      <c r="H32" s="1446" t="s">
        <v>5334</v>
      </c>
      <c r="I32" s="1446"/>
      <c r="J32" s="1446"/>
      <c r="K32" s="1446"/>
      <c r="L32" s="1446"/>
      <c r="M32" s="1446"/>
      <c r="N32" s="1446"/>
      <c r="O32" s="1446"/>
      <c r="P32" s="1446"/>
      <c r="Q32" s="1446"/>
      <c r="R32" s="1446"/>
      <c r="S32" s="1446"/>
      <c r="T32" s="1446"/>
      <c r="U32" s="1447">
        <v>1</v>
      </c>
      <c r="V32" s="1447"/>
      <c r="W32" s="1448" t="s">
        <v>13</v>
      </c>
      <c r="X32" s="1448"/>
      <c r="Y32" s="1448"/>
      <c r="Z32" s="1449">
        <v>9250</v>
      </c>
      <c r="AA32" s="1449"/>
      <c r="AB32" s="1449"/>
      <c r="AC32" s="1449"/>
      <c r="AD32" s="1450">
        <v>22</v>
      </c>
      <c r="AE32" s="1450"/>
      <c r="AF32" s="1450"/>
      <c r="AG32" s="1450"/>
      <c r="AH32" s="1450"/>
      <c r="AI32" s="1450"/>
      <c r="AJ32" s="1450"/>
      <c r="AK32" s="1450"/>
      <c r="AL32" s="1449">
        <v>1668.03</v>
      </c>
      <c r="AM32" s="1449"/>
      <c r="AN32" s="1449"/>
      <c r="AO32" s="1449"/>
      <c r="AP32" s="1449"/>
      <c r="AQ32" s="1449"/>
      <c r="AR32" s="1449"/>
      <c r="AS32" s="1449"/>
      <c r="AT32" s="1451">
        <v>9250</v>
      </c>
      <c r="AU32" s="1451"/>
      <c r="AV32" s="1451"/>
      <c r="AW32" s="1451"/>
      <c r="AX32" s="1451"/>
      <c r="AY32" s="1451"/>
      <c r="AZ32" s="1451"/>
      <c r="BA32" s="1451"/>
      <c r="BC32" s="1014">
        <f>ROUNDUP(Z32*1.05,2)</f>
        <v>9712.5</v>
      </c>
    </row>
    <row r="33" spans="3:55">
      <c r="C33" s="1444">
        <v>2</v>
      </c>
      <c r="D33" s="1444"/>
      <c r="E33" s="1445" t="s">
        <v>5335</v>
      </c>
      <c r="F33" s="1445"/>
      <c r="G33" s="1445"/>
      <c r="H33" s="1446" t="s">
        <v>5336</v>
      </c>
      <c r="I33" s="1446"/>
      <c r="J33" s="1446"/>
      <c r="K33" s="1446"/>
      <c r="L33" s="1446"/>
      <c r="M33" s="1446"/>
      <c r="N33" s="1446"/>
      <c r="O33" s="1446"/>
      <c r="P33" s="1446"/>
      <c r="Q33" s="1446"/>
      <c r="R33" s="1446"/>
      <c r="S33" s="1446"/>
      <c r="T33" s="1446"/>
      <c r="U33" s="1447">
        <v>1</v>
      </c>
      <c r="V33" s="1447"/>
      <c r="W33" s="1448" t="s">
        <v>13</v>
      </c>
      <c r="X33" s="1448"/>
      <c r="Y33" s="1448"/>
      <c r="Z33" s="1449">
        <v>9460</v>
      </c>
      <c r="AA33" s="1449"/>
      <c r="AB33" s="1449"/>
      <c r="AC33" s="1449"/>
      <c r="AD33" s="1450">
        <v>22</v>
      </c>
      <c r="AE33" s="1450"/>
      <c r="AF33" s="1450"/>
      <c r="AG33" s="1450"/>
      <c r="AH33" s="1450"/>
      <c r="AI33" s="1450"/>
      <c r="AJ33" s="1450"/>
      <c r="AK33" s="1450"/>
      <c r="AL33" s="1449">
        <v>1705.9</v>
      </c>
      <c r="AM33" s="1449"/>
      <c r="AN33" s="1449"/>
      <c r="AO33" s="1449"/>
      <c r="AP33" s="1449"/>
      <c r="AQ33" s="1449"/>
      <c r="AR33" s="1449"/>
      <c r="AS33" s="1449"/>
      <c r="AT33" s="1451">
        <v>9460</v>
      </c>
      <c r="AU33" s="1451"/>
      <c r="AV33" s="1451"/>
      <c r="AW33" s="1451"/>
      <c r="AX33" s="1451"/>
      <c r="AY33" s="1451"/>
      <c r="AZ33" s="1451"/>
      <c r="BA33" s="1451"/>
      <c r="BC33" s="1014">
        <f t="shared" ref="BC33:BC46" si="0">ROUNDUP(Z33*1.05,2)</f>
        <v>9933</v>
      </c>
    </row>
    <row r="34" spans="3:55">
      <c r="C34" s="1444">
        <v>3</v>
      </c>
      <c r="D34" s="1444"/>
      <c r="E34" s="1445" t="s">
        <v>5337</v>
      </c>
      <c r="F34" s="1445"/>
      <c r="G34" s="1445"/>
      <c r="H34" s="1446" t="s">
        <v>5338</v>
      </c>
      <c r="I34" s="1446"/>
      <c r="J34" s="1446"/>
      <c r="K34" s="1446"/>
      <c r="L34" s="1446"/>
      <c r="M34" s="1446"/>
      <c r="N34" s="1446"/>
      <c r="O34" s="1446"/>
      <c r="P34" s="1446"/>
      <c r="Q34" s="1446"/>
      <c r="R34" s="1446"/>
      <c r="S34" s="1446"/>
      <c r="T34" s="1446"/>
      <c r="U34" s="1447">
        <v>1</v>
      </c>
      <c r="V34" s="1447"/>
      <c r="W34" s="1448" t="s">
        <v>13</v>
      </c>
      <c r="X34" s="1448"/>
      <c r="Y34" s="1448"/>
      <c r="Z34" s="1449">
        <v>9660</v>
      </c>
      <c r="AA34" s="1449"/>
      <c r="AB34" s="1449"/>
      <c r="AC34" s="1449"/>
      <c r="AD34" s="1450">
        <v>22</v>
      </c>
      <c r="AE34" s="1450"/>
      <c r="AF34" s="1450"/>
      <c r="AG34" s="1450"/>
      <c r="AH34" s="1450"/>
      <c r="AI34" s="1450"/>
      <c r="AJ34" s="1450"/>
      <c r="AK34" s="1450"/>
      <c r="AL34" s="1449">
        <v>1741.97</v>
      </c>
      <c r="AM34" s="1449"/>
      <c r="AN34" s="1449"/>
      <c r="AO34" s="1449"/>
      <c r="AP34" s="1449"/>
      <c r="AQ34" s="1449"/>
      <c r="AR34" s="1449"/>
      <c r="AS34" s="1449"/>
      <c r="AT34" s="1451">
        <v>9660</v>
      </c>
      <c r="AU34" s="1451"/>
      <c r="AV34" s="1451"/>
      <c r="AW34" s="1451"/>
      <c r="AX34" s="1451"/>
      <c r="AY34" s="1451"/>
      <c r="AZ34" s="1451"/>
      <c r="BA34" s="1451"/>
      <c r="BC34" s="1014">
        <f t="shared" si="0"/>
        <v>10143</v>
      </c>
    </row>
    <row r="35" spans="3:55">
      <c r="C35" s="1444">
        <v>4</v>
      </c>
      <c r="D35" s="1444"/>
      <c r="E35" s="1445" t="s">
        <v>5339</v>
      </c>
      <c r="F35" s="1445"/>
      <c r="G35" s="1445"/>
      <c r="H35" s="1469" t="s">
        <v>5340</v>
      </c>
      <c r="I35" s="1469"/>
      <c r="J35" s="1469"/>
      <c r="K35" s="1469"/>
      <c r="L35" s="1469"/>
      <c r="M35" s="1469"/>
      <c r="N35" s="1469"/>
      <c r="O35" s="1469"/>
      <c r="P35" s="1469"/>
      <c r="Q35" s="1469"/>
      <c r="R35" s="1469"/>
      <c r="S35" s="1469"/>
      <c r="T35" s="1469"/>
      <c r="U35" s="1470">
        <v>1</v>
      </c>
      <c r="V35" s="1470"/>
      <c r="W35" s="1471" t="s">
        <v>13</v>
      </c>
      <c r="X35" s="1471"/>
      <c r="Y35" s="1471"/>
      <c r="Z35" s="1472">
        <v>9460</v>
      </c>
      <c r="AA35" s="1472"/>
      <c r="AB35" s="1472"/>
      <c r="AC35" s="1472"/>
      <c r="AD35" s="1473">
        <v>22</v>
      </c>
      <c r="AE35" s="1473"/>
      <c r="AF35" s="1473"/>
      <c r="AG35" s="1473"/>
      <c r="AH35" s="1473"/>
      <c r="AI35" s="1473"/>
      <c r="AJ35" s="1473"/>
      <c r="AK35" s="1473"/>
      <c r="AL35" s="1472">
        <v>1705.9</v>
      </c>
      <c r="AM35" s="1472"/>
      <c r="AN35" s="1472"/>
      <c r="AO35" s="1472"/>
      <c r="AP35" s="1472"/>
      <c r="AQ35" s="1472"/>
      <c r="AR35" s="1472"/>
      <c r="AS35" s="1472"/>
      <c r="AT35" s="1474">
        <v>9460</v>
      </c>
      <c r="AU35" s="1474"/>
      <c r="AV35" s="1474"/>
      <c r="AW35" s="1474"/>
      <c r="AX35" s="1474"/>
      <c r="AY35" s="1474"/>
      <c r="AZ35" s="1474"/>
      <c r="BA35" s="1474"/>
      <c r="BC35" s="1014">
        <f t="shared" si="0"/>
        <v>9933</v>
      </c>
    </row>
    <row r="36" spans="3:55">
      <c r="C36" s="1444">
        <v>5</v>
      </c>
      <c r="D36" s="1444"/>
      <c r="E36" s="1445" t="s">
        <v>5341</v>
      </c>
      <c r="F36" s="1445"/>
      <c r="G36" s="1445"/>
      <c r="H36" s="1469" t="s">
        <v>5342</v>
      </c>
      <c r="I36" s="1469"/>
      <c r="J36" s="1469"/>
      <c r="K36" s="1469"/>
      <c r="L36" s="1469"/>
      <c r="M36" s="1469"/>
      <c r="N36" s="1469"/>
      <c r="O36" s="1469"/>
      <c r="P36" s="1469"/>
      <c r="Q36" s="1469"/>
      <c r="R36" s="1469"/>
      <c r="S36" s="1469"/>
      <c r="T36" s="1469"/>
      <c r="U36" s="1470">
        <v>1</v>
      </c>
      <c r="V36" s="1470"/>
      <c r="W36" s="1471" t="s">
        <v>13</v>
      </c>
      <c r="X36" s="1471"/>
      <c r="Y36" s="1471"/>
      <c r="Z36" s="1472">
        <v>9660</v>
      </c>
      <c r="AA36" s="1472"/>
      <c r="AB36" s="1472"/>
      <c r="AC36" s="1472"/>
      <c r="AD36" s="1473">
        <v>22</v>
      </c>
      <c r="AE36" s="1473"/>
      <c r="AF36" s="1473"/>
      <c r="AG36" s="1473"/>
      <c r="AH36" s="1473"/>
      <c r="AI36" s="1473"/>
      <c r="AJ36" s="1473"/>
      <c r="AK36" s="1473"/>
      <c r="AL36" s="1472">
        <v>1741.97</v>
      </c>
      <c r="AM36" s="1472"/>
      <c r="AN36" s="1472"/>
      <c r="AO36" s="1472"/>
      <c r="AP36" s="1472"/>
      <c r="AQ36" s="1472"/>
      <c r="AR36" s="1472"/>
      <c r="AS36" s="1472"/>
      <c r="AT36" s="1474">
        <v>9660</v>
      </c>
      <c r="AU36" s="1474"/>
      <c r="AV36" s="1474"/>
      <c r="AW36" s="1474"/>
      <c r="AX36" s="1474"/>
      <c r="AY36" s="1474"/>
      <c r="AZ36" s="1474"/>
      <c r="BA36" s="1474"/>
      <c r="BC36" s="1014">
        <f t="shared" si="0"/>
        <v>10143</v>
      </c>
    </row>
    <row r="37" spans="3:55">
      <c r="C37" s="1444">
        <v>6</v>
      </c>
      <c r="D37" s="1444"/>
      <c r="E37" s="1445" t="s">
        <v>2199</v>
      </c>
      <c r="F37" s="1445"/>
      <c r="G37" s="1445"/>
      <c r="H37" s="1469" t="s">
        <v>5343</v>
      </c>
      <c r="I37" s="1469"/>
      <c r="J37" s="1469"/>
      <c r="K37" s="1469"/>
      <c r="L37" s="1469"/>
      <c r="M37" s="1469"/>
      <c r="N37" s="1469"/>
      <c r="O37" s="1469"/>
      <c r="P37" s="1469"/>
      <c r="Q37" s="1469"/>
      <c r="R37" s="1469"/>
      <c r="S37" s="1469"/>
      <c r="T37" s="1469"/>
      <c r="U37" s="1470">
        <v>1</v>
      </c>
      <c r="V37" s="1470"/>
      <c r="W37" s="1471" t="s">
        <v>13</v>
      </c>
      <c r="X37" s="1471"/>
      <c r="Y37" s="1471"/>
      <c r="Z37" s="1472">
        <v>10570</v>
      </c>
      <c r="AA37" s="1472"/>
      <c r="AB37" s="1472"/>
      <c r="AC37" s="1472"/>
      <c r="AD37" s="1473">
        <v>22</v>
      </c>
      <c r="AE37" s="1473"/>
      <c r="AF37" s="1473"/>
      <c r="AG37" s="1473"/>
      <c r="AH37" s="1473"/>
      <c r="AI37" s="1473"/>
      <c r="AJ37" s="1473"/>
      <c r="AK37" s="1473"/>
      <c r="AL37" s="1472">
        <v>1906.07</v>
      </c>
      <c r="AM37" s="1472"/>
      <c r="AN37" s="1472"/>
      <c r="AO37" s="1472"/>
      <c r="AP37" s="1472"/>
      <c r="AQ37" s="1472"/>
      <c r="AR37" s="1472"/>
      <c r="AS37" s="1472"/>
      <c r="AT37" s="1474">
        <v>10570</v>
      </c>
      <c r="AU37" s="1474"/>
      <c r="AV37" s="1474"/>
      <c r="AW37" s="1474"/>
      <c r="AX37" s="1474"/>
      <c r="AY37" s="1474"/>
      <c r="AZ37" s="1474"/>
      <c r="BA37" s="1474"/>
      <c r="BC37" s="1014">
        <f t="shared" si="0"/>
        <v>11098.5</v>
      </c>
    </row>
    <row r="38" spans="3:55">
      <c r="C38" s="1444">
        <v>7</v>
      </c>
      <c r="D38" s="1444"/>
      <c r="E38" s="1445" t="s">
        <v>5344</v>
      </c>
      <c r="F38" s="1445"/>
      <c r="G38" s="1445"/>
      <c r="H38" s="1469" t="s">
        <v>5345</v>
      </c>
      <c r="I38" s="1469"/>
      <c r="J38" s="1469"/>
      <c r="K38" s="1469"/>
      <c r="L38" s="1469"/>
      <c r="M38" s="1469"/>
      <c r="N38" s="1469"/>
      <c r="O38" s="1469"/>
      <c r="P38" s="1469"/>
      <c r="Q38" s="1469"/>
      <c r="R38" s="1469"/>
      <c r="S38" s="1469"/>
      <c r="T38" s="1469"/>
      <c r="U38" s="1470">
        <v>1</v>
      </c>
      <c r="V38" s="1470"/>
      <c r="W38" s="1471" t="s">
        <v>13</v>
      </c>
      <c r="X38" s="1471"/>
      <c r="Y38" s="1471"/>
      <c r="Z38" s="1472">
        <v>10780</v>
      </c>
      <c r="AA38" s="1472"/>
      <c r="AB38" s="1472"/>
      <c r="AC38" s="1472"/>
      <c r="AD38" s="1473">
        <v>22</v>
      </c>
      <c r="AE38" s="1473"/>
      <c r="AF38" s="1473"/>
      <c r="AG38" s="1473"/>
      <c r="AH38" s="1473"/>
      <c r="AI38" s="1473"/>
      <c r="AJ38" s="1473"/>
      <c r="AK38" s="1473"/>
      <c r="AL38" s="1472">
        <v>1943.93</v>
      </c>
      <c r="AM38" s="1472"/>
      <c r="AN38" s="1472"/>
      <c r="AO38" s="1472"/>
      <c r="AP38" s="1472"/>
      <c r="AQ38" s="1472"/>
      <c r="AR38" s="1472"/>
      <c r="AS38" s="1472"/>
      <c r="AT38" s="1474">
        <v>10780</v>
      </c>
      <c r="AU38" s="1474"/>
      <c r="AV38" s="1474"/>
      <c r="AW38" s="1474"/>
      <c r="AX38" s="1474"/>
      <c r="AY38" s="1474"/>
      <c r="AZ38" s="1474"/>
      <c r="BA38" s="1474"/>
      <c r="BC38" s="1014">
        <f t="shared" si="0"/>
        <v>11319</v>
      </c>
    </row>
    <row r="39" spans="3:55">
      <c r="C39" s="1444">
        <v>8</v>
      </c>
      <c r="D39" s="1444"/>
      <c r="E39" s="1445" t="s">
        <v>5346</v>
      </c>
      <c r="F39" s="1445"/>
      <c r="G39" s="1445"/>
      <c r="H39" s="1469" t="s">
        <v>5347</v>
      </c>
      <c r="I39" s="1469"/>
      <c r="J39" s="1469"/>
      <c r="K39" s="1469"/>
      <c r="L39" s="1469"/>
      <c r="M39" s="1469"/>
      <c r="N39" s="1469"/>
      <c r="O39" s="1469"/>
      <c r="P39" s="1469"/>
      <c r="Q39" s="1469"/>
      <c r="R39" s="1469"/>
      <c r="S39" s="1469"/>
      <c r="T39" s="1469"/>
      <c r="U39" s="1470">
        <v>1</v>
      </c>
      <c r="V39" s="1470"/>
      <c r="W39" s="1471" t="s">
        <v>13</v>
      </c>
      <c r="X39" s="1471"/>
      <c r="Y39" s="1471"/>
      <c r="Z39" s="1472">
        <v>10980</v>
      </c>
      <c r="AA39" s="1472"/>
      <c r="AB39" s="1472"/>
      <c r="AC39" s="1472"/>
      <c r="AD39" s="1473">
        <v>22</v>
      </c>
      <c r="AE39" s="1473"/>
      <c r="AF39" s="1473"/>
      <c r="AG39" s="1473"/>
      <c r="AH39" s="1473"/>
      <c r="AI39" s="1473"/>
      <c r="AJ39" s="1473"/>
      <c r="AK39" s="1473"/>
      <c r="AL39" s="1472">
        <v>1980</v>
      </c>
      <c r="AM39" s="1472"/>
      <c r="AN39" s="1472"/>
      <c r="AO39" s="1472"/>
      <c r="AP39" s="1472"/>
      <c r="AQ39" s="1472"/>
      <c r="AR39" s="1472"/>
      <c r="AS39" s="1472"/>
      <c r="AT39" s="1474">
        <v>10980</v>
      </c>
      <c r="AU39" s="1474"/>
      <c r="AV39" s="1474"/>
      <c r="AW39" s="1474"/>
      <c r="AX39" s="1474"/>
      <c r="AY39" s="1474"/>
      <c r="AZ39" s="1474"/>
      <c r="BA39" s="1474"/>
      <c r="BC39" s="1014">
        <f t="shared" si="0"/>
        <v>11529</v>
      </c>
    </row>
    <row r="40" spans="3:55">
      <c r="C40" s="1444">
        <v>9</v>
      </c>
      <c r="D40" s="1444"/>
      <c r="E40" s="1445" t="s">
        <v>2200</v>
      </c>
      <c r="F40" s="1445"/>
      <c r="G40" s="1445"/>
      <c r="H40" s="1469" t="s">
        <v>5348</v>
      </c>
      <c r="I40" s="1469"/>
      <c r="J40" s="1469"/>
      <c r="K40" s="1469"/>
      <c r="L40" s="1469"/>
      <c r="M40" s="1469"/>
      <c r="N40" s="1469"/>
      <c r="O40" s="1469"/>
      <c r="P40" s="1469"/>
      <c r="Q40" s="1469"/>
      <c r="R40" s="1469"/>
      <c r="S40" s="1469"/>
      <c r="T40" s="1469"/>
      <c r="U40" s="1470">
        <v>1</v>
      </c>
      <c r="V40" s="1470"/>
      <c r="W40" s="1471" t="s">
        <v>13</v>
      </c>
      <c r="X40" s="1471"/>
      <c r="Y40" s="1471"/>
      <c r="Z40" s="1472">
        <v>13420</v>
      </c>
      <c r="AA40" s="1472"/>
      <c r="AB40" s="1472"/>
      <c r="AC40" s="1472"/>
      <c r="AD40" s="1473">
        <v>22</v>
      </c>
      <c r="AE40" s="1473"/>
      <c r="AF40" s="1473"/>
      <c r="AG40" s="1473"/>
      <c r="AH40" s="1473"/>
      <c r="AI40" s="1473"/>
      <c r="AJ40" s="1473"/>
      <c r="AK40" s="1473"/>
      <c r="AL40" s="1472">
        <v>2420</v>
      </c>
      <c r="AM40" s="1472"/>
      <c r="AN40" s="1472"/>
      <c r="AO40" s="1472"/>
      <c r="AP40" s="1472"/>
      <c r="AQ40" s="1472"/>
      <c r="AR40" s="1472"/>
      <c r="AS40" s="1472"/>
      <c r="AT40" s="1474">
        <v>13420</v>
      </c>
      <c r="AU40" s="1474"/>
      <c r="AV40" s="1474"/>
      <c r="AW40" s="1474"/>
      <c r="AX40" s="1474"/>
      <c r="AY40" s="1474"/>
      <c r="AZ40" s="1474"/>
      <c r="BA40" s="1474"/>
      <c r="BC40" s="1014">
        <f t="shared" si="0"/>
        <v>14091</v>
      </c>
    </row>
    <row r="41" spans="3:55">
      <c r="C41" s="1444">
        <v>10</v>
      </c>
      <c r="D41" s="1444"/>
      <c r="E41" s="1445" t="s">
        <v>2201</v>
      </c>
      <c r="F41" s="1445"/>
      <c r="G41" s="1445"/>
      <c r="H41" s="1469" t="s">
        <v>5349</v>
      </c>
      <c r="I41" s="1469"/>
      <c r="J41" s="1469"/>
      <c r="K41" s="1469"/>
      <c r="L41" s="1469"/>
      <c r="M41" s="1469"/>
      <c r="N41" s="1469"/>
      <c r="O41" s="1469"/>
      <c r="P41" s="1469"/>
      <c r="Q41" s="1469"/>
      <c r="R41" s="1469"/>
      <c r="S41" s="1469"/>
      <c r="T41" s="1469"/>
      <c r="U41" s="1470">
        <v>1</v>
      </c>
      <c r="V41" s="1470"/>
      <c r="W41" s="1471" t="s">
        <v>13</v>
      </c>
      <c r="X41" s="1471"/>
      <c r="Y41" s="1471"/>
      <c r="Z41" s="1472">
        <v>13620</v>
      </c>
      <c r="AA41" s="1472"/>
      <c r="AB41" s="1472"/>
      <c r="AC41" s="1472"/>
      <c r="AD41" s="1473">
        <v>22</v>
      </c>
      <c r="AE41" s="1473"/>
      <c r="AF41" s="1473"/>
      <c r="AG41" s="1473"/>
      <c r="AH41" s="1473"/>
      <c r="AI41" s="1473"/>
      <c r="AJ41" s="1473"/>
      <c r="AK41" s="1473"/>
      <c r="AL41" s="1472">
        <v>2456.0700000000002</v>
      </c>
      <c r="AM41" s="1472"/>
      <c r="AN41" s="1472"/>
      <c r="AO41" s="1472"/>
      <c r="AP41" s="1472"/>
      <c r="AQ41" s="1472"/>
      <c r="AR41" s="1472"/>
      <c r="AS41" s="1472"/>
      <c r="AT41" s="1474">
        <v>13620</v>
      </c>
      <c r="AU41" s="1474"/>
      <c r="AV41" s="1474"/>
      <c r="AW41" s="1474"/>
      <c r="AX41" s="1474"/>
      <c r="AY41" s="1474"/>
      <c r="AZ41" s="1474"/>
      <c r="BA41" s="1474"/>
      <c r="BC41" s="1014">
        <f t="shared" si="0"/>
        <v>14301</v>
      </c>
    </row>
    <row r="42" spans="3:55">
      <c r="C42" s="1444">
        <v>11</v>
      </c>
      <c r="D42" s="1444"/>
      <c r="E42" s="1445" t="s">
        <v>2202</v>
      </c>
      <c r="F42" s="1445"/>
      <c r="G42" s="1445"/>
      <c r="H42" s="1469" t="s">
        <v>5350</v>
      </c>
      <c r="I42" s="1469"/>
      <c r="J42" s="1469"/>
      <c r="K42" s="1469"/>
      <c r="L42" s="1469"/>
      <c r="M42" s="1469"/>
      <c r="N42" s="1469"/>
      <c r="O42" s="1469"/>
      <c r="P42" s="1469"/>
      <c r="Q42" s="1469"/>
      <c r="R42" s="1469"/>
      <c r="S42" s="1469"/>
      <c r="T42" s="1469"/>
      <c r="U42" s="1470">
        <v>1</v>
      </c>
      <c r="V42" s="1470"/>
      <c r="W42" s="1471" t="s">
        <v>13</v>
      </c>
      <c r="X42" s="1471"/>
      <c r="Y42" s="1471"/>
      <c r="Z42" s="1472">
        <v>22370</v>
      </c>
      <c r="AA42" s="1472"/>
      <c r="AB42" s="1472"/>
      <c r="AC42" s="1472"/>
      <c r="AD42" s="1473">
        <v>22</v>
      </c>
      <c r="AE42" s="1473"/>
      <c r="AF42" s="1473"/>
      <c r="AG42" s="1473"/>
      <c r="AH42" s="1473"/>
      <c r="AI42" s="1473"/>
      <c r="AJ42" s="1473"/>
      <c r="AK42" s="1473"/>
      <c r="AL42" s="1472">
        <v>4033.93</v>
      </c>
      <c r="AM42" s="1472"/>
      <c r="AN42" s="1472"/>
      <c r="AO42" s="1472"/>
      <c r="AP42" s="1472"/>
      <c r="AQ42" s="1472"/>
      <c r="AR42" s="1472"/>
      <c r="AS42" s="1472"/>
      <c r="AT42" s="1474">
        <v>22370</v>
      </c>
      <c r="AU42" s="1474"/>
      <c r="AV42" s="1474"/>
      <c r="AW42" s="1474"/>
      <c r="AX42" s="1474"/>
      <c r="AY42" s="1474"/>
      <c r="AZ42" s="1474"/>
      <c r="BA42" s="1474"/>
      <c r="BC42" s="1014">
        <f t="shared" si="0"/>
        <v>23488.5</v>
      </c>
    </row>
    <row r="43" spans="3:55">
      <c r="C43" s="1444">
        <v>12</v>
      </c>
      <c r="D43" s="1444"/>
      <c r="E43" s="1445" t="s">
        <v>5351</v>
      </c>
      <c r="F43" s="1445"/>
      <c r="G43" s="1445"/>
      <c r="H43" s="1469" t="s">
        <v>5352</v>
      </c>
      <c r="I43" s="1469"/>
      <c r="J43" s="1469"/>
      <c r="K43" s="1469"/>
      <c r="L43" s="1469"/>
      <c r="M43" s="1469"/>
      <c r="N43" s="1469"/>
      <c r="O43" s="1469"/>
      <c r="P43" s="1469"/>
      <c r="Q43" s="1469"/>
      <c r="R43" s="1469"/>
      <c r="S43" s="1469"/>
      <c r="T43" s="1469"/>
      <c r="U43" s="1470">
        <v>1</v>
      </c>
      <c r="V43" s="1470"/>
      <c r="W43" s="1471" t="s">
        <v>13</v>
      </c>
      <c r="X43" s="1471"/>
      <c r="Y43" s="1471"/>
      <c r="Z43" s="1472">
        <v>12830.5</v>
      </c>
      <c r="AA43" s="1472"/>
      <c r="AB43" s="1472"/>
      <c r="AC43" s="1472"/>
      <c r="AD43" s="1473">
        <v>22</v>
      </c>
      <c r="AE43" s="1473"/>
      <c r="AF43" s="1473"/>
      <c r="AG43" s="1473"/>
      <c r="AH43" s="1473"/>
      <c r="AI43" s="1473"/>
      <c r="AJ43" s="1473"/>
      <c r="AK43" s="1473"/>
      <c r="AL43" s="1472">
        <v>2313.6999999999998</v>
      </c>
      <c r="AM43" s="1472"/>
      <c r="AN43" s="1472"/>
      <c r="AO43" s="1472"/>
      <c r="AP43" s="1472"/>
      <c r="AQ43" s="1472"/>
      <c r="AR43" s="1472"/>
      <c r="AS43" s="1472"/>
      <c r="AT43" s="1474">
        <v>12830.5</v>
      </c>
      <c r="AU43" s="1474"/>
      <c r="AV43" s="1474"/>
      <c r="AW43" s="1474"/>
      <c r="AX43" s="1474"/>
      <c r="AY43" s="1474"/>
      <c r="AZ43" s="1474"/>
      <c r="BA43" s="1474"/>
      <c r="BC43" s="1014">
        <f t="shared" si="0"/>
        <v>13472.03</v>
      </c>
    </row>
    <row r="44" spans="3:55">
      <c r="C44" s="1444">
        <v>13</v>
      </c>
      <c r="D44" s="1444"/>
      <c r="E44" s="1445" t="s">
        <v>5353</v>
      </c>
      <c r="F44" s="1445"/>
      <c r="G44" s="1445"/>
      <c r="H44" s="1469" t="s">
        <v>5354</v>
      </c>
      <c r="I44" s="1469"/>
      <c r="J44" s="1469"/>
      <c r="K44" s="1469"/>
      <c r="L44" s="1469"/>
      <c r="M44" s="1469"/>
      <c r="N44" s="1469"/>
      <c r="O44" s="1469"/>
      <c r="P44" s="1469"/>
      <c r="Q44" s="1469"/>
      <c r="R44" s="1469"/>
      <c r="S44" s="1469"/>
      <c r="T44" s="1469"/>
      <c r="U44" s="1470">
        <v>1</v>
      </c>
      <c r="V44" s="1470"/>
      <c r="W44" s="1471" t="s">
        <v>13</v>
      </c>
      <c r="X44" s="1471"/>
      <c r="Y44" s="1471"/>
      <c r="Z44" s="1472">
        <v>25332.7</v>
      </c>
      <c r="AA44" s="1472"/>
      <c r="AB44" s="1472"/>
      <c r="AC44" s="1472"/>
      <c r="AD44" s="1473">
        <v>22</v>
      </c>
      <c r="AE44" s="1473"/>
      <c r="AF44" s="1473"/>
      <c r="AG44" s="1473"/>
      <c r="AH44" s="1473"/>
      <c r="AI44" s="1473"/>
      <c r="AJ44" s="1473"/>
      <c r="AK44" s="1473"/>
      <c r="AL44" s="1472">
        <v>4568.1899999999996</v>
      </c>
      <c r="AM44" s="1472"/>
      <c r="AN44" s="1472"/>
      <c r="AO44" s="1472"/>
      <c r="AP44" s="1472"/>
      <c r="AQ44" s="1472"/>
      <c r="AR44" s="1472"/>
      <c r="AS44" s="1472"/>
      <c r="AT44" s="1474">
        <v>25332.7</v>
      </c>
      <c r="AU44" s="1474"/>
      <c r="AV44" s="1474"/>
      <c r="AW44" s="1474"/>
      <c r="AX44" s="1474"/>
      <c r="AY44" s="1474"/>
      <c r="AZ44" s="1474"/>
      <c r="BA44" s="1474"/>
      <c r="BC44" s="1014">
        <f t="shared" si="0"/>
        <v>26599.34</v>
      </c>
    </row>
    <row r="45" spans="3:55">
      <c r="C45" s="1444">
        <v>14</v>
      </c>
      <c r="D45" s="1444"/>
      <c r="E45" s="1445" t="s">
        <v>5355</v>
      </c>
      <c r="F45" s="1445"/>
      <c r="G45" s="1445"/>
      <c r="H45" s="1469" t="s">
        <v>5356</v>
      </c>
      <c r="I45" s="1469"/>
      <c r="J45" s="1469"/>
      <c r="K45" s="1469"/>
      <c r="L45" s="1469"/>
      <c r="M45" s="1469"/>
      <c r="N45" s="1469"/>
      <c r="O45" s="1469"/>
      <c r="P45" s="1469"/>
      <c r="Q45" s="1469"/>
      <c r="R45" s="1469"/>
      <c r="S45" s="1469"/>
      <c r="T45" s="1469"/>
      <c r="U45" s="1470">
        <v>1</v>
      </c>
      <c r="V45" s="1470"/>
      <c r="W45" s="1471" t="s">
        <v>13</v>
      </c>
      <c r="X45" s="1471"/>
      <c r="Y45" s="1471"/>
      <c r="Z45" s="1472">
        <v>15302.8</v>
      </c>
      <c r="AA45" s="1472"/>
      <c r="AB45" s="1472"/>
      <c r="AC45" s="1472"/>
      <c r="AD45" s="1473">
        <v>22</v>
      </c>
      <c r="AE45" s="1473"/>
      <c r="AF45" s="1473"/>
      <c r="AG45" s="1473"/>
      <c r="AH45" s="1473"/>
      <c r="AI45" s="1473"/>
      <c r="AJ45" s="1473"/>
      <c r="AK45" s="1473"/>
      <c r="AL45" s="1472">
        <v>2759.52</v>
      </c>
      <c r="AM45" s="1472"/>
      <c r="AN45" s="1472"/>
      <c r="AO45" s="1472"/>
      <c r="AP45" s="1472"/>
      <c r="AQ45" s="1472"/>
      <c r="AR45" s="1472"/>
      <c r="AS45" s="1472"/>
      <c r="AT45" s="1474">
        <v>15302.8</v>
      </c>
      <c r="AU45" s="1474"/>
      <c r="AV45" s="1474"/>
      <c r="AW45" s="1474"/>
      <c r="AX45" s="1474"/>
      <c r="AY45" s="1474"/>
      <c r="AZ45" s="1474"/>
      <c r="BA45" s="1474"/>
      <c r="BC45" s="1014">
        <f t="shared" si="0"/>
        <v>16067.94</v>
      </c>
    </row>
    <row r="46" spans="3:55" ht="15" thickBot="1">
      <c r="C46" s="1444">
        <v>15</v>
      </c>
      <c r="D46" s="1444"/>
      <c r="E46" s="1445" t="s">
        <v>5357</v>
      </c>
      <c r="F46" s="1445"/>
      <c r="G46" s="1445"/>
      <c r="H46" s="1469" t="s">
        <v>5358</v>
      </c>
      <c r="I46" s="1469"/>
      <c r="J46" s="1469"/>
      <c r="K46" s="1469"/>
      <c r="L46" s="1469"/>
      <c r="M46" s="1469"/>
      <c r="N46" s="1469"/>
      <c r="O46" s="1469"/>
      <c r="P46" s="1469"/>
      <c r="Q46" s="1469"/>
      <c r="R46" s="1469"/>
      <c r="S46" s="1469"/>
      <c r="T46" s="1469"/>
      <c r="U46" s="1470">
        <v>1</v>
      </c>
      <c r="V46" s="1470"/>
      <c r="W46" s="1471" t="s">
        <v>13</v>
      </c>
      <c r="X46" s="1471"/>
      <c r="Y46" s="1471"/>
      <c r="Z46" s="1472">
        <v>5459</v>
      </c>
      <c r="AA46" s="1472"/>
      <c r="AB46" s="1472"/>
      <c r="AC46" s="1472"/>
      <c r="AD46" s="1473">
        <v>22</v>
      </c>
      <c r="AE46" s="1473"/>
      <c r="AF46" s="1473"/>
      <c r="AG46" s="1473"/>
      <c r="AH46" s="1473"/>
      <c r="AI46" s="1473"/>
      <c r="AJ46" s="1473"/>
      <c r="AK46" s="1473"/>
      <c r="AL46" s="1475">
        <v>984.41</v>
      </c>
      <c r="AM46" s="1475"/>
      <c r="AN46" s="1475"/>
      <c r="AO46" s="1475"/>
      <c r="AP46" s="1475"/>
      <c r="AQ46" s="1475"/>
      <c r="AR46" s="1475"/>
      <c r="AS46" s="1475"/>
      <c r="AT46" s="1474">
        <v>5459</v>
      </c>
      <c r="AU46" s="1474"/>
      <c r="AV46" s="1474"/>
      <c r="AW46" s="1474"/>
      <c r="AX46" s="1474"/>
      <c r="AY46" s="1474"/>
      <c r="AZ46" s="1474"/>
      <c r="BA46" s="1474"/>
      <c r="BC46" s="1014">
        <f t="shared" si="0"/>
        <v>5731.95</v>
      </c>
    </row>
    <row r="47" spans="3:55">
      <c r="C47" s="1461" t="s">
        <v>639</v>
      </c>
      <c r="D47" s="1461"/>
      <c r="E47" s="1464" t="s">
        <v>1243</v>
      </c>
      <c r="F47" s="1464"/>
      <c r="G47" s="1464"/>
      <c r="H47" s="1464" t="s">
        <v>1655</v>
      </c>
      <c r="I47" s="1464"/>
      <c r="J47" s="1464"/>
      <c r="K47" s="1464"/>
      <c r="L47" s="1464"/>
      <c r="M47" s="1464"/>
      <c r="N47" s="1464"/>
      <c r="O47" s="1464"/>
      <c r="P47" s="1464"/>
      <c r="Q47" s="1464"/>
      <c r="R47" s="1464"/>
      <c r="S47" s="1464"/>
      <c r="T47" s="1464"/>
      <c r="U47" s="1464" t="s">
        <v>1656</v>
      </c>
      <c r="V47" s="1464"/>
      <c r="W47" s="1464"/>
      <c r="X47" s="1464"/>
      <c r="Y47" s="1464"/>
      <c r="Z47" s="1464" t="s">
        <v>5614</v>
      </c>
      <c r="AA47" s="1464"/>
      <c r="AB47" s="1464"/>
      <c r="AC47" s="1464"/>
      <c r="AD47" s="1464" t="s">
        <v>1657</v>
      </c>
      <c r="AE47" s="1464"/>
      <c r="AF47" s="1464"/>
      <c r="AG47" s="1464"/>
      <c r="AH47" s="1464"/>
      <c r="AI47" s="1464"/>
      <c r="AJ47" s="1464"/>
      <c r="AK47" s="1464"/>
      <c r="AL47" s="1464" t="s">
        <v>1658</v>
      </c>
      <c r="AM47" s="1464"/>
      <c r="AN47" s="1464"/>
      <c r="AO47" s="1464"/>
      <c r="AP47" s="1464"/>
      <c r="AQ47" s="1464"/>
      <c r="AR47" s="1464"/>
      <c r="AS47" s="1464"/>
      <c r="AT47" s="1467" t="s">
        <v>1659</v>
      </c>
      <c r="AU47" s="1467"/>
      <c r="AV47" s="1467"/>
      <c r="AW47" s="1467"/>
      <c r="AX47" s="1467"/>
      <c r="AY47" s="1467"/>
      <c r="AZ47" s="1467"/>
      <c r="BA47" s="1467"/>
      <c r="BC47" s="1489" t="s">
        <v>5626</v>
      </c>
    </row>
    <row r="48" spans="3:55">
      <c r="C48" s="1462"/>
      <c r="D48" s="1463"/>
      <c r="E48" s="1465"/>
      <c r="F48" s="1466"/>
      <c r="G48" s="1463"/>
      <c r="H48" s="1465"/>
      <c r="I48" s="1466"/>
      <c r="J48" s="1466"/>
      <c r="K48" s="1466"/>
      <c r="L48" s="1466"/>
      <c r="M48" s="1466"/>
      <c r="N48" s="1466"/>
      <c r="O48" s="1466"/>
      <c r="P48" s="1466"/>
      <c r="Q48" s="1466"/>
      <c r="R48" s="1466"/>
      <c r="S48" s="1466"/>
      <c r="T48" s="1463"/>
      <c r="U48" s="1465"/>
      <c r="V48" s="1466"/>
      <c r="W48" s="1466"/>
      <c r="X48" s="1466"/>
      <c r="Y48" s="1463"/>
      <c r="Z48" s="1465"/>
      <c r="AA48" s="1466"/>
      <c r="AB48" s="1466"/>
      <c r="AC48" s="1463"/>
      <c r="AD48" s="1465"/>
      <c r="AE48" s="1466"/>
      <c r="AF48" s="1466"/>
      <c r="AG48" s="1466"/>
      <c r="AH48" s="1466"/>
      <c r="AI48" s="1466"/>
      <c r="AJ48" s="1466"/>
      <c r="AK48" s="1463"/>
      <c r="AL48" s="1465"/>
      <c r="AM48" s="1466"/>
      <c r="AN48" s="1466"/>
      <c r="AO48" s="1466"/>
      <c r="AP48" s="1466"/>
      <c r="AQ48" s="1466"/>
      <c r="AR48" s="1466"/>
      <c r="AS48" s="1463"/>
      <c r="AT48" s="1465"/>
      <c r="AU48" s="1466"/>
      <c r="AV48" s="1466"/>
      <c r="AW48" s="1466"/>
      <c r="AX48" s="1466"/>
      <c r="AY48" s="1466"/>
      <c r="AZ48" s="1466"/>
      <c r="BA48" s="1468"/>
      <c r="BC48" s="1489"/>
    </row>
    <row r="49" spans="3:55">
      <c r="C49" s="1444">
        <v>16</v>
      </c>
      <c r="D49" s="1444"/>
      <c r="E49" s="1445" t="s">
        <v>5359</v>
      </c>
      <c r="F49" s="1445"/>
      <c r="G49" s="1445"/>
      <c r="H49" s="1476" t="s">
        <v>5360</v>
      </c>
      <c r="I49" s="1476"/>
      <c r="J49" s="1476"/>
      <c r="K49" s="1476"/>
      <c r="L49" s="1476"/>
      <c r="M49" s="1476"/>
      <c r="N49" s="1476"/>
      <c r="O49" s="1476"/>
      <c r="P49" s="1476"/>
      <c r="Q49" s="1476"/>
      <c r="R49" s="1476"/>
      <c r="S49" s="1476"/>
      <c r="T49" s="1476"/>
      <c r="U49" s="1470">
        <v>2</v>
      </c>
      <c r="V49" s="1470"/>
      <c r="W49" s="1471" t="s">
        <v>13</v>
      </c>
      <c r="X49" s="1471"/>
      <c r="Y49" s="1471"/>
      <c r="Z49" s="1472">
        <v>6384</v>
      </c>
      <c r="AA49" s="1472"/>
      <c r="AB49" s="1472"/>
      <c r="AC49" s="1472"/>
      <c r="AD49" s="1473">
        <v>22</v>
      </c>
      <c r="AE49" s="1473"/>
      <c r="AF49" s="1473"/>
      <c r="AG49" s="1473"/>
      <c r="AH49" s="1473"/>
      <c r="AI49" s="1473"/>
      <c r="AJ49" s="1473"/>
      <c r="AK49" s="1473"/>
      <c r="AL49" s="1472">
        <v>2302.4299999999998</v>
      </c>
      <c r="AM49" s="1472"/>
      <c r="AN49" s="1472"/>
      <c r="AO49" s="1472"/>
      <c r="AP49" s="1472"/>
      <c r="AQ49" s="1472"/>
      <c r="AR49" s="1472"/>
      <c r="AS49" s="1472"/>
      <c r="AT49" s="1474">
        <v>12768</v>
      </c>
      <c r="AU49" s="1474"/>
      <c r="AV49" s="1474"/>
      <c r="AW49" s="1474"/>
      <c r="AX49" s="1474"/>
      <c r="AY49" s="1474"/>
      <c r="AZ49" s="1474"/>
      <c r="BA49" s="1474"/>
      <c r="BC49" s="1014">
        <f>ROUNDUP(Z49*1.05,2)</f>
        <v>6703.2</v>
      </c>
    </row>
    <row r="50" spans="3:55">
      <c r="C50" s="1444">
        <v>17</v>
      </c>
      <c r="D50" s="1444"/>
      <c r="E50" s="1445" t="s">
        <v>5361</v>
      </c>
      <c r="F50" s="1445"/>
      <c r="G50" s="1445"/>
      <c r="H50" s="1476" t="s">
        <v>5362</v>
      </c>
      <c r="I50" s="1476"/>
      <c r="J50" s="1476"/>
      <c r="K50" s="1476"/>
      <c r="L50" s="1476"/>
      <c r="M50" s="1476"/>
      <c r="N50" s="1476"/>
      <c r="O50" s="1476"/>
      <c r="P50" s="1476"/>
      <c r="Q50" s="1476"/>
      <c r="R50" s="1476"/>
      <c r="S50" s="1476"/>
      <c r="T50" s="1476"/>
      <c r="U50" s="1470">
        <v>1</v>
      </c>
      <c r="V50" s="1470"/>
      <c r="W50" s="1471" t="s">
        <v>13</v>
      </c>
      <c r="X50" s="1471"/>
      <c r="Y50" s="1471"/>
      <c r="Z50" s="1472">
        <v>8234</v>
      </c>
      <c r="AA50" s="1472"/>
      <c r="AB50" s="1472"/>
      <c r="AC50" s="1472"/>
      <c r="AD50" s="1473">
        <v>22</v>
      </c>
      <c r="AE50" s="1473"/>
      <c r="AF50" s="1473"/>
      <c r="AG50" s="1473"/>
      <c r="AH50" s="1473"/>
      <c r="AI50" s="1473"/>
      <c r="AJ50" s="1473"/>
      <c r="AK50" s="1473"/>
      <c r="AL50" s="1472">
        <v>1484.82</v>
      </c>
      <c r="AM50" s="1472"/>
      <c r="AN50" s="1472"/>
      <c r="AO50" s="1472"/>
      <c r="AP50" s="1472"/>
      <c r="AQ50" s="1472"/>
      <c r="AR50" s="1472"/>
      <c r="AS50" s="1472"/>
      <c r="AT50" s="1474">
        <v>8234</v>
      </c>
      <c r="AU50" s="1474"/>
      <c r="AV50" s="1474"/>
      <c r="AW50" s="1474"/>
      <c r="AX50" s="1474"/>
      <c r="AY50" s="1474"/>
      <c r="AZ50" s="1474"/>
      <c r="BA50" s="1474"/>
      <c r="BC50" s="1014">
        <f t="shared" ref="BC50:BC92" si="1">ROUNDUP(Z50*1.05,2)</f>
        <v>8645.7000000000007</v>
      </c>
    </row>
    <row r="51" spans="3:55">
      <c r="C51" s="1444">
        <v>18</v>
      </c>
      <c r="D51" s="1444"/>
      <c r="E51" s="1445" t="s">
        <v>5363</v>
      </c>
      <c r="F51" s="1445"/>
      <c r="G51" s="1445"/>
      <c r="H51" s="1476" t="s">
        <v>5364</v>
      </c>
      <c r="I51" s="1476"/>
      <c r="J51" s="1476"/>
      <c r="K51" s="1476"/>
      <c r="L51" s="1476"/>
      <c r="M51" s="1476"/>
      <c r="N51" s="1476"/>
      <c r="O51" s="1476"/>
      <c r="P51" s="1476"/>
      <c r="Q51" s="1476"/>
      <c r="R51" s="1476"/>
      <c r="S51" s="1476"/>
      <c r="T51" s="1476"/>
      <c r="U51" s="1470">
        <v>1</v>
      </c>
      <c r="V51" s="1470"/>
      <c r="W51" s="1471" t="s">
        <v>13</v>
      </c>
      <c r="X51" s="1471"/>
      <c r="Y51" s="1471"/>
      <c r="Z51" s="1472">
        <v>9159</v>
      </c>
      <c r="AA51" s="1472"/>
      <c r="AB51" s="1472"/>
      <c r="AC51" s="1472"/>
      <c r="AD51" s="1473">
        <v>22</v>
      </c>
      <c r="AE51" s="1473"/>
      <c r="AF51" s="1473"/>
      <c r="AG51" s="1473"/>
      <c r="AH51" s="1473"/>
      <c r="AI51" s="1473"/>
      <c r="AJ51" s="1473"/>
      <c r="AK51" s="1473"/>
      <c r="AL51" s="1472">
        <v>1651.62</v>
      </c>
      <c r="AM51" s="1472"/>
      <c r="AN51" s="1472"/>
      <c r="AO51" s="1472"/>
      <c r="AP51" s="1472"/>
      <c r="AQ51" s="1472"/>
      <c r="AR51" s="1472"/>
      <c r="AS51" s="1472"/>
      <c r="AT51" s="1474">
        <v>9159</v>
      </c>
      <c r="AU51" s="1474"/>
      <c r="AV51" s="1474"/>
      <c r="AW51" s="1474"/>
      <c r="AX51" s="1474"/>
      <c r="AY51" s="1474"/>
      <c r="AZ51" s="1474"/>
      <c r="BA51" s="1474"/>
      <c r="BC51" s="1014">
        <f t="shared" si="1"/>
        <v>9616.9500000000007</v>
      </c>
    </row>
    <row r="52" spans="3:55">
      <c r="C52" s="1444">
        <v>19</v>
      </c>
      <c r="D52" s="1444"/>
      <c r="E52" s="1445" t="s">
        <v>5365</v>
      </c>
      <c r="F52" s="1445"/>
      <c r="G52" s="1445"/>
      <c r="H52" s="1476" t="s">
        <v>5366</v>
      </c>
      <c r="I52" s="1476"/>
      <c r="J52" s="1476"/>
      <c r="K52" s="1476"/>
      <c r="L52" s="1476"/>
      <c r="M52" s="1476"/>
      <c r="N52" s="1476"/>
      <c r="O52" s="1476"/>
      <c r="P52" s="1476"/>
      <c r="Q52" s="1476"/>
      <c r="R52" s="1476"/>
      <c r="S52" s="1476"/>
      <c r="T52" s="1476"/>
      <c r="U52" s="1470">
        <v>1</v>
      </c>
      <c r="V52" s="1470"/>
      <c r="W52" s="1471" t="s">
        <v>13</v>
      </c>
      <c r="X52" s="1471"/>
      <c r="Y52" s="1471"/>
      <c r="Z52" s="1472">
        <v>11009</v>
      </c>
      <c r="AA52" s="1472"/>
      <c r="AB52" s="1472"/>
      <c r="AC52" s="1472"/>
      <c r="AD52" s="1473">
        <v>22</v>
      </c>
      <c r="AE52" s="1473"/>
      <c r="AF52" s="1473"/>
      <c r="AG52" s="1473"/>
      <c r="AH52" s="1473"/>
      <c r="AI52" s="1473"/>
      <c r="AJ52" s="1473"/>
      <c r="AK52" s="1473"/>
      <c r="AL52" s="1472">
        <v>1985.23</v>
      </c>
      <c r="AM52" s="1472"/>
      <c r="AN52" s="1472"/>
      <c r="AO52" s="1472"/>
      <c r="AP52" s="1472"/>
      <c r="AQ52" s="1472"/>
      <c r="AR52" s="1472"/>
      <c r="AS52" s="1472"/>
      <c r="AT52" s="1474">
        <v>11009</v>
      </c>
      <c r="AU52" s="1474"/>
      <c r="AV52" s="1474"/>
      <c r="AW52" s="1474"/>
      <c r="AX52" s="1474"/>
      <c r="AY52" s="1474"/>
      <c r="AZ52" s="1474"/>
      <c r="BA52" s="1474"/>
      <c r="BC52" s="1014">
        <f t="shared" si="1"/>
        <v>11559.45</v>
      </c>
    </row>
    <row r="53" spans="3:55">
      <c r="C53" s="1444">
        <v>20</v>
      </c>
      <c r="D53" s="1444"/>
      <c r="E53" s="1445" t="s">
        <v>5367</v>
      </c>
      <c r="F53" s="1445"/>
      <c r="G53" s="1445"/>
      <c r="H53" s="1476" t="s">
        <v>5368</v>
      </c>
      <c r="I53" s="1476"/>
      <c r="J53" s="1476"/>
      <c r="K53" s="1476"/>
      <c r="L53" s="1476"/>
      <c r="M53" s="1476"/>
      <c r="N53" s="1476"/>
      <c r="O53" s="1476"/>
      <c r="P53" s="1476"/>
      <c r="Q53" s="1476"/>
      <c r="R53" s="1476"/>
      <c r="S53" s="1476"/>
      <c r="T53" s="1476"/>
      <c r="U53" s="1470">
        <v>1</v>
      </c>
      <c r="V53" s="1470"/>
      <c r="W53" s="1471" t="s">
        <v>13</v>
      </c>
      <c r="X53" s="1471"/>
      <c r="Y53" s="1471"/>
      <c r="Z53" s="1472">
        <v>11934</v>
      </c>
      <c r="AA53" s="1472"/>
      <c r="AB53" s="1472"/>
      <c r="AC53" s="1472"/>
      <c r="AD53" s="1473">
        <v>22</v>
      </c>
      <c r="AE53" s="1473"/>
      <c r="AF53" s="1473"/>
      <c r="AG53" s="1473"/>
      <c r="AH53" s="1473"/>
      <c r="AI53" s="1473"/>
      <c r="AJ53" s="1473"/>
      <c r="AK53" s="1473"/>
      <c r="AL53" s="1472">
        <v>2152.0300000000002</v>
      </c>
      <c r="AM53" s="1472"/>
      <c r="AN53" s="1472"/>
      <c r="AO53" s="1472"/>
      <c r="AP53" s="1472"/>
      <c r="AQ53" s="1472"/>
      <c r="AR53" s="1472"/>
      <c r="AS53" s="1472"/>
      <c r="AT53" s="1474">
        <v>11934</v>
      </c>
      <c r="AU53" s="1474"/>
      <c r="AV53" s="1474"/>
      <c r="AW53" s="1474"/>
      <c r="AX53" s="1474"/>
      <c r="AY53" s="1474"/>
      <c r="AZ53" s="1474"/>
      <c r="BA53" s="1474"/>
      <c r="BC53" s="1014">
        <f t="shared" si="1"/>
        <v>12530.7</v>
      </c>
    </row>
    <row r="54" spans="3:55">
      <c r="C54" s="1444">
        <v>21</v>
      </c>
      <c r="D54" s="1444"/>
      <c r="E54" s="1445" t="s">
        <v>5369</v>
      </c>
      <c r="F54" s="1445"/>
      <c r="G54" s="1445"/>
      <c r="H54" s="1476" t="s">
        <v>5370</v>
      </c>
      <c r="I54" s="1476"/>
      <c r="J54" s="1476"/>
      <c r="K54" s="1476"/>
      <c r="L54" s="1476"/>
      <c r="M54" s="1476"/>
      <c r="N54" s="1476"/>
      <c r="O54" s="1476"/>
      <c r="P54" s="1476"/>
      <c r="Q54" s="1476"/>
      <c r="R54" s="1476"/>
      <c r="S54" s="1476"/>
      <c r="T54" s="1476"/>
      <c r="U54" s="1470">
        <v>1</v>
      </c>
      <c r="V54" s="1470"/>
      <c r="W54" s="1471" t="s">
        <v>13</v>
      </c>
      <c r="X54" s="1471"/>
      <c r="Y54" s="1471"/>
      <c r="Z54" s="1472">
        <v>12859</v>
      </c>
      <c r="AA54" s="1472"/>
      <c r="AB54" s="1472"/>
      <c r="AC54" s="1472"/>
      <c r="AD54" s="1473">
        <v>22</v>
      </c>
      <c r="AE54" s="1473"/>
      <c r="AF54" s="1473"/>
      <c r="AG54" s="1473"/>
      <c r="AH54" s="1473"/>
      <c r="AI54" s="1473"/>
      <c r="AJ54" s="1473"/>
      <c r="AK54" s="1473"/>
      <c r="AL54" s="1472">
        <v>2318.84</v>
      </c>
      <c r="AM54" s="1472"/>
      <c r="AN54" s="1472"/>
      <c r="AO54" s="1472"/>
      <c r="AP54" s="1472"/>
      <c r="AQ54" s="1472"/>
      <c r="AR54" s="1472"/>
      <c r="AS54" s="1472"/>
      <c r="AT54" s="1474">
        <v>12859</v>
      </c>
      <c r="AU54" s="1474"/>
      <c r="AV54" s="1474"/>
      <c r="AW54" s="1474"/>
      <c r="AX54" s="1474"/>
      <c r="AY54" s="1474"/>
      <c r="AZ54" s="1474"/>
      <c r="BA54" s="1474"/>
      <c r="BC54" s="1014">
        <f t="shared" si="1"/>
        <v>13501.95</v>
      </c>
    </row>
    <row r="55" spans="3:55">
      <c r="C55" s="1444">
        <v>22</v>
      </c>
      <c r="D55" s="1444"/>
      <c r="E55" s="1445" t="s">
        <v>5371</v>
      </c>
      <c r="F55" s="1445"/>
      <c r="G55" s="1445"/>
      <c r="H55" s="1476" t="s">
        <v>5372</v>
      </c>
      <c r="I55" s="1476"/>
      <c r="J55" s="1476"/>
      <c r="K55" s="1476"/>
      <c r="L55" s="1476"/>
      <c r="M55" s="1476"/>
      <c r="N55" s="1476"/>
      <c r="O55" s="1476"/>
      <c r="P55" s="1476"/>
      <c r="Q55" s="1476"/>
      <c r="R55" s="1476"/>
      <c r="S55" s="1476"/>
      <c r="T55" s="1476"/>
      <c r="U55" s="1470">
        <v>1</v>
      </c>
      <c r="V55" s="1470"/>
      <c r="W55" s="1471" t="s">
        <v>13</v>
      </c>
      <c r="X55" s="1471"/>
      <c r="Y55" s="1471"/>
      <c r="Z55" s="1472">
        <v>13784</v>
      </c>
      <c r="AA55" s="1472"/>
      <c r="AB55" s="1472"/>
      <c r="AC55" s="1472"/>
      <c r="AD55" s="1473">
        <v>22</v>
      </c>
      <c r="AE55" s="1473"/>
      <c r="AF55" s="1473"/>
      <c r="AG55" s="1473"/>
      <c r="AH55" s="1473"/>
      <c r="AI55" s="1473"/>
      <c r="AJ55" s="1473"/>
      <c r="AK55" s="1473"/>
      <c r="AL55" s="1472">
        <v>2485.64</v>
      </c>
      <c r="AM55" s="1472"/>
      <c r="AN55" s="1472"/>
      <c r="AO55" s="1472"/>
      <c r="AP55" s="1472"/>
      <c r="AQ55" s="1472"/>
      <c r="AR55" s="1472"/>
      <c r="AS55" s="1472"/>
      <c r="AT55" s="1474">
        <v>13784</v>
      </c>
      <c r="AU55" s="1474"/>
      <c r="AV55" s="1474"/>
      <c r="AW55" s="1474"/>
      <c r="AX55" s="1474"/>
      <c r="AY55" s="1474"/>
      <c r="AZ55" s="1474"/>
      <c r="BA55" s="1474"/>
      <c r="BC55" s="1014">
        <f t="shared" si="1"/>
        <v>14473.2</v>
      </c>
    </row>
    <row r="56" spans="3:55">
      <c r="C56" s="1444">
        <v>23</v>
      </c>
      <c r="D56" s="1444"/>
      <c r="E56" s="1445" t="s">
        <v>5373</v>
      </c>
      <c r="F56" s="1445"/>
      <c r="G56" s="1445"/>
      <c r="H56" s="1476" t="s">
        <v>5374</v>
      </c>
      <c r="I56" s="1476"/>
      <c r="J56" s="1476"/>
      <c r="K56" s="1476"/>
      <c r="L56" s="1476"/>
      <c r="M56" s="1476"/>
      <c r="N56" s="1476"/>
      <c r="O56" s="1476"/>
      <c r="P56" s="1476"/>
      <c r="Q56" s="1476"/>
      <c r="R56" s="1476"/>
      <c r="S56" s="1476"/>
      <c r="T56" s="1476"/>
      <c r="U56" s="1470">
        <v>1</v>
      </c>
      <c r="V56" s="1470"/>
      <c r="W56" s="1471" t="s">
        <v>13</v>
      </c>
      <c r="X56" s="1471"/>
      <c r="Y56" s="1471"/>
      <c r="Z56" s="1472">
        <v>14709</v>
      </c>
      <c r="AA56" s="1472"/>
      <c r="AB56" s="1472"/>
      <c r="AC56" s="1472"/>
      <c r="AD56" s="1473">
        <v>22</v>
      </c>
      <c r="AE56" s="1473"/>
      <c r="AF56" s="1473"/>
      <c r="AG56" s="1473"/>
      <c r="AH56" s="1473"/>
      <c r="AI56" s="1473"/>
      <c r="AJ56" s="1473"/>
      <c r="AK56" s="1473"/>
      <c r="AL56" s="1472">
        <v>2652.44</v>
      </c>
      <c r="AM56" s="1472"/>
      <c r="AN56" s="1472"/>
      <c r="AO56" s="1472"/>
      <c r="AP56" s="1472"/>
      <c r="AQ56" s="1472"/>
      <c r="AR56" s="1472"/>
      <c r="AS56" s="1472"/>
      <c r="AT56" s="1474">
        <v>14709</v>
      </c>
      <c r="AU56" s="1474"/>
      <c r="AV56" s="1474"/>
      <c r="AW56" s="1474"/>
      <c r="AX56" s="1474"/>
      <c r="AY56" s="1474"/>
      <c r="AZ56" s="1474"/>
      <c r="BA56" s="1474"/>
      <c r="BC56" s="1014">
        <f t="shared" si="1"/>
        <v>15444.45</v>
      </c>
    </row>
    <row r="57" spans="3:55">
      <c r="C57" s="1444">
        <v>24</v>
      </c>
      <c r="D57" s="1444"/>
      <c r="E57" s="1445" t="s">
        <v>5375</v>
      </c>
      <c r="F57" s="1445"/>
      <c r="G57" s="1445"/>
      <c r="H57" s="1476" t="s">
        <v>5376</v>
      </c>
      <c r="I57" s="1476"/>
      <c r="J57" s="1476"/>
      <c r="K57" s="1476"/>
      <c r="L57" s="1476"/>
      <c r="M57" s="1476"/>
      <c r="N57" s="1476"/>
      <c r="O57" s="1476"/>
      <c r="P57" s="1476"/>
      <c r="Q57" s="1476"/>
      <c r="R57" s="1476"/>
      <c r="S57" s="1476"/>
      <c r="T57" s="1476"/>
      <c r="U57" s="1470">
        <v>1</v>
      </c>
      <c r="V57" s="1470"/>
      <c r="W57" s="1471" t="s">
        <v>13</v>
      </c>
      <c r="X57" s="1471"/>
      <c r="Y57" s="1471"/>
      <c r="Z57" s="1472">
        <v>5543</v>
      </c>
      <c r="AA57" s="1472"/>
      <c r="AB57" s="1472"/>
      <c r="AC57" s="1472"/>
      <c r="AD57" s="1473">
        <v>22</v>
      </c>
      <c r="AE57" s="1473"/>
      <c r="AF57" s="1473"/>
      <c r="AG57" s="1473"/>
      <c r="AH57" s="1473"/>
      <c r="AI57" s="1473"/>
      <c r="AJ57" s="1473"/>
      <c r="AK57" s="1473"/>
      <c r="AL57" s="1475">
        <v>999.56</v>
      </c>
      <c r="AM57" s="1475"/>
      <c r="AN57" s="1475"/>
      <c r="AO57" s="1475"/>
      <c r="AP57" s="1475"/>
      <c r="AQ57" s="1475"/>
      <c r="AR57" s="1475"/>
      <c r="AS57" s="1475"/>
      <c r="AT57" s="1474">
        <v>5543</v>
      </c>
      <c r="AU57" s="1474"/>
      <c r="AV57" s="1474"/>
      <c r="AW57" s="1474"/>
      <c r="AX57" s="1474"/>
      <c r="AY57" s="1474"/>
      <c r="AZ57" s="1474"/>
      <c r="BA57" s="1474"/>
      <c r="BC57" s="1014">
        <f t="shared" si="1"/>
        <v>5820.15</v>
      </c>
    </row>
    <row r="58" spans="3:55">
      <c r="C58" s="1444">
        <v>25</v>
      </c>
      <c r="D58" s="1444"/>
      <c r="E58" s="1445" t="s">
        <v>5377</v>
      </c>
      <c r="F58" s="1445"/>
      <c r="G58" s="1445"/>
      <c r="H58" s="1476" t="s">
        <v>5378</v>
      </c>
      <c r="I58" s="1476"/>
      <c r="J58" s="1476"/>
      <c r="K58" s="1476"/>
      <c r="L58" s="1476"/>
      <c r="M58" s="1476"/>
      <c r="N58" s="1476"/>
      <c r="O58" s="1476"/>
      <c r="P58" s="1476"/>
      <c r="Q58" s="1476"/>
      <c r="R58" s="1476"/>
      <c r="S58" s="1476"/>
      <c r="T58" s="1476"/>
      <c r="U58" s="1470">
        <v>1</v>
      </c>
      <c r="V58" s="1470"/>
      <c r="W58" s="1471" t="s">
        <v>13</v>
      </c>
      <c r="X58" s="1471"/>
      <c r="Y58" s="1471"/>
      <c r="Z58" s="1472">
        <v>6489</v>
      </c>
      <c r="AA58" s="1472"/>
      <c r="AB58" s="1472"/>
      <c r="AC58" s="1472"/>
      <c r="AD58" s="1473">
        <v>22</v>
      </c>
      <c r="AE58" s="1473"/>
      <c r="AF58" s="1473"/>
      <c r="AG58" s="1473"/>
      <c r="AH58" s="1473"/>
      <c r="AI58" s="1473"/>
      <c r="AJ58" s="1473"/>
      <c r="AK58" s="1473"/>
      <c r="AL58" s="1472">
        <v>1170.1500000000001</v>
      </c>
      <c r="AM58" s="1472"/>
      <c r="AN58" s="1472"/>
      <c r="AO58" s="1472"/>
      <c r="AP58" s="1472"/>
      <c r="AQ58" s="1472"/>
      <c r="AR58" s="1472"/>
      <c r="AS58" s="1472"/>
      <c r="AT58" s="1474">
        <v>6489</v>
      </c>
      <c r="AU58" s="1474"/>
      <c r="AV58" s="1474"/>
      <c r="AW58" s="1474"/>
      <c r="AX58" s="1474"/>
      <c r="AY58" s="1474"/>
      <c r="AZ58" s="1474"/>
      <c r="BA58" s="1474"/>
      <c r="BC58" s="1014">
        <f t="shared" si="1"/>
        <v>6813.45</v>
      </c>
    </row>
    <row r="59" spans="3:55">
      <c r="C59" s="1444">
        <v>26</v>
      </c>
      <c r="D59" s="1444"/>
      <c r="E59" s="1445" t="s">
        <v>5379</v>
      </c>
      <c r="F59" s="1445"/>
      <c r="G59" s="1445"/>
      <c r="H59" s="1476" t="s">
        <v>5380</v>
      </c>
      <c r="I59" s="1476"/>
      <c r="J59" s="1476"/>
      <c r="K59" s="1476"/>
      <c r="L59" s="1476"/>
      <c r="M59" s="1476"/>
      <c r="N59" s="1476"/>
      <c r="O59" s="1476"/>
      <c r="P59" s="1476"/>
      <c r="Q59" s="1476"/>
      <c r="R59" s="1476"/>
      <c r="S59" s="1476"/>
      <c r="T59" s="1476"/>
      <c r="U59" s="1470">
        <v>1</v>
      </c>
      <c r="V59" s="1470"/>
      <c r="W59" s="1471" t="s">
        <v>13</v>
      </c>
      <c r="X59" s="1471"/>
      <c r="Y59" s="1471"/>
      <c r="Z59" s="1472">
        <v>7435</v>
      </c>
      <c r="AA59" s="1472"/>
      <c r="AB59" s="1472"/>
      <c r="AC59" s="1472"/>
      <c r="AD59" s="1473">
        <v>22</v>
      </c>
      <c r="AE59" s="1473"/>
      <c r="AF59" s="1473"/>
      <c r="AG59" s="1473"/>
      <c r="AH59" s="1473"/>
      <c r="AI59" s="1473"/>
      <c r="AJ59" s="1473"/>
      <c r="AK59" s="1473"/>
      <c r="AL59" s="1472">
        <v>1340.74</v>
      </c>
      <c r="AM59" s="1472"/>
      <c r="AN59" s="1472"/>
      <c r="AO59" s="1472"/>
      <c r="AP59" s="1472"/>
      <c r="AQ59" s="1472"/>
      <c r="AR59" s="1472"/>
      <c r="AS59" s="1472"/>
      <c r="AT59" s="1474">
        <v>7435</v>
      </c>
      <c r="AU59" s="1474"/>
      <c r="AV59" s="1474"/>
      <c r="AW59" s="1474"/>
      <c r="AX59" s="1474"/>
      <c r="AY59" s="1474"/>
      <c r="AZ59" s="1474"/>
      <c r="BA59" s="1474"/>
      <c r="BC59" s="1014">
        <f t="shared" si="1"/>
        <v>7806.75</v>
      </c>
    </row>
    <row r="60" spans="3:55">
      <c r="C60" s="1444">
        <v>27</v>
      </c>
      <c r="D60" s="1444"/>
      <c r="E60" s="1445" t="s">
        <v>5381</v>
      </c>
      <c r="F60" s="1445"/>
      <c r="G60" s="1445"/>
      <c r="H60" s="1476" t="s">
        <v>5382</v>
      </c>
      <c r="I60" s="1476"/>
      <c r="J60" s="1476"/>
      <c r="K60" s="1476"/>
      <c r="L60" s="1476"/>
      <c r="M60" s="1476"/>
      <c r="N60" s="1476"/>
      <c r="O60" s="1476"/>
      <c r="P60" s="1476"/>
      <c r="Q60" s="1476"/>
      <c r="R60" s="1476"/>
      <c r="S60" s="1476"/>
      <c r="T60" s="1476"/>
      <c r="U60" s="1470">
        <v>1</v>
      </c>
      <c r="V60" s="1470"/>
      <c r="W60" s="1471" t="s">
        <v>13</v>
      </c>
      <c r="X60" s="1471"/>
      <c r="Y60" s="1471"/>
      <c r="Z60" s="1472">
        <v>8381</v>
      </c>
      <c r="AA60" s="1472"/>
      <c r="AB60" s="1472"/>
      <c r="AC60" s="1472"/>
      <c r="AD60" s="1473">
        <v>22</v>
      </c>
      <c r="AE60" s="1473"/>
      <c r="AF60" s="1473"/>
      <c r="AG60" s="1473"/>
      <c r="AH60" s="1473"/>
      <c r="AI60" s="1473"/>
      <c r="AJ60" s="1473"/>
      <c r="AK60" s="1473"/>
      <c r="AL60" s="1472">
        <v>1511.33</v>
      </c>
      <c r="AM60" s="1472"/>
      <c r="AN60" s="1472"/>
      <c r="AO60" s="1472"/>
      <c r="AP60" s="1472"/>
      <c r="AQ60" s="1472"/>
      <c r="AR60" s="1472"/>
      <c r="AS60" s="1472"/>
      <c r="AT60" s="1474">
        <v>8381</v>
      </c>
      <c r="AU60" s="1474"/>
      <c r="AV60" s="1474"/>
      <c r="AW60" s="1474"/>
      <c r="AX60" s="1474"/>
      <c r="AY60" s="1474"/>
      <c r="AZ60" s="1474"/>
      <c r="BA60" s="1474"/>
      <c r="BC60" s="1014">
        <f t="shared" si="1"/>
        <v>8800.0499999999993</v>
      </c>
    </row>
    <row r="61" spans="3:55">
      <c r="C61" s="1444">
        <v>28</v>
      </c>
      <c r="D61" s="1444"/>
      <c r="E61" s="1445" t="s">
        <v>5383</v>
      </c>
      <c r="F61" s="1445"/>
      <c r="G61" s="1445"/>
      <c r="H61" s="1476" t="s">
        <v>5384</v>
      </c>
      <c r="I61" s="1476"/>
      <c r="J61" s="1476"/>
      <c r="K61" s="1476"/>
      <c r="L61" s="1476"/>
      <c r="M61" s="1476"/>
      <c r="N61" s="1476"/>
      <c r="O61" s="1476"/>
      <c r="P61" s="1476"/>
      <c r="Q61" s="1476"/>
      <c r="R61" s="1476"/>
      <c r="S61" s="1476"/>
      <c r="T61" s="1476"/>
      <c r="U61" s="1470">
        <v>1</v>
      </c>
      <c r="V61" s="1470"/>
      <c r="W61" s="1471" t="s">
        <v>13</v>
      </c>
      <c r="X61" s="1471"/>
      <c r="Y61" s="1471"/>
      <c r="Z61" s="1472">
        <v>9327</v>
      </c>
      <c r="AA61" s="1472"/>
      <c r="AB61" s="1472"/>
      <c r="AC61" s="1472"/>
      <c r="AD61" s="1473">
        <v>22</v>
      </c>
      <c r="AE61" s="1473"/>
      <c r="AF61" s="1473"/>
      <c r="AG61" s="1473"/>
      <c r="AH61" s="1473"/>
      <c r="AI61" s="1473"/>
      <c r="AJ61" s="1473"/>
      <c r="AK61" s="1473"/>
      <c r="AL61" s="1472">
        <v>1681.92</v>
      </c>
      <c r="AM61" s="1472"/>
      <c r="AN61" s="1472"/>
      <c r="AO61" s="1472"/>
      <c r="AP61" s="1472"/>
      <c r="AQ61" s="1472"/>
      <c r="AR61" s="1472"/>
      <c r="AS61" s="1472"/>
      <c r="AT61" s="1474">
        <v>9327</v>
      </c>
      <c r="AU61" s="1474"/>
      <c r="AV61" s="1474"/>
      <c r="AW61" s="1474"/>
      <c r="AX61" s="1474"/>
      <c r="AY61" s="1474"/>
      <c r="AZ61" s="1474"/>
      <c r="BA61" s="1474"/>
      <c r="BC61" s="1014">
        <f t="shared" si="1"/>
        <v>9793.35</v>
      </c>
    </row>
    <row r="62" spans="3:55">
      <c r="C62" s="1444">
        <v>29</v>
      </c>
      <c r="D62" s="1444"/>
      <c r="E62" s="1445" t="s">
        <v>5385</v>
      </c>
      <c r="F62" s="1445"/>
      <c r="G62" s="1445"/>
      <c r="H62" s="1476" t="s">
        <v>5386</v>
      </c>
      <c r="I62" s="1476"/>
      <c r="J62" s="1476"/>
      <c r="K62" s="1476"/>
      <c r="L62" s="1476"/>
      <c r="M62" s="1476"/>
      <c r="N62" s="1476"/>
      <c r="O62" s="1476"/>
      <c r="P62" s="1476"/>
      <c r="Q62" s="1476"/>
      <c r="R62" s="1476"/>
      <c r="S62" s="1476"/>
      <c r="T62" s="1476"/>
      <c r="U62" s="1470">
        <v>1</v>
      </c>
      <c r="V62" s="1470"/>
      <c r="W62" s="1471" t="s">
        <v>13</v>
      </c>
      <c r="X62" s="1471"/>
      <c r="Y62" s="1471"/>
      <c r="Z62" s="1472">
        <v>10273</v>
      </c>
      <c r="AA62" s="1472"/>
      <c r="AB62" s="1472"/>
      <c r="AC62" s="1472"/>
      <c r="AD62" s="1473">
        <v>22</v>
      </c>
      <c r="AE62" s="1473"/>
      <c r="AF62" s="1473"/>
      <c r="AG62" s="1473"/>
      <c r="AH62" s="1473"/>
      <c r="AI62" s="1473"/>
      <c r="AJ62" s="1473"/>
      <c r="AK62" s="1473"/>
      <c r="AL62" s="1472">
        <v>1852.51</v>
      </c>
      <c r="AM62" s="1472"/>
      <c r="AN62" s="1472"/>
      <c r="AO62" s="1472"/>
      <c r="AP62" s="1472"/>
      <c r="AQ62" s="1472"/>
      <c r="AR62" s="1472"/>
      <c r="AS62" s="1472"/>
      <c r="AT62" s="1474">
        <v>10273</v>
      </c>
      <c r="AU62" s="1474"/>
      <c r="AV62" s="1474"/>
      <c r="AW62" s="1474"/>
      <c r="AX62" s="1474"/>
      <c r="AY62" s="1474"/>
      <c r="AZ62" s="1474"/>
      <c r="BA62" s="1474"/>
      <c r="BC62" s="1014">
        <f t="shared" si="1"/>
        <v>10786.65</v>
      </c>
    </row>
    <row r="63" spans="3:55">
      <c r="C63" s="1444">
        <v>30</v>
      </c>
      <c r="D63" s="1444"/>
      <c r="E63" s="1445" t="s">
        <v>5387</v>
      </c>
      <c r="F63" s="1445"/>
      <c r="G63" s="1445"/>
      <c r="H63" s="1476" t="s">
        <v>5388</v>
      </c>
      <c r="I63" s="1476"/>
      <c r="J63" s="1476"/>
      <c r="K63" s="1476"/>
      <c r="L63" s="1476"/>
      <c r="M63" s="1476"/>
      <c r="N63" s="1476"/>
      <c r="O63" s="1476"/>
      <c r="P63" s="1476"/>
      <c r="Q63" s="1476"/>
      <c r="R63" s="1476"/>
      <c r="S63" s="1476"/>
      <c r="T63" s="1476"/>
      <c r="U63" s="1470">
        <v>1</v>
      </c>
      <c r="V63" s="1470"/>
      <c r="W63" s="1471" t="s">
        <v>13</v>
      </c>
      <c r="X63" s="1471"/>
      <c r="Y63" s="1471"/>
      <c r="Z63" s="1472">
        <v>11219</v>
      </c>
      <c r="AA63" s="1472"/>
      <c r="AB63" s="1472"/>
      <c r="AC63" s="1472"/>
      <c r="AD63" s="1473">
        <v>22</v>
      </c>
      <c r="AE63" s="1473"/>
      <c r="AF63" s="1473"/>
      <c r="AG63" s="1473"/>
      <c r="AH63" s="1473"/>
      <c r="AI63" s="1473"/>
      <c r="AJ63" s="1473"/>
      <c r="AK63" s="1473"/>
      <c r="AL63" s="1472">
        <v>2023.1</v>
      </c>
      <c r="AM63" s="1472"/>
      <c r="AN63" s="1472"/>
      <c r="AO63" s="1472"/>
      <c r="AP63" s="1472"/>
      <c r="AQ63" s="1472"/>
      <c r="AR63" s="1472"/>
      <c r="AS63" s="1472"/>
      <c r="AT63" s="1474">
        <v>11219</v>
      </c>
      <c r="AU63" s="1474"/>
      <c r="AV63" s="1474"/>
      <c r="AW63" s="1474"/>
      <c r="AX63" s="1474"/>
      <c r="AY63" s="1474"/>
      <c r="AZ63" s="1474"/>
      <c r="BA63" s="1474"/>
      <c r="BC63" s="1014">
        <f t="shared" si="1"/>
        <v>11779.95</v>
      </c>
    </row>
    <row r="64" spans="3:55">
      <c r="C64" s="1444">
        <v>31</v>
      </c>
      <c r="D64" s="1444"/>
      <c r="E64" s="1445" t="s">
        <v>5389</v>
      </c>
      <c r="F64" s="1445"/>
      <c r="G64" s="1445"/>
      <c r="H64" s="1476" t="s">
        <v>5390</v>
      </c>
      <c r="I64" s="1476"/>
      <c r="J64" s="1476"/>
      <c r="K64" s="1476"/>
      <c r="L64" s="1476"/>
      <c r="M64" s="1476"/>
      <c r="N64" s="1476"/>
      <c r="O64" s="1476"/>
      <c r="P64" s="1476"/>
      <c r="Q64" s="1476"/>
      <c r="R64" s="1476"/>
      <c r="S64" s="1476"/>
      <c r="T64" s="1476"/>
      <c r="U64" s="1470">
        <v>1</v>
      </c>
      <c r="V64" s="1470"/>
      <c r="W64" s="1471" t="s">
        <v>13</v>
      </c>
      <c r="X64" s="1471"/>
      <c r="Y64" s="1471"/>
      <c r="Z64" s="1472">
        <v>12165</v>
      </c>
      <c r="AA64" s="1472"/>
      <c r="AB64" s="1472"/>
      <c r="AC64" s="1472"/>
      <c r="AD64" s="1473">
        <v>22</v>
      </c>
      <c r="AE64" s="1473"/>
      <c r="AF64" s="1473"/>
      <c r="AG64" s="1473"/>
      <c r="AH64" s="1473"/>
      <c r="AI64" s="1473"/>
      <c r="AJ64" s="1473"/>
      <c r="AK64" s="1473"/>
      <c r="AL64" s="1472">
        <v>2193.69</v>
      </c>
      <c r="AM64" s="1472"/>
      <c r="AN64" s="1472"/>
      <c r="AO64" s="1472"/>
      <c r="AP64" s="1472"/>
      <c r="AQ64" s="1472"/>
      <c r="AR64" s="1472"/>
      <c r="AS64" s="1472"/>
      <c r="AT64" s="1474">
        <v>12165</v>
      </c>
      <c r="AU64" s="1474"/>
      <c r="AV64" s="1474"/>
      <c r="AW64" s="1474"/>
      <c r="AX64" s="1474"/>
      <c r="AY64" s="1474"/>
      <c r="AZ64" s="1474"/>
      <c r="BA64" s="1474"/>
      <c r="BC64" s="1014">
        <f t="shared" si="1"/>
        <v>12773.25</v>
      </c>
    </row>
    <row r="65" spans="3:55">
      <c r="C65" s="1444">
        <v>32</v>
      </c>
      <c r="D65" s="1444"/>
      <c r="E65" s="1445" t="s">
        <v>5391</v>
      </c>
      <c r="F65" s="1445"/>
      <c r="G65" s="1445"/>
      <c r="H65" s="1476" t="s">
        <v>5392</v>
      </c>
      <c r="I65" s="1476"/>
      <c r="J65" s="1476"/>
      <c r="K65" s="1476"/>
      <c r="L65" s="1476"/>
      <c r="M65" s="1476"/>
      <c r="N65" s="1476"/>
      <c r="O65" s="1476"/>
      <c r="P65" s="1476"/>
      <c r="Q65" s="1476"/>
      <c r="R65" s="1476"/>
      <c r="S65" s="1476"/>
      <c r="T65" s="1476"/>
      <c r="U65" s="1470">
        <v>1</v>
      </c>
      <c r="V65" s="1470"/>
      <c r="W65" s="1471" t="s">
        <v>13</v>
      </c>
      <c r="X65" s="1471"/>
      <c r="Y65" s="1471"/>
      <c r="Z65" s="1472">
        <v>13111</v>
      </c>
      <c r="AA65" s="1472"/>
      <c r="AB65" s="1472"/>
      <c r="AC65" s="1472"/>
      <c r="AD65" s="1473">
        <v>22</v>
      </c>
      <c r="AE65" s="1473"/>
      <c r="AF65" s="1473"/>
      <c r="AG65" s="1473"/>
      <c r="AH65" s="1473"/>
      <c r="AI65" s="1473"/>
      <c r="AJ65" s="1473"/>
      <c r="AK65" s="1473"/>
      <c r="AL65" s="1472">
        <v>2364.2800000000002</v>
      </c>
      <c r="AM65" s="1472"/>
      <c r="AN65" s="1472"/>
      <c r="AO65" s="1472"/>
      <c r="AP65" s="1472"/>
      <c r="AQ65" s="1472"/>
      <c r="AR65" s="1472"/>
      <c r="AS65" s="1472"/>
      <c r="AT65" s="1474">
        <v>13111</v>
      </c>
      <c r="AU65" s="1474"/>
      <c r="AV65" s="1474"/>
      <c r="AW65" s="1474"/>
      <c r="AX65" s="1474"/>
      <c r="AY65" s="1474"/>
      <c r="AZ65" s="1474"/>
      <c r="BA65" s="1474"/>
      <c r="BC65" s="1014">
        <f t="shared" si="1"/>
        <v>13766.55</v>
      </c>
    </row>
    <row r="66" spans="3:55">
      <c r="C66" s="1444">
        <v>33</v>
      </c>
      <c r="D66" s="1444"/>
      <c r="E66" s="1445" t="s">
        <v>5393</v>
      </c>
      <c r="F66" s="1445"/>
      <c r="G66" s="1445"/>
      <c r="H66" s="1476" t="s">
        <v>5394</v>
      </c>
      <c r="I66" s="1476"/>
      <c r="J66" s="1476"/>
      <c r="K66" s="1476"/>
      <c r="L66" s="1476"/>
      <c r="M66" s="1476"/>
      <c r="N66" s="1476"/>
      <c r="O66" s="1476"/>
      <c r="P66" s="1476"/>
      <c r="Q66" s="1476"/>
      <c r="R66" s="1476"/>
      <c r="S66" s="1476"/>
      <c r="T66" s="1476"/>
      <c r="U66" s="1470">
        <v>1</v>
      </c>
      <c r="V66" s="1470"/>
      <c r="W66" s="1471" t="s">
        <v>13</v>
      </c>
      <c r="X66" s="1471"/>
      <c r="Y66" s="1471"/>
      <c r="Z66" s="1472">
        <v>14057</v>
      </c>
      <c r="AA66" s="1472"/>
      <c r="AB66" s="1472"/>
      <c r="AC66" s="1472"/>
      <c r="AD66" s="1473">
        <v>22</v>
      </c>
      <c r="AE66" s="1473"/>
      <c r="AF66" s="1473"/>
      <c r="AG66" s="1473"/>
      <c r="AH66" s="1473"/>
      <c r="AI66" s="1473"/>
      <c r="AJ66" s="1473"/>
      <c r="AK66" s="1473"/>
      <c r="AL66" s="1472">
        <v>2534.87</v>
      </c>
      <c r="AM66" s="1472"/>
      <c r="AN66" s="1472"/>
      <c r="AO66" s="1472"/>
      <c r="AP66" s="1472"/>
      <c r="AQ66" s="1472"/>
      <c r="AR66" s="1472"/>
      <c r="AS66" s="1472"/>
      <c r="AT66" s="1474">
        <v>14057</v>
      </c>
      <c r="AU66" s="1474"/>
      <c r="AV66" s="1474"/>
      <c r="AW66" s="1474"/>
      <c r="AX66" s="1474"/>
      <c r="AY66" s="1474"/>
      <c r="AZ66" s="1474"/>
      <c r="BA66" s="1474"/>
      <c r="BC66" s="1014">
        <f t="shared" si="1"/>
        <v>14759.85</v>
      </c>
    </row>
    <row r="67" spans="3:55">
      <c r="C67" s="1444">
        <v>34</v>
      </c>
      <c r="D67" s="1444"/>
      <c r="E67" s="1445" t="s">
        <v>5395</v>
      </c>
      <c r="F67" s="1445"/>
      <c r="G67" s="1445"/>
      <c r="H67" s="1476" t="s">
        <v>5396</v>
      </c>
      <c r="I67" s="1476"/>
      <c r="J67" s="1476"/>
      <c r="K67" s="1476"/>
      <c r="L67" s="1476"/>
      <c r="M67" s="1476"/>
      <c r="N67" s="1476"/>
      <c r="O67" s="1476"/>
      <c r="P67" s="1476"/>
      <c r="Q67" s="1476"/>
      <c r="R67" s="1476"/>
      <c r="S67" s="1476"/>
      <c r="T67" s="1476"/>
      <c r="U67" s="1470">
        <v>1</v>
      </c>
      <c r="V67" s="1470"/>
      <c r="W67" s="1471" t="s">
        <v>13</v>
      </c>
      <c r="X67" s="1471"/>
      <c r="Y67" s="1471"/>
      <c r="Z67" s="1472">
        <v>15003</v>
      </c>
      <c r="AA67" s="1472"/>
      <c r="AB67" s="1472"/>
      <c r="AC67" s="1472"/>
      <c r="AD67" s="1473">
        <v>22</v>
      </c>
      <c r="AE67" s="1473"/>
      <c r="AF67" s="1473"/>
      <c r="AG67" s="1473"/>
      <c r="AH67" s="1473"/>
      <c r="AI67" s="1473"/>
      <c r="AJ67" s="1473"/>
      <c r="AK67" s="1473"/>
      <c r="AL67" s="1472">
        <v>2705.46</v>
      </c>
      <c r="AM67" s="1472"/>
      <c r="AN67" s="1472"/>
      <c r="AO67" s="1472"/>
      <c r="AP67" s="1472"/>
      <c r="AQ67" s="1472"/>
      <c r="AR67" s="1472"/>
      <c r="AS67" s="1472"/>
      <c r="AT67" s="1474">
        <v>15003</v>
      </c>
      <c r="AU67" s="1474"/>
      <c r="AV67" s="1474"/>
      <c r="AW67" s="1474"/>
      <c r="AX67" s="1474"/>
      <c r="AY67" s="1474"/>
      <c r="AZ67" s="1474"/>
      <c r="BA67" s="1474"/>
      <c r="BC67" s="1014">
        <f t="shared" si="1"/>
        <v>15753.15</v>
      </c>
    </row>
    <row r="68" spans="3:55">
      <c r="C68" s="1444">
        <v>35</v>
      </c>
      <c r="D68" s="1444"/>
      <c r="E68" s="1445" t="s">
        <v>5397</v>
      </c>
      <c r="F68" s="1445"/>
      <c r="G68" s="1445"/>
      <c r="H68" s="1476" t="s">
        <v>5398</v>
      </c>
      <c r="I68" s="1476"/>
      <c r="J68" s="1476"/>
      <c r="K68" s="1476"/>
      <c r="L68" s="1476"/>
      <c r="M68" s="1476"/>
      <c r="N68" s="1476"/>
      <c r="O68" s="1476"/>
      <c r="P68" s="1476"/>
      <c r="Q68" s="1476"/>
      <c r="R68" s="1476"/>
      <c r="S68" s="1476"/>
      <c r="T68" s="1476"/>
      <c r="U68" s="1470">
        <v>1</v>
      </c>
      <c r="V68" s="1470"/>
      <c r="W68" s="1471" t="s">
        <v>13</v>
      </c>
      <c r="X68" s="1471"/>
      <c r="Y68" s="1471"/>
      <c r="Z68" s="1472">
        <v>5623</v>
      </c>
      <c r="AA68" s="1472"/>
      <c r="AB68" s="1472"/>
      <c r="AC68" s="1472"/>
      <c r="AD68" s="1473">
        <v>22</v>
      </c>
      <c r="AE68" s="1473"/>
      <c r="AF68" s="1473"/>
      <c r="AG68" s="1473"/>
      <c r="AH68" s="1473"/>
      <c r="AI68" s="1473"/>
      <c r="AJ68" s="1473"/>
      <c r="AK68" s="1473"/>
      <c r="AL68" s="1472">
        <v>1013.98</v>
      </c>
      <c r="AM68" s="1472"/>
      <c r="AN68" s="1472"/>
      <c r="AO68" s="1472"/>
      <c r="AP68" s="1472"/>
      <c r="AQ68" s="1472"/>
      <c r="AR68" s="1472"/>
      <c r="AS68" s="1472"/>
      <c r="AT68" s="1474">
        <v>5623</v>
      </c>
      <c r="AU68" s="1474"/>
      <c r="AV68" s="1474"/>
      <c r="AW68" s="1474"/>
      <c r="AX68" s="1474"/>
      <c r="AY68" s="1474"/>
      <c r="AZ68" s="1474"/>
      <c r="BA68" s="1474"/>
      <c r="BC68" s="1014">
        <f t="shared" si="1"/>
        <v>5904.15</v>
      </c>
    </row>
    <row r="69" spans="3:55">
      <c r="C69" s="1444">
        <v>36</v>
      </c>
      <c r="D69" s="1444"/>
      <c r="E69" s="1445" t="s">
        <v>5399</v>
      </c>
      <c r="F69" s="1445"/>
      <c r="G69" s="1445"/>
      <c r="H69" s="1476" t="s">
        <v>5400</v>
      </c>
      <c r="I69" s="1476"/>
      <c r="J69" s="1476"/>
      <c r="K69" s="1476"/>
      <c r="L69" s="1476"/>
      <c r="M69" s="1476"/>
      <c r="N69" s="1476"/>
      <c r="O69" s="1476"/>
      <c r="P69" s="1476"/>
      <c r="Q69" s="1476"/>
      <c r="R69" s="1476"/>
      <c r="S69" s="1476"/>
      <c r="T69" s="1476"/>
      <c r="U69" s="1470">
        <v>1</v>
      </c>
      <c r="V69" s="1470"/>
      <c r="W69" s="1471" t="s">
        <v>13</v>
      </c>
      <c r="X69" s="1471"/>
      <c r="Y69" s="1471"/>
      <c r="Z69" s="1472">
        <v>6589</v>
      </c>
      <c r="AA69" s="1472"/>
      <c r="AB69" s="1472"/>
      <c r="AC69" s="1472"/>
      <c r="AD69" s="1473">
        <v>22</v>
      </c>
      <c r="AE69" s="1473"/>
      <c r="AF69" s="1473"/>
      <c r="AG69" s="1473"/>
      <c r="AH69" s="1473"/>
      <c r="AI69" s="1473"/>
      <c r="AJ69" s="1473"/>
      <c r="AK69" s="1473"/>
      <c r="AL69" s="1472">
        <v>1188.18</v>
      </c>
      <c r="AM69" s="1472"/>
      <c r="AN69" s="1472"/>
      <c r="AO69" s="1472"/>
      <c r="AP69" s="1472"/>
      <c r="AQ69" s="1472"/>
      <c r="AR69" s="1472"/>
      <c r="AS69" s="1472"/>
      <c r="AT69" s="1474">
        <v>6589</v>
      </c>
      <c r="AU69" s="1474"/>
      <c r="AV69" s="1474"/>
      <c r="AW69" s="1474"/>
      <c r="AX69" s="1474"/>
      <c r="AY69" s="1474"/>
      <c r="AZ69" s="1474"/>
      <c r="BA69" s="1474"/>
      <c r="BC69" s="1014">
        <f t="shared" si="1"/>
        <v>6918.45</v>
      </c>
    </row>
    <row r="70" spans="3:55">
      <c r="C70" s="1444">
        <v>37</v>
      </c>
      <c r="D70" s="1444"/>
      <c r="E70" s="1445" t="s">
        <v>5401</v>
      </c>
      <c r="F70" s="1445"/>
      <c r="G70" s="1445"/>
      <c r="H70" s="1476" t="s">
        <v>5402</v>
      </c>
      <c r="I70" s="1476"/>
      <c r="J70" s="1476"/>
      <c r="K70" s="1476"/>
      <c r="L70" s="1476"/>
      <c r="M70" s="1476"/>
      <c r="N70" s="1476"/>
      <c r="O70" s="1476"/>
      <c r="P70" s="1476"/>
      <c r="Q70" s="1476"/>
      <c r="R70" s="1476"/>
      <c r="S70" s="1476"/>
      <c r="T70" s="1476"/>
      <c r="U70" s="1470">
        <v>1</v>
      </c>
      <c r="V70" s="1470"/>
      <c r="W70" s="1471" t="s">
        <v>13</v>
      </c>
      <c r="X70" s="1471"/>
      <c r="Y70" s="1471"/>
      <c r="Z70" s="1472">
        <v>7555</v>
      </c>
      <c r="AA70" s="1472"/>
      <c r="AB70" s="1472"/>
      <c r="AC70" s="1472"/>
      <c r="AD70" s="1473">
        <v>22</v>
      </c>
      <c r="AE70" s="1473"/>
      <c r="AF70" s="1473"/>
      <c r="AG70" s="1473"/>
      <c r="AH70" s="1473"/>
      <c r="AI70" s="1473"/>
      <c r="AJ70" s="1473"/>
      <c r="AK70" s="1473"/>
      <c r="AL70" s="1472">
        <v>1362.38</v>
      </c>
      <c r="AM70" s="1472"/>
      <c r="AN70" s="1472"/>
      <c r="AO70" s="1472"/>
      <c r="AP70" s="1472"/>
      <c r="AQ70" s="1472"/>
      <c r="AR70" s="1472"/>
      <c r="AS70" s="1472"/>
      <c r="AT70" s="1474">
        <v>7555</v>
      </c>
      <c r="AU70" s="1474"/>
      <c r="AV70" s="1474"/>
      <c r="AW70" s="1474"/>
      <c r="AX70" s="1474"/>
      <c r="AY70" s="1474"/>
      <c r="AZ70" s="1474"/>
      <c r="BA70" s="1474"/>
      <c r="BC70" s="1014">
        <f t="shared" si="1"/>
        <v>7932.75</v>
      </c>
    </row>
    <row r="71" spans="3:55">
      <c r="C71" s="1444">
        <v>38</v>
      </c>
      <c r="D71" s="1444"/>
      <c r="E71" s="1445" t="s">
        <v>5403</v>
      </c>
      <c r="F71" s="1445"/>
      <c r="G71" s="1445"/>
      <c r="H71" s="1476" t="s">
        <v>5404</v>
      </c>
      <c r="I71" s="1476"/>
      <c r="J71" s="1476"/>
      <c r="K71" s="1476"/>
      <c r="L71" s="1476"/>
      <c r="M71" s="1476"/>
      <c r="N71" s="1476"/>
      <c r="O71" s="1476"/>
      <c r="P71" s="1476"/>
      <c r="Q71" s="1476"/>
      <c r="R71" s="1476"/>
      <c r="S71" s="1476"/>
      <c r="T71" s="1476"/>
      <c r="U71" s="1470">
        <v>1</v>
      </c>
      <c r="V71" s="1470"/>
      <c r="W71" s="1471" t="s">
        <v>13</v>
      </c>
      <c r="X71" s="1471"/>
      <c r="Y71" s="1471"/>
      <c r="Z71" s="1472">
        <v>8521</v>
      </c>
      <c r="AA71" s="1472"/>
      <c r="AB71" s="1472"/>
      <c r="AC71" s="1472"/>
      <c r="AD71" s="1473">
        <v>22</v>
      </c>
      <c r="AE71" s="1473"/>
      <c r="AF71" s="1473"/>
      <c r="AG71" s="1473"/>
      <c r="AH71" s="1473"/>
      <c r="AI71" s="1473"/>
      <c r="AJ71" s="1473"/>
      <c r="AK71" s="1473"/>
      <c r="AL71" s="1472">
        <v>1536.57</v>
      </c>
      <c r="AM71" s="1472"/>
      <c r="AN71" s="1472"/>
      <c r="AO71" s="1472"/>
      <c r="AP71" s="1472"/>
      <c r="AQ71" s="1472"/>
      <c r="AR71" s="1472"/>
      <c r="AS71" s="1472"/>
      <c r="AT71" s="1474">
        <v>8521</v>
      </c>
      <c r="AU71" s="1474"/>
      <c r="AV71" s="1474"/>
      <c r="AW71" s="1474"/>
      <c r="AX71" s="1474"/>
      <c r="AY71" s="1474"/>
      <c r="AZ71" s="1474"/>
      <c r="BA71" s="1474"/>
      <c r="BC71" s="1014">
        <f t="shared" si="1"/>
        <v>8947.0499999999993</v>
      </c>
    </row>
    <row r="72" spans="3:55">
      <c r="C72" s="1444">
        <v>39</v>
      </c>
      <c r="D72" s="1444"/>
      <c r="E72" s="1445" t="s">
        <v>5405</v>
      </c>
      <c r="F72" s="1445"/>
      <c r="G72" s="1445"/>
      <c r="H72" s="1476" t="s">
        <v>5406</v>
      </c>
      <c r="I72" s="1476"/>
      <c r="J72" s="1476"/>
      <c r="K72" s="1476"/>
      <c r="L72" s="1476"/>
      <c r="M72" s="1476"/>
      <c r="N72" s="1476"/>
      <c r="O72" s="1476"/>
      <c r="P72" s="1476"/>
      <c r="Q72" s="1476"/>
      <c r="R72" s="1476"/>
      <c r="S72" s="1476"/>
      <c r="T72" s="1476"/>
      <c r="U72" s="1470">
        <v>1</v>
      </c>
      <c r="V72" s="1470"/>
      <c r="W72" s="1471" t="s">
        <v>13</v>
      </c>
      <c r="X72" s="1471"/>
      <c r="Y72" s="1471"/>
      <c r="Z72" s="1472">
        <v>9487</v>
      </c>
      <c r="AA72" s="1472"/>
      <c r="AB72" s="1472"/>
      <c r="AC72" s="1472"/>
      <c r="AD72" s="1473">
        <v>22</v>
      </c>
      <c r="AE72" s="1473"/>
      <c r="AF72" s="1473"/>
      <c r="AG72" s="1473"/>
      <c r="AH72" s="1473"/>
      <c r="AI72" s="1473"/>
      <c r="AJ72" s="1473"/>
      <c r="AK72" s="1473"/>
      <c r="AL72" s="1472">
        <v>1710.77</v>
      </c>
      <c r="AM72" s="1472"/>
      <c r="AN72" s="1472"/>
      <c r="AO72" s="1472"/>
      <c r="AP72" s="1472"/>
      <c r="AQ72" s="1472"/>
      <c r="AR72" s="1472"/>
      <c r="AS72" s="1472"/>
      <c r="AT72" s="1474">
        <v>9487</v>
      </c>
      <c r="AU72" s="1474"/>
      <c r="AV72" s="1474"/>
      <c r="AW72" s="1474"/>
      <c r="AX72" s="1474"/>
      <c r="AY72" s="1474"/>
      <c r="AZ72" s="1474"/>
      <c r="BA72" s="1474"/>
      <c r="BC72" s="1014">
        <f t="shared" si="1"/>
        <v>9961.35</v>
      </c>
    </row>
    <row r="73" spans="3:55">
      <c r="C73" s="1444">
        <v>40</v>
      </c>
      <c r="D73" s="1444"/>
      <c r="E73" s="1445" t="s">
        <v>5407</v>
      </c>
      <c r="F73" s="1445"/>
      <c r="G73" s="1445"/>
      <c r="H73" s="1476" t="s">
        <v>5408</v>
      </c>
      <c r="I73" s="1476"/>
      <c r="J73" s="1476"/>
      <c r="K73" s="1476"/>
      <c r="L73" s="1476"/>
      <c r="M73" s="1476"/>
      <c r="N73" s="1476"/>
      <c r="O73" s="1476"/>
      <c r="P73" s="1476"/>
      <c r="Q73" s="1476"/>
      <c r="R73" s="1476"/>
      <c r="S73" s="1476"/>
      <c r="T73" s="1476"/>
      <c r="U73" s="1470">
        <v>1</v>
      </c>
      <c r="V73" s="1470"/>
      <c r="W73" s="1471" t="s">
        <v>13</v>
      </c>
      <c r="X73" s="1471"/>
      <c r="Y73" s="1471"/>
      <c r="Z73" s="1472">
        <v>10453</v>
      </c>
      <c r="AA73" s="1472"/>
      <c r="AB73" s="1472"/>
      <c r="AC73" s="1472"/>
      <c r="AD73" s="1473">
        <v>22</v>
      </c>
      <c r="AE73" s="1473"/>
      <c r="AF73" s="1473"/>
      <c r="AG73" s="1473"/>
      <c r="AH73" s="1473"/>
      <c r="AI73" s="1473"/>
      <c r="AJ73" s="1473"/>
      <c r="AK73" s="1473"/>
      <c r="AL73" s="1472">
        <v>1884.97</v>
      </c>
      <c r="AM73" s="1472"/>
      <c r="AN73" s="1472"/>
      <c r="AO73" s="1472"/>
      <c r="AP73" s="1472"/>
      <c r="AQ73" s="1472"/>
      <c r="AR73" s="1472"/>
      <c r="AS73" s="1472"/>
      <c r="AT73" s="1474">
        <v>10453</v>
      </c>
      <c r="AU73" s="1474"/>
      <c r="AV73" s="1474"/>
      <c r="AW73" s="1474"/>
      <c r="AX73" s="1474"/>
      <c r="AY73" s="1474"/>
      <c r="AZ73" s="1474"/>
      <c r="BA73" s="1474"/>
      <c r="BC73" s="1014">
        <f t="shared" si="1"/>
        <v>10975.65</v>
      </c>
    </row>
    <row r="74" spans="3:55">
      <c r="C74" s="1444">
        <v>41</v>
      </c>
      <c r="D74" s="1444"/>
      <c r="E74" s="1445" t="s">
        <v>5409</v>
      </c>
      <c r="F74" s="1445"/>
      <c r="G74" s="1445"/>
      <c r="H74" s="1476" t="s">
        <v>5410</v>
      </c>
      <c r="I74" s="1476"/>
      <c r="J74" s="1476"/>
      <c r="K74" s="1476"/>
      <c r="L74" s="1476"/>
      <c r="M74" s="1476"/>
      <c r="N74" s="1476"/>
      <c r="O74" s="1476"/>
      <c r="P74" s="1476"/>
      <c r="Q74" s="1476"/>
      <c r="R74" s="1476"/>
      <c r="S74" s="1476"/>
      <c r="T74" s="1476"/>
      <c r="U74" s="1470">
        <v>1</v>
      </c>
      <c r="V74" s="1470"/>
      <c r="W74" s="1471" t="s">
        <v>13</v>
      </c>
      <c r="X74" s="1471"/>
      <c r="Y74" s="1471"/>
      <c r="Z74" s="1472">
        <v>11419</v>
      </c>
      <c r="AA74" s="1472"/>
      <c r="AB74" s="1472"/>
      <c r="AC74" s="1472"/>
      <c r="AD74" s="1473">
        <v>22</v>
      </c>
      <c r="AE74" s="1473"/>
      <c r="AF74" s="1473"/>
      <c r="AG74" s="1473"/>
      <c r="AH74" s="1473"/>
      <c r="AI74" s="1473"/>
      <c r="AJ74" s="1473"/>
      <c r="AK74" s="1473"/>
      <c r="AL74" s="1472">
        <v>2059.16</v>
      </c>
      <c r="AM74" s="1472"/>
      <c r="AN74" s="1472"/>
      <c r="AO74" s="1472"/>
      <c r="AP74" s="1472"/>
      <c r="AQ74" s="1472"/>
      <c r="AR74" s="1472"/>
      <c r="AS74" s="1472"/>
      <c r="AT74" s="1474">
        <v>11419</v>
      </c>
      <c r="AU74" s="1474"/>
      <c r="AV74" s="1474"/>
      <c r="AW74" s="1474"/>
      <c r="AX74" s="1474"/>
      <c r="AY74" s="1474"/>
      <c r="AZ74" s="1474"/>
      <c r="BA74" s="1474"/>
      <c r="BC74" s="1014">
        <f t="shared" si="1"/>
        <v>11989.95</v>
      </c>
    </row>
    <row r="75" spans="3:55">
      <c r="C75" s="1444">
        <v>42</v>
      </c>
      <c r="D75" s="1444"/>
      <c r="E75" s="1445" t="s">
        <v>5411</v>
      </c>
      <c r="F75" s="1445"/>
      <c r="G75" s="1445"/>
      <c r="H75" s="1476" t="s">
        <v>5412</v>
      </c>
      <c r="I75" s="1476"/>
      <c r="J75" s="1476"/>
      <c r="K75" s="1476"/>
      <c r="L75" s="1476"/>
      <c r="M75" s="1476"/>
      <c r="N75" s="1476"/>
      <c r="O75" s="1476"/>
      <c r="P75" s="1476"/>
      <c r="Q75" s="1476"/>
      <c r="R75" s="1476"/>
      <c r="S75" s="1476"/>
      <c r="T75" s="1476"/>
      <c r="U75" s="1470">
        <v>1</v>
      </c>
      <c r="V75" s="1470"/>
      <c r="W75" s="1471" t="s">
        <v>13</v>
      </c>
      <c r="X75" s="1471"/>
      <c r="Y75" s="1471"/>
      <c r="Z75" s="1472">
        <v>12385</v>
      </c>
      <c r="AA75" s="1472"/>
      <c r="AB75" s="1472"/>
      <c r="AC75" s="1472"/>
      <c r="AD75" s="1473">
        <v>22</v>
      </c>
      <c r="AE75" s="1473"/>
      <c r="AF75" s="1473"/>
      <c r="AG75" s="1473"/>
      <c r="AH75" s="1473"/>
      <c r="AI75" s="1473"/>
      <c r="AJ75" s="1473"/>
      <c r="AK75" s="1473"/>
      <c r="AL75" s="1472">
        <v>2233.36</v>
      </c>
      <c r="AM75" s="1472"/>
      <c r="AN75" s="1472"/>
      <c r="AO75" s="1472"/>
      <c r="AP75" s="1472"/>
      <c r="AQ75" s="1472"/>
      <c r="AR75" s="1472"/>
      <c r="AS75" s="1472"/>
      <c r="AT75" s="1474">
        <v>12385</v>
      </c>
      <c r="AU75" s="1474"/>
      <c r="AV75" s="1474"/>
      <c r="AW75" s="1474"/>
      <c r="AX75" s="1474"/>
      <c r="AY75" s="1474"/>
      <c r="AZ75" s="1474"/>
      <c r="BA75" s="1474"/>
      <c r="BC75" s="1014">
        <f t="shared" si="1"/>
        <v>13004.25</v>
      </c>
    </row>
    <row r="76" spans="3:55">
      <c r="C76" s="1444">
        <v>43</v>
      </c>
      <c r="D76" s="1444"/>
      <c r="E76" s="1445" t="s">
        <v>5413</v>
      </c>
      <c r="F76" s="1445"/>
      <c r="G76" s="1445"/>
      <c r="H76" s="1476" t="s">
        <v>5414</v>
      </c>
      <c r="I76" s="1476"/>
      <c r="J76" s="1476"/>
      <c r="K76" s="1476"/>
      <c r="L76" s="1476"/>
      <c r="M76" s="1476"/>
      <c r="N76" s="1476"/>
      <c r="O76" s="1476"/>
      <c r="P76" s="1476"/>
      <c r="Q76" s="1476"/>
      <c r="R76" s="1476"/>
      <c r="S76" s="1476"/>
      <c r="T76" s="1476"/>
      <c r="U76" s="1470">
        <v>1</v>
      </c>
      <c r="V76" s="1470"/>
      <c r="W76" s="1471" t="s">
        <v>13</v>
      </c>
      <c r="X76" s="1471"/>
      <c r="Y76" s="1471"/>
      <c r="Z76" s="1472">
        <v>13351</v>
      </c>
      <c r="AA76" s="1472"/>
      <c r="AB76" s="1472"/>
      <c r="AC76" s="1472"/>
      <c r="AD76" s="1473">
        <v>22</v>
      </c>
      <c r="AE76" s="1473"/>
      <c r="AF76" s="1473"/>
      <c r="AG76" s="1473"/>
      <c r="AH76" s="1473"/>
      <c r="AI76" s="1473"/>
      <c r="AJ76" s="1473"/>
      <c r="AK76" s="1473"/>
      <c r="AL76" s="1472">
        <v>2407.56</v>
      </c>
      <c r="AM76" s="1472"/>
      <c r="AN76" s="1472"/>
      <c r="AO76" s="1472"/>
      <c r="AP76" s="1472"/>
      <c r="AQ76" s="1472"/>
      <c r="AR76" s="1472"/>
      <c r="AS76" s="1472"/>
      <c r="AT76" s="1474">
        <v>13351</v>
      </c>
      <c r="AU76" s="1474"/>
      <c r="AV76" s="1474"/>
      <c r="AW76" s="1474"/>
      <c r="AX76" s="1474"/>
      <c r="AY76" s="1474"/>
      <c r="AZ76" s="1474"/>
      <c r="BA76" s="1474"/>
      <c r="BC76" s="1014">
        <f t="shared" si="1"/>
        <v>14018.55</v>
      </c>
    </row>
    <row r="77" spans="3:55">
      <c r="C77" s="1444">
        <v>44</v>
      </c>
      <c r="D77" s="1444"/>
      <c r="E77" s="1445" t="s">
        <v>5415</v>
      </c>
      <c r="F77" s="1445"/>
      <c r="G77" s="1445"/>
      <c r="H77" s="1476" t="s">
        <v>5416</v>
      </c>
      <c r="I77" s="1476"/>
      <c r="J77" s="1476"/>
      <c r="K77" s="1476"/>
      <c r="L77" s="1476"/>
      <c r="M77" s="1476"/>
      <c r="N77" s="1476"/>
      <c r="O77" s="1476"/>
      <c r="P77" s="1476"/>
      <c r="Q77" s="1476"/>
      <c r="R77" s="1476"/>
      <c r="S77" s="1476"/>
      <c r="T77" s="1476"/>
      <c r="U77" s="1470">
        <v>1</v>
      </c>
      <c r="V77" s="1470"/>
      <c r="W77" s="1471" t="s">
        <v>13</v>
      </c>
      <c r="X77" s="1471"/>
      <c r="Y77" s="1471"/>
      <c r="Z77" s="1472">
        <v>14317</v>
      </c>
      <c r="AA77" s="1472"/>
      <c r="AB77" s="1472"/>
      <c r="AC77" s="1472"/>
      <c r="AD77" s="1473">
        <v>22</v>
      </c>
      <c r="AE77" s="1473"/>
      <c r="AF77" s="1473"/>
      <c r="AG77" s="1473"/>
      <c r="AH77" s="1473"/>
      <c r="AI77" s="1473"/>
      <c r="AJ77" s="1473"/>
      <c r="AK77" s="1473"/>
      <c r="AL77" s="1472">
        <v>2581.75</v>
      </c>
      <c r="AM77" s="1472"/>
      <c r="AN77" s="1472"/>
      <c r="AO77" s="1472"/>
      <c r="AP77" s="1472"/>
      <c r="AQ77" s="1472"/>
      <c r="AR77" s="1472"/>
      <c r="AS77" s="1472"/>
      <c r="AT77" s="1474">
        <v>14317</v>
      </c>
      <c r="AU77" s="1474"/>
      <c r="AV77" s="1474"/>
      <c r="AW77" s="1474"/>
      <c r="AX77" s="1474"/>
      <c r="AY77" s="1474"/>
      <c r="AZ77" s="1474"/>
      <c r="BA77" s="1474"/>
      <c r="BC77" s="1014">
        <f t="shared" si="1"/>
        <v>15032.85</v>
      </c>
    </row>
    <row r="78" spans="3:55">
      <c r="C78" s="1444">
        <v>45</v>
      </c>
      <c r="D78" s="1444"/>
      <c r="E78" s="1445" t="s">
        <v>5417</v>
      </c>
      <c r="F78" s="1445"/>
      <c r="G78" s="1445"/>
      <c r="H78" s="1476" t="s">
        <v>5418</v>
      </c>
      <c r="I78" s="1476"/>
      <c r="J78" s="1476"/>
      <c r="K78" s="1476"/>
      <c r="L78" s="1476"/>
      <c r="M78" s="1476"/>
      <c r="N78" s="1476"/>
      <c r="O78" s="1476"/>
      <c r="P78" s="1476"/>
      <c r="Q78" s="1476"/>
      <c r="R78" s="1476"/>
      <c r="S78" s="1476"/>
      <c r="T78" s="1476"/>
      <c r="U78" s="1470">
        <v>1</v>
      </c>
      <c r="V78" s="1470"/>
      <c r="W78" s="1471" t="s">
        <v>13</v>
      </c>
      <c r="X78" s="1471"/>
      <c r="Y78" s="1471"/>
      <c r="Z78" s="1472">
        <v>15283</v>
      </c>
      <c r="AA78" s="1472"/>
      <c r="AB78" s="1472"/>
      <c r="AC78" s="1472"/>
      <c r="AD78" s="1473">
        <v>22</v>
      </c>
      <c r="AE78" s="1473"/>
      <c r="AF78" s="1473"/>
      <c r="AG78" s="1473"/>
      <c r="AH78" s="1473"/>
      <c r="AI78" s="1473"/>
      <c r="AJ78" s="1473"/>
      <c r="AK78" s="1473"/>
      <c r="AL78" s="1472">
        <v>2755.95</v>
      </c>
      <c r="AM78" s="1472"/>
      <c r="AN78" s="1472"/>
      <c r="AO78" s="1472"/>
      <c r="AP78" s="1472"/>
      <c r="AQ78" s="1472"/>
      <c r="AR78" s="1472"/>
      <c r="AS78" s="1472"/>
      <c r="AT78" s="1474">
        <v>15283</v>
      </c>
      <c r="AU78" s="1474"/>
      <c r="AV78" s="1474"/>
      <c r="AW78" s="1474"/>
      <c r="AX78" s="1474"/>
      <c r="AY78" s="1474"/>
      <c r="AZ78" s="1474"/>
      <c r="BA78" s="1474"/>
      <c r="BC78" s="1014">
        <f t="shared" si="1"/>
        <v>16047.15</v>
      </c>
    </row>
    <row r="79" spans="3:55">
      <c r="C79" s="1444">
        <v>46</v>
      </c>
      <c r="D79" s="1444"/>
      <c r="E79" s="1445" t="s">
        <v>5419</v>
      </c>
      <c r="F79" s="1445"/>
      <c r="G79" s="1445"/>
      <c r="H79" s="1469" t="s">
        <v>5420</v>
      </c>
      <c r="I79" s="1469"/>
      <c r="J79" s="1469"/>
      <c r="K79" s="1469"/>
      <c r="L79" s="1469"/>
      <c r="M79" s="1469"/>
      <c r="N79" s="1469"/>
      <c r="O79" s="1469"/>
      <c r="P79" s="1469"/>
      <c r="Q79" s="1469"/>
      <c r="R79" s="1469"/>
      <c r="S79" s="1469"/>
      <c r="T79" s="1469"/>
      <c r="U79" s="1470">
        <v>1</v>
      </c>
      <c r="V79" s="1470"/>
      <c r="W79" s="1471" t="s">
        <v>13</v>
      </c>
      <c r="X79" s="1471"/>
      <c r="Y79" s="1471"/>
      <c r="Z79" s="1472">
        <v>5543</v>
      </c>
      <c r="AA79" s="1472"/>
      <c r="AB79" s="1472"/>
      <c r="AC79" s="1472"/>
      <c r="AD79" s="1473">
        <v>22</v>
      </c>
      <c r="AE79" s="1473"/>
      <c r="AF79" s="1473"/>
      <c r="AG79" s="1473"/>
      <c r="AH79" s="1473"/>
      <c r="AI79" s="1473"/>
      <c r="AJ79" s="1473"/>
      <c r="AK79" s="1473"/>
      <c r="AL79" s="1475">
        <v>999.56</v>
      </c>
      <c r="AM79" s="1475"/>
      <c r="AN79" s="1475"/>
      <c r="AO79" s="1475"/>
      <c r="AP79" s="1475"/>
      <c r="AQ79" s="1475"/>
      <c r="AR79" s="1475"/>
      <c r="AS79" s="1475"/>
      <c r="AT79" s="1474">
        <v>5543</v>
      </c>
      <c r="AU79" s="1474"/>
      <c r="AV79" s="1474"/>
      <c r="AW79" s="1474"/>
      <c r="AX79" s="1474"/>
      <c r="AY79" s="1474"/>
      <c r="AZ79" s="1474"/>
      <c r="BA79" s="1474"/>
      <c r="BC79" s="1014">
        <f t="shared" si="1"/>
        <v>5820.15</v>
      </c>
    </row>
    <row r="80" spans="3:55">
      <c r="C80" s="1444">
        <v>47</v>
      </c>
      <c r="D80" s="1444"/>
      <c r="E80" s="1445" t="s">
        <v>5421</v>
      </c>
      <c r="F80" s="1445"/>
      <c r="G80" s="1445"/>
      <c r="H80" s="1469" t="s">
        <v>5422</v>
      </c>
      <c r="I80" s="1469"/>
      <c r="J80" s="1469"/>
      <c r="K80" s="1469"/>
      <c r="L80" s="1469"/>
      <c r="M80" s="1469"/>
      <c r="N80" s="1469"/>
      <c r="O80" s="1469"/>
      <c r="P80" s="1469"/>
      <c r="Q80" s="1469"/>
      <c r="R80" s="1469"/>
      <c r="S80" s="1469"/>
      <c r="T80" s="1469"/>
      <c r="U80" s="1470">
        <v>1</v>
      </c>
      <c r="V80" s="1470"/>
      <c r="W80" s="1471" t="s">
        <v>13</v>
      </c>
      <c r="X80" s="1471"/>
      <c r="Y80" s="1471"/>
      <c r="Z80" s="1472">
        <v>6489</v>
      </c>
      <c r="AA80" s="1472"/>
      <c r="AB80" s="1472"/>
      <c r="AC80" s="1472"/>
      <c r="AD80" s="1473">
        <v>22</v>
      </c>
      <c r="AE80" s="1473"/>
      <c r="AF80" s="1473"/>
      <c r="AG80" s="1473"/>
      <c r="AH80" s="1473"/>
      <c r="AI80" s="1473"/>
      <c r="AJ80" s="1473"/>
      <c r="AK80" s="1473"/>
      <c r="AL80" s="1472">
        <v>1170.1500000000001</v>
      </c>
      <c r="AM80" s="1472"/>
      <c r="AN80" s="1472"/>
      <c r="AO80" s="1472"/>
      <c r="AP80" s="1472"/>
      <c r="AQ80" s="1472"/>
      <c r="AR80" s="1472"/>
      <c r="AS80" s="1472"/>
      <c r="AT80" s="1474">
        <v>6489</v>
      </c>
      <c r="AU80" s="1474"/>
      <c r="AV80" s="1474"/>
      <c r="AW80" s="1474"/>
      <c r="AX80" s="1474"/>
      <c r="AY80" s="1474"/>
      <c r="AZ80" s="1474"/>
      <c r="BA80" s="1474"/>
      <c r="BC80" s="1014">
        <f t="shared" si="1"/>
        <v>6813.45</v>
      </c>
    </row>
    <row r="81" spans="3:55">
      <c r="C81" s="1444">
        <v>48</v>
      </c>
      <c r="D81" s="1444"/>
      <c r="E81" s="1445" t="s">
        <v>5423</v>
      </c>
      <c r="F81" s="1445"/>
      <c r="G81" s="1445"/>
      <c r="H81" s="1469" t="s">
        <v>5424</v>
      </c>
      <c r="I81" s="1469"/>
      <c r="J81" s="1469"/>
      <c r="K81" s="1469"/>
      <c r="L81" s="1469"/>
      <c r="M81" s="1469"/>
      <c r="N81" s="1469"/>
      <c r="O81" s="1469"/>
      <c r="P81" s="1469"/>
      <c r="Q81" s="1469"/>
      <c r="R81" s="1469"/>
      <c r="S81" s="1469"/>
      <c r="T81" s="1469"/>
      <c r="U81" s="1470">
        <v>1</v>
      </c>
      <c r="V81" s="1470"/>
      <c r="W81" s="1471" t="s">
        <v>13</v>
      </c>
      <c r="X81" s="1471"/>
      <c r="Y81" s="1471"/>
      <c r="Z81" s="1472">
        <v>7435</v>
      </c>
      <c r="AA81" s="1472"/>
      <c r="AB81" s="1472"/>
      <c r="AC81" s="1472"/>
      <c r="AD81" s="1473">
        <v>22</v>
      </c>
      <c r="AE81" s="1473"/>
      <c r="AF81" s="1473"/>
      <c r="AG81" s="1473"/>
      <c r="AH81" s="1473"/>
      <c r="AI81" s="1473"/>
      <c r="AJ81" s="1473"/>
      <c r="AK81" s="1473"/>
      <c r="AL81" s="1472">
        <v>1340.74</v>
      </c>
      <c r="AM81" s="1472"/>
      <c r="AN81" s="1472"/>
      <c r="AO81" s="1472"/>
      <c r="AP81" s="1472"/>
      <c r="AQ81" s="1472"/>
      <c r="AR81" s="1472"/>
      <c r="AS81" s="1472"/>
      <c r="AT81" s="1474">
        <v>7435</v>
      </c>
      <c r="AU81" s="1474"/>
      <c r="AV81" s="1474"/>
      <c r="AW81" s="1474"/>
      <c r="AX81" s="1474"/>
      <c r="AY81" s="1474"/>
      <c r="AZ81" s="1474"/>
      <c r="BA81" s="1474"/>
      <c r="BC81" s="1014">
        <f t="shared" si="1"/>
        <v>7806.75</v>
      </c>
    </row>
    <row r="82" spans="3:55">
      <c r="C82" s="1444">
        <v>49</v>
      </c>
      <c r="D82" s="1444"/>
      <c r="E82" s="1445" t="s">
        <v>5425</v>
      </c>
      <c r="F82" s="1445"/>
      <c r="G82" s="1445"/>
      <c r="H82" s="1469" t="s">
        <v>5426</v>
      </c>
      <c r="I82" s="1469"/>
      <c r="J82" s="1469"/>
      <c r="K82" s="1469"/>
      <c r="L82" s="1469"/>
      <c r="M82" s="1469"/>
      <c r="N82" s="1469"/>
      <c r="O82" s="1469"/>
      <c r="P82" s="1469"/>
      <c r="Q82" s="1469"/>
      <c r="R82" s="1469"/>
      <c r="S82" s="1469"/>
      <c r="T82" s="1469"/>
      <c r="U82" s="1470">
        <v>1</v>
      </c>
      <c r="V82" s="1470"/>
      <c r="W82" s="1471" t="s">
        <v>13</v>
      </c>
      <c r="X82" s="1471"/>
      <c r="Y82" s="1471"/>
      <c r="Z82" s="1472">
        <v>8381</v>
      </c>
      <c r="AA82" s="1472"/>
      <c r="AB82" s="1472"/>
      <c r="AC82" s="1472"/>
      <c r="AD82" s="1473">
        <v>22</v>
      </c>
      <c r="AE82" s="1473"/>
      <c r="AF82" s="1473"/>
      <c r="AG82" s="1473"/>
      <c r="AH82" s="1473"/>
      <c r="AI82" s="1473"/>
      <c r="AJ82" s="1473"/>
      <c r="AK82" s="1473"/>
      <c r="AL82" s="1472">
        <v>1511.33</v>
      </c>
      <c r="AM82" s="1472"/>
      <c r="AN82" s="1472"/>
      <c r="AO82" s="1472"/>
      <c r="AP82" s="1472"/>
      <c r="AQ82" s="1472"/>
      <c r="AR82" s="1472"/>
      <c r="AS82" s="1472"/>
      <c r="AT82" s="1474">
        <v>8381</v>
      </c>
      <c r="AU82" s="1474"/>
      <c r="AV82" s="1474"/>
      <c r="AW82" s="1474"/>
      <c r="AX82" s="1474"/>
      <c r="AY82" s="1474"/>
      <c r="AZ82" s="1474"/>
      <c r="BA82" s="1474"/>
      <c r="BC82" s="1014">
        <f t="shared" si="1"/>
        <v>8800.0499999999993</v>
      </c>
    </row>
    <row r="83" spans="3:55">
      <c r="C83" s="1444">
        <v>50</v>
      </c>
      <c r="D83" s="1444"/>
      <c r="E83" s="1445" t="s">
        <v>5427</v>
      </c>
      <c r="F83" s="1445"/>
      <c r="G83" s="1445"/>
      <c r="H83" s="1469" t="s">
        <v>5428</v>
      </c>
      <c r="I83" s="1469"/>
      <c r="J83" s="1469"/>
      <c r="K83" s="1469"/>
      <c r="L83" s="1469"/>
      <c r="M83" s="1469"/>
      <c r="N83" s="1469"/>
      <c r="O83" s="1469"/>
      <c r="P83" s="1469"/>
      <c r="Q83" s="1469"/>
      <c r="R83" s="1469"/>
      <c r="S83" s="1469"/>
      <c r="T83" s="1469"/>
      <c r="U83" s="1470">
        <v>1</v>
      </c>
      <c r="V83" s="1470"/>
      <c r="W83" s="1471" t="s">
        <v>13</v>
      </c>
      <c r="X83" s="1471"/>
      <c r="Y83" s="1471"/>
      <c r="Z83" s="1472">
        <v>9327</v>
      </c>
      <c r="AA83" s="1472"/>
      <c r="AB83" s="1472"/>
      <c r="AC83" s="1472"/>
      <c r="AD83" s="1473">
        <v>22</v>
      </c>
      <c r="AE83" s="1473"/>
      <c r="AF83" s="1473"/>
      <c r="AG83" s="1473"/>
      <c r="AH83" s="1473"/>
      <c r="AI83" s="1473"/>
      <c r="AJ83" s="1473"/>
      <c r="AK83" s="1473"/>
      <c r="AL83" s="1472">
        <v>1681.92</v>
      </c>
      <c r="AM83" s="1472"/>
      <c r="AN83" s="1472"/>
      <c r="AO83" s="1472"/>
      <c r="AP83" s="1472"/>
      <c r="AQ83" s="1472"/>
      <c r="AR83" s="1472"/>
      <c r="AS83" s="1472"/>
      <c r="AT83" s="1474">
        <v>9327</v>
      </c>
      <c r="AU83" s="1474"/>
      <c r="AV83" s="1474"/>
      <c r="AW83" s="1474"/>
      <c r="AX83" s="1474"/>
      <c r="AY83" s="1474"/>
      <c r="AZ83" s="1474"/>
      <c r="BA83" s="1474"/>
      <c r="BC83" s="1014">
        <f t="shared" si="1"/>
        <v>9793.35</v>
      </c>
    </row>
    <row r="84" spans="3:55">
      <c r="C84" s="1444">
        <v>51</v>
      </c>
      <c r="D84" s="1444"/>
      <c r="E84" s="1445" t="s">
        <v>5429</v>
      </c>
      <c r="F84" s="1445"/>
      <c r="G84" s="1445"/>
      <c r="H84" s="1469" t="s">
        <v>5430</v>
      </c>
      <c r="I84" s="1469"/>
      <c r="J84" s="1469"/>
      <c r="K84" s="1469"/>
      <c r="L84" s="1469"/>
      <c r="M84" s="1469"/>
      <c r="N84" s="1469"/>
      <c r="O84" s="1469"/>
      <c r="P84" s="1469"/>
      <c r="Q84" s="1469"/>
      <c r="R84" s="1469"/>
      <c r="S84" s="1469"/>
      <c r="T84" s="1469"/>
      <c r="U84" s="1470">
        <v>1</v>
      </c>
      <c r="V84" s="1470"/>
      <c r="W84" s="1471" t="s">
        <v>13</v>
      </c>
      <c r="X84" s="1471"/>
      <c r="Y84" s="1471"/>
      <c r="Z84" s="1472">
        <v>10273</v>
      </c>
      <c r="AA84" s="1472"/>
      <c r="AB84" s="1472"/>
      <c r="AC84" s="1472"/>
      <c r="AD84" s="1473">
        <v>22</v>
      </c>
      <c r="AE84" s="1473"/>
      <c r="AF84" s="1473"/>
      <c r="AG84" s="1473"/>
      <c r="AH84" s="1473"/>
      <c r="AI84" s="1473"/>
      <c r="AJ84" s="1473"/>
      <c r="AK84" s="1473"/>
      <c r="AL84" s="1472">
        <v>1852.51</v>
      </c>
      <c r="AM84" s="1472"/>
      <c r="AN84" s="1472"/>
      <c r="AO84" s="1472"/>
      <c r="AP84" s="1472"/>
      <c r="AQ84" s="1472"/>
      <c r="AR84" s="1472"/>
      <c r="AS84" s="1472"/>
      <c r="AT84" s="1474">
        <v>10273</v>
      </c>
      <c r="AU84" s="1474"/>
      <c r="AV84" s="1474"/>
      <c r="AW84" s="1474"/>
      <c r="AX84" s="1474"/>
      <c r="AY84" s="1474"/>
      <c r="AZ84" s="1474"/>
      <c r="BA84" s="1474"/>
      <c r="BC84" s="1014">
        <f t="shared" si="1"/>
        <v>10786.65</v>
      </c>
    </row>
    <row r="85" spans="3:55">
      <c r="C85" s="1444">
        <v>52</v>
      </c>
      <c r="D85" s="1444"/>
      <c r="E85" s="1445" t="s">
        <v>5431</v>
      </c>
      <c r="F85" s="1445"/>
      <c r="G85" s="1445"/>
      <c r="H85" s="1469" t="s">
        <v>5432</v>
      </c>
      <c r="I85" s="1469"/>
      <c r="J85" s="1469"/>
      <c r="K85" s="1469"/>
      <c r="L85" s="1469"/>
      <c r="M85" s="1469"/>
      <c r="N85" s="1469"/>
      <c r="O85" s="1469"/>
      <c r="P85" s="1469"/>
      <c r="Q85" s="1469"/>
      <c r="R85" s="1469"/>
      <c r="S85" s="1469"/>
      <c r="T85" s="1469"/>
      <c r="U85" s="1470">
        <v>1</v>
      </c>
      <c r="V85" s="1470"/>
      <c r="W85" s="1471" t="s">
        <v>13</v>
      </c>
      <c r="X85" s="1471"/>
      <c r="Y85" s="1471"/>
      <c r="Z85" s="1472">
        <v>11219</v>
      </c>
      <c r="AA85" s="1472"/>
      <c r="AB85" s="1472"/>
      <c r="AC85" s="1472"/>
      <c r="AD85" s="1473">
        <v>22</v>
      </c>
      <c r="AE85" s="1473"/>
      <c r="AF85" s="1473"/>
      <c r="AG85" s="1473"/>
      <c r="AH85" s="1473"/>
      <c r="AI85" s="1473"/>
      <c r="AJ85" s="1473"/>
      <c r="AK85" s="1473"/>
      <c r="AL85" s="1472">
        <v>2023.1</v>
      </c>
      <c r="AM85" s="1472"/>
      <c r="AN85" s="1472"/>
      <c r="AO85" s="1472"/>
      <c r="AP85" s="1472"/>
      <c r="AQ85" s="1472"/>
      <c r="AR85" s="1472"/>
      <c r="AS85" s="1472"/>
      <c r="AT85" s="1474">
        <v>11219</v>
      </c>
      <c r="AU85" s="1474"/>
      <c r="AV85" s="1474"/>
      <c r="AW85" s="1474"/>
      <c r="AX85" s="1474"/>
      <c r="AY85" s="1474"/>
      <c r="AZ85" s="1474"/>
      <c r="BA85" s="1474"/>
      <c r="BC85" s="1014">
        <f t="shared" si="1"/>
        <v>11779.95</v>
      </c>
    </row>
    <row r="86" spans="3:55">
      <c r="C86" s="1444">
        <v>53</v>
      </c>
      <c r="D86" s="1444"/>
      <c r="E86" s="1445" t="s">
        <v>5433</v>
      </c>
      <c r="F86" s="1445"/>
      <c r="G86" s="1445"/>
      <c r="H86" s="1469" t="s">
        <v>5434</v>
      </c>
      <c r="I86" s="1469"/>
      <c r="J86" s="1469"/>
      <c r="K86" s="1469"/>
      <c r="L86" s="1469"/>
      <c r="M86" s="1469"/>
      <c r="N86" s="1469"/>
      <c r="O86" s="1469"/>
      <c r="P86" s="1469"/>
      <c r="Q86" s="1469"/>
      <c r="R86" s="1469"/>
      <c r="S86" s="1469"/>
      <c r="T86" s="1469"/>
      <c r="U86" s="1470">
        <v>1</v>
      </c>
      <c r="V86" s="1470"/>
      <c r="W86" s="1471" t="s">
        <v>13</v>
      </c>
      <c r="X86" s="1471"/>
      <c r="Y86" s="1471"/>
      <c r="Z86" s="1472">
        <v>12165</v>
      </c>
      <c r="AA86" s="1472"/>
      <c r="AB86" s="1472"/>
      <c r="AC86" s="1472"/>
      <c r="AD86" s="1473">
        <v>22</v>
      </c>
      <c r="AE86" s="1473"/>
      <c r="AF86" s="1473"/>
      <c r="AG86" s="1473"/>
      <c r="AH86" s="1473"/>
      <c r="AI86" s="1473"/>
      <c r="AJ86" s="1473"/>
      <c r="AK86" s="1473"/>
      <c r="AL86" s="1472">
        <v>2193.69</v>
      </c>
      <c r="AM86" s="1472"/>
      <c r="AN86" s="1472"/>
      <c r="AO86" s="1472"/>
      <c r="AP86" s="1472"/>
      <c r="AQ86" s="1472"/>
      <c r="AR86" s="1472"/>
      <c r="AS86" s="1472"/>
      <c r="AT86" s="1474">
        <v>12165</v>
      </c>
      <c r="AU86" s="1474"/>
      <c r="AV86" s="1474"/>
      <c r="AW86" s="1474"/>
      <c r="AX86" s="1474"/>
      <c r="AY86" s="1474"/>
      <c r="AZ86" s="1474"/>
      <c r="BA86" s="1474"/>
      <c r="BC86" s="1014">
        <f t="shared" si="1"/>
        <v>12773.25</v>
      </c>
    </row>
    <row r="87" spans="3:55">
      <c r="C87" s="1444">
        <v>54</v>
      </c>
      <c r="D87" s="1444"/>
      <c r="E87" s="1445" t="s">
        <v>5435</v>
      </c>
      <c r="F87" s="1445"/>
      <c r="G87" s="1445"/>
      <c r="H87" s="1469" t="s">
        <v>5436</v>
      </c>
      <c r="I87" s="1469"/>
      <c r="J87" s="1469"/>
      <c r="K87" s="1469"/>
      <c r="L87" s="1469"/>
      <c r="M87" s="1469"/>
      <c r="N87" s="1469"/>
      <c r="O87" s="1469"/>
      <c r="P87" s="1469"/>
      <c r="Q87" s="1469"/>
      <c r="R87" s="1469"/>
      <c r="S87" s="1469"/>
      <c r="T87" s="1469"/>
      <c r="U87" s="1470">
        <v>1</v>
      </c>
      <c r="V87" s="1470"/>
      <c r="W87" s="1471" t="s">
        <v>13</v>
      </c>
      <c r="X87" s="1471"/>
      <c r="Y87" s="1471"/>
      <c r="Z87" s="1472">
        <v>13111</v>
      </c>
      <c r="AA87" s="1472"/>
      <c r="AB87" s="1472"/>
      <c r="AC87" s="1472"/>
      <c r="AD87" s="1473">
        <v>22</v>
      </c>
      <c r="AE87" s="1473"/>
      <c r="AF87" s="1473"/>
      <c r="AG87" s="1473"/>
      <c r="AH87" s="1473"/>
      <c r="AI87" s="1473"/>
      <c r="AJ87" s="1473"/>
      <c r="AK87" s="1473"/>
      <c r="AL87" s="1472">
        <v>2364.2800000000002</v>
      </c>
      <c r="AM87" s="1472"/>
      <c r="AN87" s="1472"/>
      <c r="AO87" s="1472"/>
      <c r="AP87" s="1472"/>
      <c r="AQ87" s="1472"/>
      <c r="AR87" s="1472"/>
      <c r="AS87" s="1472"/>
      <c r="AT87" s="1474">
        <v>13111</v>
      </c>
      <c r="AU87" s="1474"/>
      <c r="AV87" s="1474"/>
      <c r="AW87" s="1474"/>
      <c r="AX87" s="1474"/>
      <c r="AY87" s="1474"/>
      <c r="AZ87" s="1474"/>
      <c r="BA87" s="1474"/>
      <c r="BC87" s="1014">
        <f t="shared" si="1"/>
        <v>13766.55</v>
      </c>
    </row>
    <row r="88" spans="3:55">
      <c r="C88" s="1444">
        <v>55</v>
      </c>
      <c r="D88" s="1444"/>
      <c r="E88" s="1445" t="s">
        <v>5437</v>
      </c>
      <c r="F88" s="1445"/>
      <c r="G88" s="1445"/>
      <c r="H88" s="1469" t="s">
        <v>5438</v>
      </c>
      <c r="I88" s="1469"/>
      <c r="J88" s="1469"/>
      <c r="K88" s="1469"/>
      <c r="L88" s="1469"/>
      <c r="M88" s="1469"/>
      <c r="N88" s="1469"/>
      <c r="O88" s="1469"/>
      <c r="P88" s="1469"/>
      <c r="Q88" s="1469"/>
      <c r="R88" s="1469"/>
      <c r="S88" s="1469"/>
      <c r="T88" s="1469"/>
      <c r="U88" s="1470">
        <v>1</v>
      </c>
      <c r="V88" s="1470"/>
      <c r="W88" s="1471" t="s">
        <v>13</v>
      </c>
      <c r="X88" s="1471"/>
      <c r="Y88" s="1471"/>
      <c r="Z88" s="1472">
        <v>14057</v>
      </c>
      <c r="AA88" s="1472"/>
      <c r="AB88" s="1472"/>
      <c r="AC88" s="1472"/>
      <c r="AD88" s="1473">
        <v>22</v>
      </c>
      <c r="AE88" s="1473"/>
      <c r="AF88" s="1473"/>
      <c r="AG88" s="1473"/>
      <c r="AH88" s="1473"/>
      <c r="AI88" s="1473"/>
      <c r="AJ88" s="1473"/>
      <c r="AK88" s="1473"/>
      <c r="AL88" s="1472">
        <v>2534.87</v>
      </c>
      <c r="AM88" s="1472"/>
      <c r="AN88" s="1472"/>
      <c r="AO88" s="1472"/>
      <c r="AP88" s="1472"/>
      <c r="AQ88" s="1472"/>
      <c r="AR88" s="1472"/>
      <c r="AS88" s="1472"/>
      <c r="AT88" s="1474">
        <v>14057</v>
      </c>
      <c r="AU88" s="1474"/>
      <c r="AV88" s="1474"/>
      <c r="AW88" s="1474"/>
      <c r="AX88" s="1474"/>
      <c r="AY88" s="1474"/>
      <c r="AZ88" s="1474"/>
      <c r="BA88" s="1474"/>
      <c r="BC88" s="1014">
        <f t="shared" si="1"/>
        <v>14759.85</v>
      </c>
    </row>
    <row r="89" spans="3:55">
      <c r="C89" s="1444">
        <v>56</v>
      </c>
      <c r="D89" s="1444"/>
      <c r="E89" s="1445" t="s">
        <v>5439</v>
      </c>
      <c r="F89" s="1445"/>
      <c r="G89" s="1445"/>
      <c r="H89" s="1469" t="s">
        <v>5440</v>
      </c>
      <c r="I89" s="1469"/>
      <c r="J89" s="1469"/>
      <c r="K89" s="1469"/>
      <c r="L89" s="1469"/>
      <c r="M89" s="1469"/>
      <c r="N89" s="1469"/>
      <c r="O89" s="1469"/>
      <c r="P89" s="1469"/>
      <c r="Q89" s="1469"/>
      <c r="R89" s="1469"/>
      <c r="S89" s="1469"/>
      <c r="T89" s="1469"/>
      <c r="U89" s="1470">
        <v>1</v>
      </c>
      <c r="V89" s="1470"/>
      <c r="W89" s="1471" t="s">
        <v>13</v>
      </c>
      <c r="X89" s="1471"/>
      <c r="Y89" s="1471"/>
      <c r="Z89" s="1472">
        <v>15003</v>
      </c>
      <c r="AA89" s="1472"/>
      <c r="AB89" s="1472"/>
      <c r="AC89" s="1472"/>
      <c r="AD89" s="1473">
        <v>22</v>
      </c>
      <c r="AE89" s="1473"/>
      <c r="AF89" s="1473"/>
      <c r="AG89" s="1473"/>
      <c r="AH89" s="1473"/>
      <c r="AI89" s="1473"/>
      <c r="AJ89" s="1473"/>
      <c r="AK89" s="1473"/>
      <c r="AL89" s="1472">
        <v>2705.46</v>
      </c>
      <c r="AM89" s="1472"/>
      <c r="AN89" s="1472"/>
      <c r="AO89" s="1472"/>
      <c r="AP89" s="1472"/>
      <c r="AQ89" s="1472"/>
      <c r="AR89" s="1472"/>
      <c r="AS89" s="1472"/>
      <c r="AT89" s="1474">
        <v>15003</v>
      </c>
      <c r="AU89" s="1474"/>
      <c r="AV89" s="1474"/>
      <c r="AW89" s="1474"/>
      <c r="AX89" s="1474"/>
      <c r="AY89" s="1474"/>
      <c r="AZ89" s="1474"/>
      <c r="BA89" s="1474"/>
      <c r="BC89" s="1014">
        <f t="shared" si="1"/>
        <v>15753.15</v>
      </c>
    </row>
    <row r="90" spans="3:55">
      <c r="C90" s="1444">
        <v>57</v>
      </c>
      <c r="D90" s="1444"/>
      <c r="E90" s="1445" t="s">
        <v>5441</v>
      </c>
      <c r="F90" s="1445"/>
      <c r="G90" s="1445"/>
      <c r="H90" s="1469" t="s">
        <v>5442</v>
      </c>
      <c r="I90" s="1469"/>
      <c r="J90" s="1469"/>
      <c r="K90" s="1469"/>
      <c r="L90" s="1469"/>
      <c r="M90" s="1469"/>
      <c r="N90" s="1469"/>
      <c r="O90" s="1469"/>
      <c r="P90" s="1469"/>
      <c r="Q90" s="1469"/>
      <c r="R90" s="1469"/>
      <c r="S90" s="1469"/>
      <c r="T90" s="1469"/>
      <c r="U90" s="1470">
        <v>1</v>
      </c>
      <c r="V90" s="1470"/>
      <c r="W90" s="1471" t="s">
        <v>13</v>
      </c>
      <c r="X90" s="1471"/>
      <c r="Y90" s="1471"/>
      <c r="Z90" s="1472">
        <v>5623</v>
      </c>
      <c r="AA90" s="1472"/>
      <c r="AB90" s="1472"/>
      <c r="AC90" s="1472"/>
      <c r="AD90" s="1473">
        <v>22</v>
      </c>
      <c r="AE90" s="1473"/>
      <c r="AF90" s="1473"/>
      <c r="AG90" s="1473"/>
      <c r="AH90" s="1473"/>
      <c r="AI90" s="1473"/>
      <c r="AJ90" s="1473"/>
      <c r="AK90" s="1473"/>
      <c r="AL90" s="1472">
        <v>1013.98</v>
      </c>
      <c r="AM90" s="1472"/>
      <c r="AN90" s="1472"/>
      <c r="AO90" s="1472"/>
      <c r="AP90" s="1472"/>
      <c r="AQ90" s="1472"/>
      <c r="AR90" s="1472"/>
      <c r="AS90" s="1472"/>
      <c r="AT90" s="1474">
        <v>5623</v>
      </c>
      <c r="AU90" s="1474"/>
      <c r="AV90" s="1474"/>
      <c r="AW90" s="1474"/>
      <c r="AX90" s="1474"/>
      <c r="AY90" s="1474"/>
      <c r="AZ90" s="1474"/>
      <c r="BA90" s="1474"/>
      <c r="BC90" s="1014">
        <f t="shared" si="1"/>
        <v>5904.15</v>
      </c>
    </row>
    <row r="91" spans="3:55">
      <c r="C91" s="1444">
        <v>58</v>
      </c>
      <c r="D91" s="1444"/>
      <c r="E91" s="1445" t="s">
        <v>5443</v>
      </c>
      <c r="F91" s="1445"/>
      <c r="G91" s="1445"/>
      <c r="H91" s="1469" t="s">
        <v>5444</v>
      </c>
      <c r="I91" s="1469"/>
      <c r="J91" s="1469"/>
      <c r="K91" s="1469"/>
      <c r="L91" s="1469"/>
      <c r="M91" s="1469"/>
      <c r="N91" s="1469"/>
      <c r="O91" s="1469"/>
      <c r="P91" s="1469"/>
      <c r="Q91" s="1469"/>
      <c r="R91" s="1469"/>
      <c r="S91" s="1469"/>
      <c r="T91" s="1469"/>
      <c r="U91" s="1470">
        <v>1</v>
      </c>
      <c r="V91" s="1470"/>
      <c r="W91" s="1471" t="s">
        <v>13</v>
      </c>
      <c r="X91" s="1471"/>
      <c r="Y91" s="1471"/>
      <c r="Z91" s="1472">
        <v>6589</v>
      </c>
      <c r="AA91" s="1472"/>
      <c r="AB91" s="1472"/>
      <c r="AC91" s="1472"/>
      <c r="AD91" s="1473">
        <v>22</v>
      </c>
      <c r="AE91" s="1473"/>
      <c r="AF91" s="1473"/>
      <c r="AG91" s="1473"/>
      <c r="AH91" s="1473"/>
      <c r="AI91" s="1473"/>
      <c r="AJ91" s="1473"/>
      <c r="AK91" s="1473"/>
      <c r="AL91" s="1472">
        <v>1188.18</v>
      </c>
      <c r="AM91" s="1472"/>
      <c r="AN91" s="1472"/>
      <c r="AO91" s="1472"/>
      <c r="AP91" s="1472"/>
      <c r="AQ91" s="1472"/>
      <c r="AR91" s="1472"/>
      <c r="AS91" s="1472"/>
      <c r="AT91" s="1474">
        <v>6589</v>
      </c>
      <c r="AU91" s="1474"/>
      <c r="AV91" s="1474"/>
      <c r="AW91" s="1474"/>
      <c r="AX91" s="1474"/>
      <c r="AY91" s="1474"/>
      <c r="AZ91" s="1474"/>
      <c r="BA91" s="1474"/>
      <c r="BC91" s="1014">
        <f t="shared" si="1"/>
        <v>6918.45</v>
      </c>
    </row>
    <row r="92" spans="3:55" ht="15" thickBot="1">
      <c r="C92" s="1444">
        <v>59</v>
      </c>
      <c r="D92" s="1444"/>
      <c r="E92" s="1445" t="s">
        <v>5445</v>
      </c>
      <c r="F92" s="1445"/>
      <c r="G92" s="1445"/>
      <c r="H92" s="1469" t="s">
        <v>5446</v>
      </c>
      <c r="I92" s="1469"/>
      <c r="J92" s="1469"/>
      <c r="K92" s="1469"/>
      <c r="L92" s="1469"/>
      <c r="M92" s="1469"/>
      <c r="N92" s="1469"/>
      <c r="O92" s="1469"/>
      <c r="P92" s="1469"/>
      <c r="Q92" s="1469"/>
      <c r="R92" s="1469"/>
      <c r="S92" s="1469"/>
      <c r="T92" s="1469"/>
      <c r="U92" s="1470">
        <v>1</v>
      </c>
      <c r="V92" s="1470"/>
      <c r="W92" s="1471" t="s">
        <v>13</v>
      </c>
      <c r="X92" s="1471"/>
      <c r="Y92" s="1471"/>
      <c r="Z92" s="1472">
        <v>7555</v>
      </c>
      <c r="AA92" s="1472"/>
      <c r="AB92" s="1472"/>
      <c r="AC92" s="1472"/>
      <c r="AD92" s="1473">
        <v>22</v>
      </c>
      <c r="AE92" s="1473"/>
      <c r="AF92" s="1473"/>
      <c r="AG92" s="1473"/>
      <c r="AH92" s="1473"/>
      <c r="AI92" s="1473"/>
      <c r="AJ92" s="1473"/>
      <c r="AK92" s="1473"/>
      <c r="AL92" s="1472">
        <v>1362.38</v>
      </c>
      <c r="AM92" s="1472"/>
      <c r="AN92" s="1472"/>
      <c r="AO92" s="1472"/>
      <c r="AP92" s="1472"/>
      <c r="AQ92" s="1472"/>
      <c r="AR92" s="1472"/>
      <c r="AS92" s="1472"/>
      <c r="AT92" s="1474">
        <v>7555</v>
      </c>
      <c r="AU92" s="1474"/>
      <c r="AV92" s="1474"/>
      <c r="AW92" s="1474"/>
      <c r="AX92" s="1474"/>
      <c r="AY92" s="1474"/>
      <c r="AZ92" s="1474"/>
      <c r="BA92" s="1474"/>
      <c r="BC92" s="1014">
        <f t="shared" si="1"/>
        <v>7932.75</v>
      </c>
    </row>
    <row r="93" spans="3:55">
      <c r="C93" s="1461" t="s">
        <v>639</v>
      </c>
      <c r="D93" s="1461"/>
      <c r="E93" s="1464" t="s">
        <v>1243</v>
      </c>
      <c r="F93" s="1464"/>
      <c r="G93" s="1464"/>
      <c r="H93" s="1464" t="s">
        <v>1655</v>
      </c>
      <c r="I93" s="1464"/>
      <c r="J93" s="1464"/>
      <c r="K93" s="1464"/>
      <c r="L93" s="1464"/>
      <c r="M93" s="1464"/>
      <c r="N93" s="1464"/>
      <c r="O93" s="1464"/>
      <c r="P93" s="1464"/>
      <c r="Q93" s="1464"/>
      <c r="R93" s="1464"/>
      <c r="S93" s="1464"/>
      <c r="T93" s="1464"/>
      <c r="U93" s="1464" t="s">
        <v>1656</v>
      </c>
      <c r="V93" s="1464"/>
      <c r="W93" s="1464"/>
      <c r="X93" s="1464"/>
      <c r="Y93" s="1464"/>
      <c r="Z93" s="1464" t="s">
        <v>1519</v>
      </c>
      <c r="AA93" s="1464"/>
      <c r="AB93" s="1464"/>
      <c r="AC93" s="1464"/>
      <c r="AD93" s="1464" t="s">
        <v>1657</v>
      </c>
      <c r="AE93" s="1464"/>
      <c r="AF93" s="1464"/>
      <c r="AG93" s="1464"/>
      <c r="AH93" s="1464"/>
      <c r="AI93" s="1464"/>
      <c r="AJ93" s="1464"/>
      <c r="AK93" s="1464"/>
      <c r="AL93" s="1464" t="s">
        <v>1658</v>
      </c>
      <c r="AM93" s="1464"/>
      <c r="AN93" s="1464"/>
      <c r="AO93" s="1464"/>
      <c r="AP93" s="1464"/>
      <c r="AQ93" s="1464"/>
      <c r="AR93" s="1464"/>
      <c r="AS93" s="1464"/>
      <c r="AT93" s="1467" t="s">
        <v>1659</v>
      </c>
      <c r="AU93" s="1467"/>
      <c r="AV93" s="1467"/>
      <c r="AW93" s="1467"/>
      <c r="AX93" s="1467"/>
      <c r="AY93" s="1467"/>
      <c r="AZ93" s="1467"/>
      <c r="BA93" s="1467"/>
      <c r="BC93" s="1489" t="s">
        <v>5626</v>
      </c>
    </row>
    <row r="94" spans="3:55">
      <c r="C94" s="1462"/>
      <c r="D94" s="1463"/>
      <c r="E94" s="1465"/>
      <c r="F94" s="1466"/>
      <c r="G94" s="1463"/>
      <c r="H94" s="1465"/>
      <c r="I94" s="1466"/>
      <c r="J94" s="1466"/>
      <c r="K94" s="1466"/>
      <c r="L94" s="1466"/>
      <c r="M94" s="1466"/>
      <c r="N94" s="1466"/>
      <c r="O94" s="1466"/>
      <c r="P94" s="1466"/>
      <c r="Q94" s="1466"/>
      <c r="R94" s="1466"/>
      <c r="S94" s="1466"/>
      <c r="T94" s="1463"/>
      <c r="U94" s="1465"/>
      <c r="V94" s="1466"/>
      <c r="W94" s="1466"/>
      <c r="X94" s="1466"/>
      <c r="Y94" s="1463"/>
      <c r="Z94" s="1465"/>
      <c r="AA94" s="1466"/>
      <c r="AB94" s="1466"/>
      <c r="AC94" s="1463"/>
      <c r="AD94" s="1465"/>
      <c r="AE94" s="1466"/>
      <c r="AF94" s="1466"/>
      <c r="AG94" s="1466"/>
      <c r="AH94" s="1466"/>
      <c r="AI94" s="1466"/>
      <c r="AJ94" s="1466"/>
      <c r="AK94" s="1463"/>
      <c r="AL94" s="1465"/>
      <c r="AM94" s="1466"/>
      <c r="AN94" s="1466"/>
      <c r="AO94" s="1466"/>
      <c r="AP94" s="1466"/>
      <c r="AQ94" s="1466"/>
      <c r="AR94" s="1466"/>
      <c r="AS94" s="1463"/>
      <c r="AT94" s="1465"/>
      <c r="AU94" s="1466"/>
      <c r="AV94" s="1466"/>
      <c r="AW94" s="1466"/>
      <c r="AX94" s="1466"/>
      <c r="AY94" s="1466"/>
      <c r="AZ94" s="1466"/>
      <c r="BA94" s="1468"/>
      <c r="BC94" s="1489"/>
    </row>
    <row r="95" spans="3:55">
      <c r="C95" s="1444">
        <v>60</v>
      </c>
      <c r="D95" s="1444"/>
      <c r="E95" s="1445" t="s">
        <v>5447</v>
      </c>
      <c r="F95" s="1445"/>
      <c r="G95" s="1445"/>
      <c r="H95" s="1469" t="s">
        <v>5448</v>
      </c>
      <c r="I95" s="1469"/>
      <c r="J95" s="1469"/>
      <c r="K95" s="1469"/>
      <c r="L95" s="1469"/>
      <c r="M95" s="1469"/>
      <c r="N95" s="1469"/>
      <c r="O95" s="1469"/>
      <c r="P95" s="1469"/>
      <c r="Q95" s="1469"/>
      <c r="R95" s="1469"/>
      <c r="S95" s="1469"/>
      <c r="T95" s="1469"/>
      <c r="U95" s="1470">
        <v>1</v>
      </c>
      <c r="V95" s="1470"/>
      <c r="W95" s="1471" t="s">
        <v>13</v>
      </c>
      <c r="X95" s="1471"/>
      <c r="Y95" s="1471"/>
      <c r="Z95" s="1472">
        <v>8521</v>
      </c>
      <c r="AA95" s="1472"/>
      <c r="AB95" s="1472"/>
      <c r="AC95" s="1472"/>
      <c r="AD95" s="1473">
        <v>22</v>
      </c>
      <c r="AE95" s="1473"/>
      <c r="AF95" s="1473"/>
      <c r="AG95" s="1473"/>
      <c r="AH95" s="1473"/>
      <c r="AI95" s="1473"/>
      <c r="AJ95" s="1473"/>
      <c r="AK95" s="1473"/>
      <c r="AL95" s="1472">
        <v>1536.57</v>
      </c>
      <c r="AM95" s="1472"/>
      <c r="AN95" s="1472"/>
      <c r="AO95" s="1472"/>
      <c r="AP95" s="1472"/>
      <c r="AQ95" s="1472"/>
      <c r="AR95" s="1472"/>
      <c r="AS95" s="1472"/>
      <c r="AT95" s="1474">
        <v>8521</v>
      </c>
      <c r="AU95" s="1474"/>
      <c r="AV95" s="1474"/>
      <c r="AW95" s="1474"/>
      <c r="AX95" s="1474"/>
      <c r="AY95" s="1474"/>
      <c r="AZ95" s="1474"/>
      <c r="BA95" s="1474"/>
      <c r="BC95" s="1014">
        <f t="shared" ref="BC95:BC138" si="2">ROUNDUP(Z95*1.05,2)</f>
        <v>8947.0499999999993</v>
      </c>
    </row>
    <row r="96" spans="3:55">
      <c r="C96" s="1444">
        <v>61</v>
      </c>
      <c r="D96" s="1444"/>
      <c r="E96" s="1445" t="s">
        <v>5449</v>
      </c>
      <c r="F96" s="1445"/>
      <c r="G96" s="1445"/>
      <c r="H96" s="1469" t="s">
        <v>5450</v>
      </c>
      <c r="I96" s="1469"/>
      <c r="J96" s="1469"/>
      <c r="K96" s="1469"/>
      <c r="L96" s="1469"/>
      <c r="M96" s="1469"/>
      <c r="N96" s="1469"/>
      <c r="O96" s="1469"/>
      <c r="P96" s="1469"/>
      <c r="Q96" s="1469"/>
      <c r="R96" s="1469"/>
      <c r="S96" s="1469"/>
      <c r="T96" s="1469"/>
      <c r="U96" s="1470">
        <v>1</v>
      </c>
      <c r="V96" s="1470"/>
      <c r="W96" s="1471" t="s">
        <v>13</v>
      </c>
      <c r="X96" s="1471"/>
      <c r="Y96" s="1471"/>
      <c r="Z96" s="1472">
        <v>9487</v>
      </c>
      <c r="AA96" s="1472"/>
      <c r="AB96" s="1472"/>
      <c r="AC96" s="1472"/>
      <c r="AD96" s="1473">
        <v>22</v>
      </c>
      <c r="AE96" s="1473"/>
      <c r="AF96" s="1473"/>
      <c r="AG96" s="1473"/>
      <c r="AH96" s="1473"/>
      <c r="AI96" s="1473"/>
      <c r="AJ96" s="1473"/>
      <c r="AK96" s="1473"/>
      <c r="AL96" s="1472">
        <v>1710.77</v>
      </c>
      <c r="AM96" s="1472"/>
      <c r="AN96" s="1472"/>
      <c r="AO96" s="1472"/>
      <c r="AP96" s="1472"/>
      <c r="AQ96" s="1472"/>
      <c r="AR96" s="1472"/>
      <c r="AS96" s="1472"/>
      <c r="AT96" s="1474">
        <v>9487</v>
      </c>
      <c r="AU96" s="1474"/>
      <c r="AV96" s="1474"/>
      <c r="AW96" s="1474"/>
      <c r="AX96" s="1474"/>
      <c r="AY96" s="1474"/>
      <c r="AZ96" s="1474"/>
      <c r="BA96" s="1474"/>
      <c r="BC96" s="1014">
        <f t="shared" si="2"/>
        <v>9961.35</v>
      </c>
    </row>
    <row r="97" spans="3:55">
      <c r="C97" s="1444">
        <v>62</v>
      </c>
      <c r="D97" s="1444"/>
      <c r="E97" s="1445" t="s">
        <v>5451</v>
      </c>
      <c r="F97" s="1445"/>
      <c r="G97" s="1445"/>
      <c r="H97" s="1469" t="s">
        <v>5452</v>
      </c>
      <c r="I97" s="1469"/>
      <c r="J97" s="1469"/>
      <c r="K97" s="1469"/>
      <c r="L97" s="1469"/>
      <c r="M97" s="1469"/>
      <c r="N97" s="1469"/>
      <c r="O97" s="1469"/>
      <c r="P97" s="1469"/>
      <c r="Q97" s="1469"/>
      <c r="R97" s="1469"/>
      <c r="S97" s="1469"/>
      <c r="T97" s="1469"/>
      <c r="U97" s="1470">
        <v>1</v>
      </c>
      <c r="V97" s="1470"/>
      <c r="W97" s="1471" t="s">
        <v>13</v>
      </c>
      <c r="X97" s="1471"/>
      <c r="Y97" s="1471"/>
      <c r="Z97" s="1472">
        <v>10453</v>
      </c>
      <c r="AA97" s="1472"/>
      <c r="AB97" s="1472"/>
      <c r="AC97" s="1472"/>
      <c r="AD97" s="1473">
        <v>22</v>
      </c>
      <c r="AE97" s="1473"/>
      <c r="AF97" s="1473"/>
      <c r="AG97" s="1473"/>
      <c r="AH97" s="1473"/>
      <c r="AI97" s="1473"/>
      <c r="AJ97" s="1473"/>
      <c r="AK97" s="1473"/>
      <c r="AL97" s="1472">
        <v>1884.97</v>
      </c>
      <c r="AM97" s="1472"/>
      <c r="AN97" s="1472"/>
      <c r="AO97" s="1472"/>
      <c r="AP97" s="1472"/>
      <c r="AQ97" s="1472"/>
      <c r="AR97" s="1472"/>
      <c r="AS97" s="1472"/>
      <c r="AT97" s="1474">
        <v>10453</v>
      </c>
      <c r="AU97" s="1474"/>
      <c r="AV97" s="1474"/>
      <c r="AW97" s="1474"/>
      <c r="AX97" s="1474"/>
      <c r="AY97" s="1474"/>
      <c r="AZ97" s="1474"/>
      <c r="BA97" s="1474"/>
      <c r="BC97" s="1014">
        <f t="shared" si="2"/>
        <v>10975.65</v>
      </c>
    </row>
    <row r="98" spans="3:55">
      <c r="C98" s="1444">
        <v>63</v>
      </c>
      <c r="D98" s="1444"/>
      <c r="E98" s="1445" t="s">
        <v>5453</v>
      </c>
      <c r="F98" s="1445"/>
      <c r="G98" s="1445"/>
      <c r="H98" s="1469" t="s">
        <v>5454</v>
      </c>
      <c r="I98" s="1469"/>
      <c r="J98" s="1469"/>
      <c r="K98" s="1469"/>
      <c r="L98" s="1469"/>
      <c r="M98" s="1469"/>
      <c r="N98" s="1469"/>
      <c r="O98" s="1469"/>
      <c r="P98" s="1469"/>
      <c r="Q98" s="1469"/>
      <c r="R98" s="1469"/>
      <c r="S98" s="1469"/>
      <c r="T98" s="1469"/>
      <c r="U98" s="1470">
        <v>1</v>
      </c>
      <c r="V98" s="1470"/>
      <c r="W98" s="1471" t="s">
        <v>13</v>
      </c>
      <c r="X98" s="1471"/>
      <c r="Y98" s="1471"/>
      <c r="Z98" s="1472">
        <v>11419</v>
      </c>
      <c r="AA98" s="1472"/>
      <c r="AB98" s="1472"/>
      <c r="AC98" s="1472"/>
      <c r="AD98" s="1473">
        <v>22</v>
      </c>
      <c r="AE98" s="1473"/>
      <c r="AF98" s="1473"/>
      <c r="AG98" s="1473"/>
      <c r="AH98" s="1473"/>
      <c r="AI98" s="1473"/>
      <c r="AJ98" s="1473"/>
      <c r="AK98" s="1473"/>
      <c r="AL98" s="1472">
        <v>2059.16</v>
      </c>
      <c r="AM98" s="1472"/>
      <c r="AN98" s="1472"/>
      <c r="AO98" s="1472"/>
      <c r="AP98" s="1472"/>
      <c r="AQ98" s="1472"/>
      <c r="AR98" s="1472"/>
      <c r="AS98" s="1472"/>
      <c r="AT98" s="1474">
        <v>11419</v>
      </c>
      <c r="AU98" s="1474"/>
      <c r="AV98" s="1474"/>
      <c r="AW98" s="1474"/>
      <c r="AX98" s="1474"/>
      <c r="AY98" s="1474"/>
      <c r="AZ98" s="1474"/>
      <c r="BA98" s="1474"/>
      <c r="BC98" s="1014">
        <f t="shared" si="2"/>
        <v>11989.95</v>
      </c>
    </row>
    <row r="99" spans="3:55">
      <c r="C99" s="1444">
        <v>64</v>
      </c>
      <c r="D99" s="1444"/>
      <c r="E99" s="1445" t="s">
        <v>5455</v>
      </c>
      <c r="F99" s="1445"/>
      <c r="G99" s="1445"/>
      <c r="H99" s="1469" t="s">
        <v>5456</v>
      </c>
      <c r="I99" s="1469"/>
      <c r="J99" s="1469"/>
      <c r="K99" s="1469"/>
      <c r="L99" s="1469"/>
      <c r="M99" s="1469"/>
      <c r="N99" s="1469"/>
      <c r="O99" s="1469"/>
      <c r="P99" s="1469"/>
      <c r="Q99" s="1469"/>
      <c r="R99" s="1469"/>
      <c r="S99" s="1469"/>
      <c r="T99" s="1469"/>
      <c r="U99" s="1470">
        <v>1</v>
      </c>
      <c r="V99" s="1470"/>
      <c r="W99" s="1471" t="s">
        <v>13</v>
      </c>
      <c r="X99" s="1471"/>
      <c r="Y99" s="1471"/>
      <c r="Z99" s="1472">
        <v>12385</v>
      </c>
      <c r="AA99" s="1472"/>
      <c r="AB99" s="1472"/>
      <c r="AC99" s="1472"/>
      <c r="AD99" s="1473">
        <v>22</v>
      </c>
      <c r="AE99" s="1473"/>
      <c r="AF99" s="1473"/>
      <c r="AG99" s="1473"/>
      <c r="AH99" s="1473"/>
      <c r="AI99" s="1473"/>
      <c r="AJ99" s="1473"/>
      <c r="AK99" s="1473"/>
      <c r="AL99" s="1472">
        <v>2233.36</v>
      </c>
      <c r="AM99" s="1472"/>
      <c r="AN99" s="1472"/>
      <c r="AO99" s="1472"/>
      <c r="AP99" s="1472"/>
      <c r="AQ99" s="1472"/>
      <c r="AR99" s="1472"/>
      <c r="AS99" s="1472"/>
      <c r="AT99" s="1474">
        <v>12385</v>
      </c>
      <c r="AU99" s="1474"/>
      <c r="AV99" s="1474"/>
      <c r="AW99" s="1474"/>
      <c r="AX99" s="1474"/>
      <c r="AY99" s="1474"/>
      <c r="AZ99" s="1474"/>
      <c r="BA99" s="1474"/>
      <c r="BC99" s="1014">
        <f t="shared" si="2"/>
        <v>13004.25</v>
      </c>
    </row>
    <row r="100" spans="3:55">
      <c r="C100" s="1444">
        <v>65</v>
      </c>
      <c r="D100" s="1444"/>
      <c r="E100" s="1445" t="s">
        <v>5457</v>
      </c>
      <c r="F100" s="1445"/>
      <c r="G100" s="1445"/>
      <c r="H100" s="1469" t="s">
        <v>5458</v>
      </c>
      <c r="I100" s="1469"/>
      <c r="J100" s="1469"/>
      <c r="K100" s="1469"/>
      <c r="L100" s="1469"/>
      <c r="M100" s="1469"/>
      <c r="N100" s="1469"/>
      <c r="O100" s="1469"/>
      <c r="P100" s="1469"/>
      <c r="Q100" s="1469"/>
      <c r="R100" s="1469"/>
      <c r="S100" s="1469"/>
      <c r="T100" s="1469"/>
      <c r="U100" s="1470">
        <v>1</v>
      </c>
      <c r="V100" s="1470"/>
      <c r="W100" s="1471" t="s">
        <v>13</v>
      </c>
      <c r="X100" s="1471"/>
      <c r="Y100" s="1471"/>
      <c r="Z100" s="1472">
        <v>13351</v>
      </c>
      <c r="AA100" s="1472"/>
      <c r="AB100" s="1472"/>
      <c r="AC100" s="1472"/>
      <c r="AD100" s="1473">
        <v>22</v>
      </c>
      <c r="AE100" s="1473"/>
      <c r="AF100" s="1473"/>
      <c r="AG100" s="1473"/>
      <c r="AH100" s="1473"/>
      <c r="AI100" s="1473"/>
      <c r="AJ100" s="1473"/>
      <c r="AK100" s="1473"/>
      <c r="AL100" s="1472">
        <v>2407.56</v>
      </c>
      <c r="AM100" s="1472"/>
      <c r="AN100" s="1472"/>
      <c r="AO100" s="1472"/>
      <c r="AP100" s="1472"/>
      <c r="AQ100" s="1472"/>
      <c r="AR100" s="1472"/>
      <c r="AS100" s="1472"/>
      <c r="AT100" s="1474">
        <v>13351</v>
      </c>
      <c r="AU100" s="1474"/>
      <c r="AV100" s="1474"/>
      <c r="AW100" s="1474"/>
      <c r="AX100" s="1474"/>
      <c r="AY100" s="1474"/>
      <c r="AZ100" s="1474"/>
      <c r="BA100" s="1474"/>
      <c r="BC100" s="1014">
        <f t="shared" si="2"/>
        <v>14018.55</v>
      </c>
    </row>
    <row r="101" spans="3:55">
      <c r="C101" s="1444">
        <v>66</v>
      </c>
      <c r="D101" s="1444"/>
      <c r="E101" s="1445" t="s">
        <v>5459</v>
      </c>
      <c r="F101" s="1445"/>
      <c r="G101" s="1445"/>
      <c r="H101" s="1469" t="s">
        <v>5460</v>
      </c>
      <c r="I101" s="1469"/>
      <c r="J101" s="1469"/>
      <c r="K101" s="1469"/>
      <c r="L101" s="1469"/>
      <c r="M101" s="1469"/>
      <c r="N101" s="1469"/>
      <c r="O101" s="1469"/>
      <c r="P101" s="1469"/>
      <c r="Q101" s="1469"/>
      <c r="R101" s="1469"/>
      <c r="S101" s="1469"/>
      <c r="T101" s="1469"/>
      <c r="U101" s="1470">
        <v>1</v>
      </c>
      <c r="V101" s="1470"/>
      <c r="W101" s="1471" t="s">
        <v>13</v>
      </c>
      <c r="X101" s="1471"/>
      <c r="Y101" s="1471"/>
      <c r="Z101" s="1472">
        <v>14317</v>
      </c>
      <c r="AA101" s="1472"/>
      <c r="AB101" s="1472"/>
      <c r="AC101" s="1472"/>
      <c r="AD101" s="1473">
        <v>22</v>
      </c>
      <c r="AE101" s="1473"/>
      <c r="AF101" s="1473"/>
      <c r="AG101" s="1473"/>
      <c r="AH101" s="1473"/>
      <c r="AI101" s="1473"/>
      <c r="AJ101" s="1473"/>
      <c r="AK101" s="1473"/>
      <c r="AL101" s="1472">
        <v>2581.75</v>
      </c>
      <c r="AM101" s="1472"/>
      <c r="AN101" s="1472"/>
      <c r="AO101" s="1472"/>
      <c r="AP101" s="1472"/>
      <c r="AQ101" s="1472"/>
      <c r="AR101" s="1472"/>
      <c r="AS101" s="1472"/>
      <c r="AT101" s="1474">
        <v>14317</v>
      </c>
      <c r="AU101" s="1474"/>
      <c r="AV101" s="1474"/>
      <c r="AW101" s="1474"/>
      <c r="AX101" s="1474"/>
      <c r="AY101" s="1474"/>
      <c r="AZ101" s="1474"/>
      <c r="BA101" s="1474"/>
      <c r="BC101" s="1014">
        <f t="shared" si="2"/>
        <v>15032.85</v>
      </c>
    </row>
    <row r="102" spans="3:55">
      <c r="C102" s="1444">
        <v>67</v>
      </c>
      <c r="D102" s="1444"/>
      <c r="E102" s="1445" t="s">
        <v>5461</v>
      </c>
      <c r="F102" s="1445"/>
      <c r="G102" s="1445"/>
      <c r="H102" s="1469" t="s">
        <v>5462</v>
      </c>
      <c r="I102" s="1469"/>
      <c r="J102" s="1469"/>
      <c r="K102" s="1469"/>
      <c r="L102" s="1469"/>
      <c r="M102" s="1469"/>
      <c r="N102" s="1469"/>
      <c r="O102" s="1469"/>
      <c r="P102" s="1469"/>
      <c r="Q102" s="1469"/>
      <c r="R102" s="1469"/>
      <c r="S102" s="1469"/>
      <c r="T102" s="1469"/>
      <c r="U102" s="1470">
        <v>1</v>
      </c>
      <c r="V102" s="1470"/>
      <c r="W102" s="1471" t="s">
        <v>13</v>
      </c>
      <c r="X102" s="1471"/>
      <c r="Y102" s="1471"/>
      <c r="Z102" s="1472">
        <v>15283</v>
      </c>
      <c r="AA102" s="1472"/>
      <c r="AB102" s="1472"/>
      <c r="AC102" s="1472"/>
      <c r="AD102" s="1473">
        <v>22</v>
      </c>
      <c r="AE102" s="1473"/>
      <c r="AF102" s="1473"/>
      <c r="AG102" s="1473"/>
      <c r="AH102" s="1473"/>
      <c r="AI102" s="1473"/>
      <c r="AJ102" s="1473"/>
      <c r="AK102" s="1473"/>
      <c r="AL102" s="1472">
        <v>2755.95</v>
      </c>
      <c r="AM102" s="1472"/>
      <c r="AN102" s="1472"/>
      <c r="AO102" s="1472"/>
      <c r="AP102" s="1472"/>
      <c r="AQ102" s="1472"/>
      <c r="AR102" s="1472"/>
      <c r="AS102" s="1472"/>
      <c r="AT102" s="1474">
        <v>15283</v>
      </c>
      <c r="AU102" s="1474"/>
      <c r="AV102" s="1474"/>
      <c r="AW102" s="1474"/>
      <c r="AX102" s="1474"/>
      <c r="AY102" s="1474"/>
      <c r="AZ102" s="1474"/>
      <c r="BA102" s="1474"/>
      <c r="BC102" s="1014">
        <f t="shared" si="2"/>
        <v>16047.15</v>
      </c>
    </row>
    <row r="103" spans="3:55">
      <c r="C103" s="1444">
        <v>68</v>
      </c>
      <c r="D103" s="1444"/>
      <c r="E103" s="1445" t="s">
        <v>5463</v>
      </c>
      <c r="F103" s="1445"/>
      <c r="G103" s="1445"/>
      <c r="H103" s="1469" t="s">
        <v>5464</v>
      </c>
      <c r="I103" s="1469"/>
      <c r="J103" s="1469"/>
      <c r="K103" s="1469"/>
      <c r="L103" s="1469"/>
      <c r="M103" s="1469"/>
      <c r="N103" s="1469"/>
      <c r="O103" s="1469"/>
      <c r="P103" s="1469"/>
      <c r="Q103" s="1469"/>
      <c r="R103" s="1469"/>
      <c r="S103" s="1469"/>
      <c r="T103" s="1469"/>
      <c r="U103" s="1470">
        <v>1</v>
      </c>
      <c r="V103" s="1470"/>
      <c r="W103" s="1471" t="s">
        <v>13</v>
      </c>
      <c r="X103" s="1471"/>
      <c r="Y103" s="1471"/>
      <c r="Z103" s="1472">
        <v>6272</v>
      </c>
      <c r="AA103" s="1472"/>
      <c r="AB103" s="1472"/>
      <c r="AC103" s="1472"/>
      <c r="AD103" s="1473">
        <v>22</v>
      </c>
      <c r="AE103" s="1473"/>
      <c r="AF103" s="1473"/>
      <c r="AG103" s="1473"/>
      <c r="AH103" s="1473"/>
      <c r="AI103" s="1473"/>
      <c r="AJ103" s="1473"/>
      <c r="AK103" s="1473"/>
      <c r="AL103" s="1472">
        <v>1131.02</v>
      </c>
      <c r="AM103" s="1472"/>
      <c r="AN103" s="1472"/>
      <c r="AO103" s="1472"/>
      <c r="AP103" s="1472"/>
      <c r="AQ103" s="1472"/>
      <c r="AR103" s="1472"/>
      <c r="AS103" s="1472"/>
      <c r="AT103" s="1474">
        <v>6272</v>
      </c>
      <c r="AU103" s="1474"/>
      <c r="AV103" s="1474"/>
      <c r="AW103" s="1474"/>
      <c r="AX103" s="1474"/>
      <c r="AY103" s="1474"/>
      <c r="AZ103" s="1474"/>
      <c r="BA103" s="1474"/>
      <c r="BC103" s="1014">
        <f t="shared" si="2"/>
        <v>6585.6</v>
      </c>
    </row>
    <row r="104" spans="3:55">
      <c r="C104" s="1444">
        <v>69</v>
      </c>
      <c r="D104" s="1444"/>
      <c r="E104" s="1445" t="s">
        <v>5465</v>
      </c>
      <c r="F104" s="1445"/>
      <c r="G104" s="1445"/>
      <c r="H104" s="1469" t="s">
        <v>5466</v>
      </c>
      <c r="I104" s="1469"/>
      <c r="J104" s="1469"/>
      <c r="K104" s="1469"/>
      <c r="L104" s="1469"/>
      <c r="M104" s="1469"/>
      <c r="N104" s="1469"/>
      <c r="O104" s="1469"/>
      <c r="P104" s="1469"/>
      <c r="Q104" s="1469"/>
      <c r="R104" s="1469"/>
      <c r="S104" s="1469"/>
      <c r="T104" s="1469"/>
      <c r="U104" s="1470">
        <v>1</v>
      </c>
      <c r="V104" s="1470"/>
      <c r="W104" s="1471" t="s">
        <v>13</v>
      </c>
      <c r="X104" s="1471"/>
      <c r="Y104" s="1471"/>
      <c r="Z104" s="1472">
        <v>7329</v>
      </c>
      <c r="AA104" s="1472"/>
      <c r="AB104" s="1472"/>
      <c r="AC104" s="1472"/>
      <c r="AD104" s="1473">
        <v>22</v>
      </c>
      <c r="AE104" s="1473"/>
      <c r="AF104" s="1473"/>
      <c r="AG104" s="1473"/>
      <c r="AH104" s="1473"/>
      <c r="AI104" s="1473"/>
      <c r="AJ104" s="1473"/>
      <c r="AK104" s="1473"/>
      <c r="AL104" s="1472">
        <v>1321.62</v>
      </c>
      <c r="AM104" s="1472"/>
      <c r="AN104" s="1472"/>
      <c r="AO104" s="1472"/>
      <c r="AP104" s="1472"/>
      <c r="AQ104" s="1472"/>
      <c r="AR104" s="1472"/>
      <c r="AS104" s="1472"/>
      <c r="AT104" s="1474">
        <v>7329</v>
      </c>
      <c r="AU104" s="1474"/>
      <c r="AV104" s="1474"/>
      <c r="AW104" s="1474"/>
      <c r="AX104" s="1474"/>
      <c r="AY104" s="1474"/>
      <c r="AZ104" s="1474"/>
      <c r="BA104" s="1474"/>
      <c r="BC104" s="1014">
        <f t="shared" si="2"/>
        <v>7695.45</v>
      </c>
    </row>
    <row r="105" spans="3:55">
      <c r="C105" s="1444">
        <v>70</v>
      </c>
      <c r="D105" s="1444"/>
      <c r="E105" s="1445" t="s">
        <v>5467</v>
      </c>
      <c r="F105" s="1445"/>
      <c r="G105" s="1445"/>
      <c r="H105" s="1469" t="s">
        <v>5468</v>
      </c>
      <c r="I105" s="1469"/>
      <c r="J105" s="1469"/>
      <c r="K105" s="1469"/>
      <c r="L105" s="1469"/>
      <c r="M105" s="1469"/>
      <c r="N105" s="1469"/>
      <c r="O105" s="1469"/>
      <c r="P105" s="1469"/>
      <c r="Q105" s="1469"/>
      <c r="R105" s="1469"/>
      <c r="S105" s="1469"/>
      <c r="T105" s="1469"/>
      <c r="U105" s="1470">
        <v>1</v>
      </c>
      <c r="V105" s="1470"/>
      <c r="W105" s="1471" t="s">
        <v>13</v>
      </c>
      <c r="X105" s="1471"/>
      <c r="Y105" s="1471"/>
      <c r="Z105" s="1472">
        <v>8386</v>
      </c>
      <c r="AA105" s="1472"/>
      <c r="AB105" s="1472"/>
      <c r="AC105" s="1472"/>
      <c r="AD105" s="1473">
        <v>22</v>
      </c>
      <c r="AE105" s="1473"/>
      <c r="AF105" s="1473"/>
      <c r="AG105" s="1473"/>
      <c r="AH105" s="1473"/>
      <c r="AI105" s="1473"/>
      <c r="AJ105" s="1473"/>
      <c r="AK105" s="1473"/>
      <c r="AL105" s="1472">
        <v>1512.23</v>
      </c>
      <c r="AM105" s="1472"/>
      <c r="AN105" s="1472"/>
      <c r="AO105" s="1472"/>
      <c r="AP105" s="1472"/>
      <c r="AQ105" s="1472"/>
      <c r="AR105" s="1472"/>
      <c r="AS105" s="1472"/>
      <c r="AT105" s="1474">
        <v>8386</v>
      </c>
      <c r="AU105" s="1474"/>
      <c r="AV105" s="1474"/>
      <c r="AW105" s="1474"/>
      <c r="AX105" s="1474"/>
      <c r="AY105" s="1474"/>
      <c r="AZ105" s="1474"/>
      <c r="BA105" s="1474"/>
      <c r="BC105" s="1014">
        <f t="shared" si="2"/>
        <v>8805.2999999999993</v>
      </c>
    </row>
    <row r="106" spans="3:55">
      <c r="C106" s="1444">
        <v>71</v>
      </c>
      <c r="D106" s="1444"/>
      <c r="E106" s="1445" t="s">
        <v>5469</v>
      </c>
      <c r="F106" s="1445"/>
      <c r="G106" s="1445"/>
      <c r="H106" s="1469" t="s">
        <v>5470</v>
      </c>
      <c r="I106" s="1469"/>
      <c r="J106" s="1469"/>
      <c r="K106" s="1469"/>
      <c r="L106" s="1469"/>
      <c r="M106" s="1469"/>
      <c r="N106" s="1469"/>
      <c r="O106" s="1469"/>
      <c r="P106" s="1469"/>
      <c r="Q106" s="1469"/>
      <c r="R106" s="1469"/>
      <c r="S106" s="1469"/>
      <c r="T106" s="1469"/>
      <c r="U106" s="1470">
        <v>1</v>
      </c>
      <c r="V106" s="1470"/>
      <c r="W106" s="1471" t="s">
        <v>13</v>
      </c>
      <c r="X106" s="1471"/>
      <c r="Y106" s="1471"/>
      <c r="Z106" s="1472">
        <v>9443</v>
      </c>
      <c r="AA106" s="1472"/>
      <c r="AB106" s="1472"/>
      <c r="AC106" s="1472"/>
      <c r="AD106" s="1473">
        <v>22</v>
      </c>
      <c r="AE106" s="1473"/>
      <c r="AF106" s="1473"/>
      <c r="AG106" s="1473"/>
      <c r="AH106" s="1473"/>
      <c r="AI106" s="1473"/>
      <c r="AJ106" s="1473"/>
      <c r="AK106" s="1473"/>
      <c r="AL106" s="1472">
        <v>1702.84</v>
      </c>
      <c r="AM106" s="1472"/>
      <c r="AN106" s="1472"/>
      <c r="AO106" s="1472"/>
      <c r="AP106" s="1472"/>
      <c r="AQ106" s="1472"/>
      <c r="AR106" s="1472"/>
      <c r="AS106" s="1472"/>
      <c r="AT106" s="1474">
        <v>9443</v>
      </c>
      <c r="AU106" s="1474"/>
      <c r="AV106" s="1474"/>
      <c r="AW106" s="1474"/>
      <c r="AX106" s="1474"/>
      <c r="AY106" s="1474"/>
      <c r="AZ106" s="1474"/>
      <c r="BA106" s="1474"/>
      <c r="BC106" s="1014">
        <f t="shared" si="2"/>
        <v>9915.15</v>
      </c>
    </row>
    <row r="107" spans="3:55">
      <c r="C107" s="1444">
        <v>72</v>
      </c>
      <c r="D107" s="1444"/>
      <c r="E107" s="1445" t="s">
        <v>5471</v>
      </c>
      <c r="F107" s="1445"/>
      <c r="G107" s="1445"/>
      <c r="H107" s="1469" t="s">
        <v>5472</v>
      </c>
      <c r="I107" s="1469"/>
      <c r="J107" s="1469"/>
      <c r="K107" s="1469"/>
      <c r="L107" s="1469"/>
      <c r="M107" s="1469"/>
      <c r="N107" s="1469"/>
      <c r="O107" s="1469"/>
      <c r="P107" s="1469"/>
      <c r="Q107" s="1469"/>
      <c r="R107" s="1469"/>
      <c r="S107" s="1469"/>
      <c r="T107" s="1469"/>
      <c r="U107" s="1470">
        <v>1</v>
      </c>
      <c r="V107" s="1470"/>
      <c r="W107" s="1471" t="s">
        <v>13</v>
      </c>
      <c r="X107" s="1471"/>
      <c r="Y107" s="1471"/>
      <c r="Z107" s="1472">
        <v>10500</v>
      </c>
      <c r="AA107" s="1472"/>
      <c r="AB107" s="1472"/>
      <c r="AC107" s="1472"/>
      <c r="AD107" s="1473">
        <v>22</v>
      </c>
      <c r="AE107" s="1473"/>
      <c r="AF107" s="1473"/>
      <c r="AG107" s="1473"/>
      <c r="AH107" s="1473"/>
      <c r="AI107" s="1473"/>
      <c r="AJ107" s="1473"/>
      <c r="AK107" s="1473"/>
      <c r="AL107" s="1472">
        <v>1893.44</v>
      </c>
      <c r="AM107" s="1472"/>
      <c r="AN107" s="1472"/>
      <c r="AO107" s="1472"/>
      <c r="AP107" s="1472"/>
      <c r="AQ107" s="1472"/>
      <c r="AR107" s="1472"/>
      <c r="AS107" s="1472"/>
      <c r="AT107" s="1474">
        <v>10500</v>
      </c>
      <c r="AU107" s="1474"/>
      <c r="AV107" s="1474"/>
      <c r="AW107" s="1474"/>
      <c r="AX107" s="1474"/>
      <c r="AY107" s="1474"/>
      <c r="AZ107" s="1474"/>
      <c r="BA107" s="1474"/>
      <c r="BC107" s="1014">
        <f t="shared" si="2"/>
        <v>11025</v>
      </c>
    </row>
    <row r="108" spans="3:55">
      <c r="C108" s="1444">
        <v>73</v>
      </c>
      <c r="D108" s="1444"/>
      <c r="E108" s="1445" t="s">
        <v>5473</v>
      </c>
      <c r="F108" s="1445"/>
      <c r="G108" s="1445"/>
      <c r="H108" s="1469" t="s">
        <v>5474</v>
      </c>
      <c r="I108" s="1469"/>
      <c r="J108" s="1469"/>
      <c r="K108" s="1469"/>
      <c r="L108" s="1469"/>
      <c r="M108" s="1469"/>
      <c r="N108" s="1469"/>
      <c r="O108" s="1469"/>
      <c r="P108" s="1469"/>
      <c r="Q108" s="1469"/>
      <c r="R108" s="1469"/>
      <c r="S108" s="1469"/>
      <c r="T108" s="1469"/>
      <c r="U108" s="1470">
        <v>1</v>
      </c>
      <c r="V108" s="1470"/>
      <c r="W108" s="1471" t="s">
        <v>13</v>
      </c>
      <c r="X108" s="1471"/>
      <c r="Y108" s="1471"/>
      <c r="Z108" s="1472">
        <v>11557</v>
      </c>
      <c r="AA108" s="1472"/>
      <c r="AB108" s="1472"/>
      <c r="AC108" s="1472"/>
      <c r="AD108" s="1473">
        <v>22</v>
      </c>
      <c r="AE108" s="1473"/>
      <c r="AF108" s="1473"/>
      <c r="AG108" s="1473"/>
      <c r="AH108" s="1473"/>
      <c r="AI108" s="1473"/>
      <c r="AJ108" s="1473"/>
      <c r="AK108" s="1473"/>
      <c r="AL108" s="1472">
        <v>2084.0500000000002</v>
      </c>
      <c r="AM108" s="1472"/>
      <c r="AN108" s="1472"/>
      <c r="AO108" s="1472"/>
      <c r="AP108" s="1472"/>
      <c r="AQ108" s="1472"/>
      <c r="AR108" s="1472"/>
      <c r="AS108" s="1472"/>
      <c r="AT108" s="1474">
        <v>11557</v>
      </c>
      <c r="AU108" s="1474"/>
      <c r="AV108" s="1474"/>
      <c r="AW108" s="1474"/>
      <c r="AX108" s="1474"/>
      <c r="AY108" s="1474"/>
      <c r="AZ108" s="1474"/>
      <c r="BA108" s="1474"/>
      <c r="BC108" s="1014">
        <f t="shared" si="2"/>
        <v>12134.85</v>
      </c>
    </row>
    <row r="109" spans="3:55">
      <c r="C109" s="1444">
        <v>74</v>
      </c>
      <c r="D109" s="1444"/>
      <c r="E109" s="1445" t="s">
        <v>5475</v>
      </c>
      <c r="F109" s="1445"/>
      <c r="G109" s="1445"/>
      <c r="H109" s="1469" t="s">
        <v>5476</v>
      </c>
      <c r="I109" s="1469"/>
      <c r="J109" s="1469"/>
      <c r="K109" s="1469"/>
      <c r="L109" s="1469"/>
      <c r="M109" s="1469"/>
      <c r="N109" s="1469"/>
      <c r="O109" s="1469"/>
      <c r="P109" s="1469"/>
      <c r="Q109" s="1469"/>
      <c r="R109" s="1469"/>
      <c r="S109" s="1469"/>
      <c r="T109" s="1469"/>
      <c r="U109" s="1470">
        <v>1</v>
      </c>
      <c r="V109" s="1470"/>
      <c r="W109" s="1471" t="s">
        <v>13</v>
      </c>
      <c r="X109" s="1471"/>
      <c r="Y109" s="1471"/>
      <c r="Z109" s="1472">
        <v>12614</v>
      </c>
      <c r="AA109" s="1472"/>
      <c r="AB109" s="1472"/>
      <c r="AC109" s="1472"/>
      <c r="AD109" s="1473">
        <v>22</v>
      </c>
      <c r="AE109" s="1473"/>
      <c r="AF109" s="1473"/>
      <c r="AG109" s="1473"/>
      <c r="AH109" s="1473"/>
      <c r="AI109" s="1473"/>
      <c r="AJ109" s="1473"/>
      <c r="AK109" s="1473"/>
      <c r="AL109" s="1472">
        <v>2274.66</v>
      </c>
      <c r="AM109" s="1472"/>
      <c r="AN109" s="1472"/>
      <c r="AO109" s="1472"/>
      <c r="AP109" s="1472"/>
      <c r="AQ109" s="1472"/>
      <c r="AR109" s="1472"/>
      <c r="AS109" s="1472"/>
      <c r="AT109" s="1474">
        <v>12614</v>
      </c>
      <c r="AU109" s="1474"/>
      <c r="AV109" s="1474"/>
      <c r="AW109" s="1474"/>
      <c r="AX109" s="1474"/>
      <c r="AY109" s="1474"/>
      <c r="AZ109" s="1474"/>
      <c r="BA109" s="1474"/>
      <c r="BC109" s="1014">
        <f t="shared" si="2"/>
        <v>13244.7</v>
      </c>
    </row>
    <row r="110" spans="3:55">
      <c r="C110" s="1444">
        <v>75</v>
      </c>
      <c r="D110" s="1444"/>
      <c r="E110" s="1445" t="s">
        <v>5477</v>
      </c>
      <c r="F110" s="1445"/>
      <c r="G110" s="1445"/>
      <c r="H110" s="1469" t="s">
        <v>5478</v>
      </c>
      <c r="I110" s="1469"/>
      <c r="J110" s="1469"/>
      <c r="K110" s="1469"/>
      <c r="L110" s="1469"/>
      <c r="M110" s="1469"/>
      <c r="N110" s="1469"/>
      <c r="O110" s="1469"/>
      <c r="P110" s="1469"/>
      <c r="Q110" s="1469"/>
      <c r="R110" s="1469"/>
      <c r="S110" s="1469"/>
      <c r="T110" s="1469"/>
      <c r="U110" s="1470">
        <v>1</v>
      </c>
      <c r="V110" s="1470"/>
      <c r="W110" s="1471" t="s">
        <v>13</v>
      </c>
      <c r="X110" s="1471"/>
      <c r="Y110" s="1471"/>
      <c r="Z110" s="1472">
        <v>13671</v>
      </c>
      <c r="AA110" s="1472"/>
      <c r="AB110" s="1472"/>
      <c r="AC110" s="1472"/>
      <c r="AD110" s="1473">
        <v>22</v>
      </c>
      <c r="AE110" s="1473"/>
      <c r="AF110" s="1473"/>
      <c r="AG110" s="1473"/>
      <c r="AH110" s="1473"/>
      <c r="AI110" s="1473"/>
      <c r="AJ110" s="1473"/>
      <c r="AK110" s="1473"/>
      <c r="AL110" s="1472">
        <v>2465.2600000000002</v>
      </c>
      <c r="AM110" s="1472"/>
      <c r="AN110" s="1472"/>
      <c r="AO110" s="1472"/>
      <c r="AP110" s="1472"/>
      <c r="AQ110" s="1472"/>
      <c r="AR110" s="1472"/>
      <c r="AS110" s="1472"/>
      <c r="AT110" s="1474">
        <v>13671</v>
      </c>
      <c r="AU110" s="1474"/>
      <c r="AV110" s="1474"/>
      <c r="AW110" s="1474"/>
      <c r="AX110" s="1474"/>
      <c r="AY110" s="1474"/>
      <c r="AZ110" s="1474"/>
      <c r="BA110" s="1474"/>
      <c r="BC110" s="1014">
        <f t="shared" si="2"/>
        <v>14354.55</v>
      </c>
    </row>
    <row r="111" spans="3:55">
      <c r="C111" s="1444">
        <v>76</v>
      </c>
      <c r="D111" s="1444"/>
      <c r="E111" s="1445" t="s">
        <v>5479</v>
      </c>
      <c r="F111" s="1445"/>
      <c r="G111" s="1445"/>
      <c r="H111" s="1469" t="s">
        <v>5480</v>
      </c>
      <c r="I111" s="1469"/>
      <c r="J111" s="1469"/>
      <c r="K111" s="1469"/>
      <c r="L111" s="1469"/>
      <c r="M111" s="1469"/>
      <c r="N111" s="1469"/>
      <c r="O111" s="1469"/>
      <c r="P111" s="1469"/>
      <c r="Q111" s="1469"/>
      <c r="R111" s="1469"/>
      <c r="S111" s="1469"/>
      <c r="T111" s="1469"/>
      <c r="U111" s="1470">
        <v>1</v>
      </c>
      <c r="V111" s="1470"/>
      <c r="W111" s="1471" t="s">
        <v>13</v>
      </c>
      <c r="X111" s="1471"/>
      <c r="Y111" s="1471"/>
      <c r="Z111" s="1472">
        <v>14728</v>
      </c>
      <c r="AA111" s="1472"/>
      <c r="AB111" s="1472"/>
      <c r="AC111" s="1472"/>
      <c r="AD111" s="1473">
        <v>22</v>
      </c>
      <c r="AE111" s="1473"/>
      <c r="AF111" s="1473"/>
      <c r="AG111" s="1473"/>
      <c r="AH111" s="1473"/>
      <c r="AI111" s="1473"/>
      <c r="AJ111" s="1473"/>
      <c r="AK111" s="1473"/>
      <c r="AL111" s="1472">
        <v>2655.87</v>
      </c>
      <c r="AM111" s="1472"/>
      <c r="AN111" s="1472"/>
      <c r="AO111" s="1472"/>
      <c r="AP111" s="1472"/>
      <c r="AQ111" s="1472"/>
      <c r="AR111" s="1472"/>
      <c r="AS111" s="1472"/>
      <c r="AT111" s="1474">
        <v>14728</v>
      </c>
      <c r="AU111" s="1474"/>
      <c r="AV111" s="1474"/>
      <c r="AW111" s="1474"/>
      <c r="AX111" s="1474"/>
      <c r="AY111" s="1474"/>
      <c r="AZ111" s="1474"/>
      <c r="BA111" s="1474"/>
      <c r="BC111" s="1014">
        <f t="shared" si="2"/>
        <v>15464.4</v>
      </c>
    </row>
    <row r="112" spans="3:55">
      <c r="C112" s="1444">
        <v>77</v>
      </c>
      <c r="D112" s="1444"/>
      <c r="E112" s="1445" t="s">
        <v>5481</v>
      </c>
      <c r="F112" s="1445"/>
      <c r="G112" s="1445"/>
      <c r="H112" s="1469" t="s">
        <v>5482</v>
      </c>
      <c r="I112" s="1469"/>
      <c r="J112" s="1469"/>
      <c r="K112" s="1469"/>
      <c r="L112" s="1469"/>
      <c r="M112" s="1469"/>
      <c r="N112" s="1469"/>
      <c r="O112" s="1469"/>
      <c r="P112" s="1469"/>
      <c r="Q112" s="1469"/>
      <c r="R112" s="1469"/>
      <c r="S112" s="1469"/>
      <c r="T112" s="1469"/>
      <c r="U112" s="1470">
        <v>1</v>
      </c>
      <c r="V112" s="1470"/>
      <c r="W112" s="1471" t="s">
        <v>13</v>
      </c>
      <c r="X112" s="1471"/>
      <c r="Y112" s="1471"/>
      <c r="Z112" s="1472">
        <v>15785</v>
      </c>
      <c r="AA112" s="1472"/>
      <c r="AB112" s="1472"/>
      <c r="AC112" s="1472"/>
      <c r="AD112" s="1473">
        <v>22</v>
      </c>
      <c r="AE112" s="1473"/>
      <c r="AF112" s="1473"/>
      <c r="AG112" s="1473"/>
      <c r="AH112" s="1473"/>
      <c r="AI112" s="1473"/>
      <c r="AJ112" s="1473"/>
      <c r="AK112" s="1473"/>
      <c r="AL112" s="1472">
        <v>2846.48</v>
      </c>
      <c r="AM112" s="1472"/>
      <c r="AN112" s="1472"/>
      <c r="AO112" s="1472"/>
      <c r="AP112" s="1472"/>
      <c r="AQ112" s="1472"/>
      <c r="AR112" s="1472"/>
      <c r="AS112" s="1472"/>
      <c r="AT112" s="1474">
        <v>15785</v>
      </c>
      <c r="AU112" s="1474"/>
      <c r="AV112" s="1474"/>
      <c r="AW112" s="1474"/>
      <c r="AX112" s="1474"/>
      <c r="AY112" s="1474"/>
      <c r="AZ112" s="1474"/>
      <c r="BA112" s="1474"/>
      <c r="BC112" s="1014">
        <f t="shared" si="2"/>
        <v>16574.25</v>
      </c>
    </row>
    <row r="113" spans="3:55">
      <c r="C113" s="1444">
        <v>78</v>
      </c>
      <c r="D113" s="1444"/>
      <c r="E113" s="1445" t="s">
        <v>5483</v>
      </c>
      <c r="F113" s="1445"/>
      <c r="G113" s="1445"/>
      <c r="H113" s="1469" t="s">
        <v>5484</v>
      </c>
      <c r="I113" s="1469"/>
      <c r="J113" s="1469"/>
      <c r="K113" s="1469"/>
      <c r="L113" s="1469"/>
      <c r="M113" s="1469"/>
      <c r="N113" s="1469"/>
      <c r="O113" s="1469"/>
      <c r="P113" s="1469"/>
      <c r="Q113" s="1469"/>
      <c r="R113" s="1469"/>
      <c r="S113" s="1469"/>
      <c r="T113" s="1469"/>
      <c r="U113" s="1470">
        <v>1</v>
      </c>
      <c r="V113" s="1470"/>
      <c r="W113" s="1471" t="s">
        <v>13</v>
      </c>
      <c r="X113" s="1471"/>
      <c r="Y113" s="1471"/>
      <c r="Z113" s="1472">
        <v>16842</v>
      </c>
      <c r="AA113" s="1472"/>
      <c r="AB113" s="1472"/>
      <c r="AC113" s="1472"/>
      <c r="AD113" s="1473">
        <v>22</v>
      </c>
      <c r="AE113" s="1473"/>
      <c r="AF113" s="1473"/>
      <c r="AG113" s="1473"/>
      <c r="AH113" s="1473"/>
      <c r="AI113" s="1473"/>
      <c r="AJ113" s="1473"/>
      <c r="AK113" s="1473"/>
      <c r="AL113" s="1472">
        <v>3037.08</v>
      </c>
      <c r="AM113" s="1472"/>
      <c r="AN113" s="1472"/>
      <c r="AO113" s="1472"/>
      <c r="AP113" s="1472"/>
      <c r="AQ113" s="1472"/>
      <c r="AR113" s="1472"/>
      <c r="AS113" s="1472"/>
      <c r="AT113" s="1474">
        <v>16842</v>
      </c>
      <c r="AU113" s="1474"/>
      <c r="AV113" s="1474"/>
      <c r="AW113" s="1474"/>
      <c r="AX113" s="1474"/>
      <c r="AY113" s="1474"/>
      <c r="AZ113" s="1474"/>
      <c r="BA113" s="1474"/>
      <c r="BC113" s="1014">
        <f t="shared" si="2"/>
        <v>17684.099999999999</v>
      </c>
    </row>
    <row r="114" spans="3:55">
      <c r="C114" s="1444">
        <v>79</v>
      </c>
      <c r="D114" s="1444"/>
      <c r="E114" s="1445" t="s">
        <v>5485</v>
      </c>
      <c r="F114" s="1445"/>
      <c r="G114" s="1445"/>
      <c r="H114" s="1469" t="s">
        <v>5486</v>
      </c>
      <c r="I114" s="1469"/>
      <c r="J114" s="1469"/>
      <c r="K114" s="1469"/>
      <c r="L114" s="1469"/>
      <c r="M114" s="1469"/>
      <c r="N114" s="1469"/>
      <c r="O114" s="1469"/>
      <c r="P114" s="1469"/>
      <c r="Q114" s="1469"/>
      <c r="R114" s="1469"/>
      <c r="S114" s="1469"/>
      <c r="T114" s="1469"/>
      <c r="U114" s="1470">
        <v>1</v>
      </c>
      <c r="V114" s="1470"/>
      <c r="W114" s="1471" t="s">
        <v>13</v>
      </c>
      <c r="X114" s="1471"/>
      <c r="Y114" s="1471"/>
      <c r="Z114" s="1472">
        <v>6356</v>
      </c>
      <c r="AA114" s="1472"/>
      <c r="AB114" s="1472"/>
      <c r="AC114" s="1472"/>
      <c r="AD114" s="1473">
        <v>22</v>
      </c>
      <c r="AE114" s="1473"/>
      <c r="AF114" s="1473"/>
      <c r="AG114" s="1473"/>
      <c r="AH114" s="1473"/>
      <c r="AI114" s="1473"/>
      <c r="AJ114" s="1473"/>
      <c r="AK114" s="1473"/>
      <c r="AL114" s="1472">
        <v>1146.1600000000001</v>
      </c>
      <c r="AM114" s="1472"/>
      <c r="AN114" s="1472"/>
      <c r="AO114" s="1472"/>
      <c r="AP114" s="1472"/>
      <c r="AQ114" s="1472"/>
      <c r="AR114" s="1472"/>
      <c r="AS114" s="1472"/>
      <c r="AT114" s="1474">
        <v>6356</v>
      </c>
      <c r="AU114" s="1474"/>
      <c r="AV114" s="1474"/>
      <c r="AW114" s="1474"/>
      <c r="AX114" s="1474"/>
      <c r="AY114" s="1474"/>
      <c r="AZ114" s="1474"/>
      <c r="BA114" s="1474"/>
      <c r="BC114" s="1014">
        <f t="shared" si="2"/>
        <v>6673.8</v>
      </c>
    </row>
    <row r="115" spans="3:55">
      <c r="C115" s="1444">
        <v>80</v>
      </c>
      <c r="D115" s="1444"/>
      <c r="E115" s="1445" t="s">
        <v>5487</v>
      </c>
      <c r="F115" s="1445"/>
      <c r="G115" s="1445"/>
      <c r="H115" s="1469" t="s">
        <v>5488</v>
      </c>
      <c r="I115" s="1469"/>
      <c r="J115" s="1469"/>
      <c r="K115" s="1469"/>
      <c r="L115" s="1469"/>
      <c r="M115" s="1469"/>
      <c r="N115" s="1469"/>
      <c r="O115" s="1469"/>
      <c r="P115" s="1469"/>
      <c r="Q115" s="1469"/>
      <c r="R115" s="1469"/>
      <c r="S115" s="1469"/>
      <c r="T115" s="1469"/>
      <c r="U115" s="1470">
        <v>1</v>
      </c>
      <c r="V115" s="1470"/>
      <c r="W115" s="1471" t="s">
        <v>13</v>
      </c>
      <c r="X115" s="1471"/>
      <c r="Y115" s="1471"/>
      <c r="Z115" s="1472">
        <v>7434</v>
      </c>
      <c r="AA115" s="1472"/>
      <c r="AB115" s="1472"/>
      <c r="AC115" s="1472"/>
      <c r="AD115" s="1473">
        <v>22</v>
      </c>
      <c r="AE115" s="1473"/>
      <c r="AF115" s="1473"/>
      <c r="AG115" s="1473"/>
      <c r="AH115" s="1473"/>
      <c r="AI115" s="1473"/>
      <c r="AJ115" s="1473"/>
      <c r="AK115" s="1473"/>
      <c r="AL115" s="1472">
        <v>1340.56</v>
      </c>
      <c r="AM115" s="1472"/>
      <c r="AN115" s="1472"/>
      <c r="AO115" s="1472"/>
      <c r="AP115" s="1472"/>
      <c r="AQ115" s="1472"/>
      <c r="AR115" s="1472"/>
      <c r="AS115" s="1472"/>
      <c r="AT115" s="1474">
        <v>7434</v>
      </c>
      <c r="AU115" s="1474"/>
      <c r="AV115" s="1474"/>
      <c r="AW115" s="1474"/>
      <c r="AX115" s="1474"/>
      <c r="AY115" s="1474"/>
      <c r="AZ115" s="1474"/>
      <c r="BA115" s="1474"/>
      <c r="BC115" s="1014">
        <f t="shared" si="2"/>
        <v>7805.7</v>
      </c>
    </row>
    <row r="116" spans="3:55">
      <c r="C116" s="1444">
        <v>81</v>
      </c>
      <c r="D116" s="1444"/>
      <c r="E116" s="1445" t="s">
        <v>5489</v>
      </c>
      <c r="F116" s="1445"/>
      <c r="G116" s="1445"/>
      <c r="H116" s="1469" t="s">
        <v>5490</v>
      </c>
      <c r="I116" s="1469"/>
      <c r="J116" s="1469"/>
      <c r="K116" s="1469"/>
      <c r="L116" s="1469"/>
      <c r="M116" s="1469"/>
      <c r="N116" s="1469"/>
      <c r="O116" s="1469"/>
      <c r="P116" s="1469"/>
      <c r="Q116" s="1469"/>
      <c r="R116" s="1469"/>
      <c r="S116" s="1469"/>
      <c r="T116" s="1469"/>
      <c r="U116" s="1470">
        <v>1</v>
      </c>
      <c r="V116" s="1470"/>
      <c r="W116" s="1471" t="s">
        <v>13</v>
      </c>
      <c r="X116" s="1471"/>
      <c r="Y116" s="1471"/>
      <c r="Z116" s="1472">
        <v>8512</v>
      </c>
      <c r="AA116" s="1472"/>
      <c r="AB116" s="1472"/>
      <c r="AC116" s="1472"/>
      <c r="AD116" s="1473">
        <v>22</v>
      </c>
      <c r="AE116" s="1473"/>
      <c r="AF116" s="1473"/>
      <c r="AG116" s="1473"/>
      <c r="AH116" s="1473"/>
      <c r="AI116" s="1473"/>
      <c r="AJ116" s="1473"/>
      <c r="AK116" s="1473"/>
      <c r="AL116" s="1472">
        <v>1534.95</v>
      </c>
      <c r="AM116" s="1472"/>
      <c r="AN116" s="1472"/>
      <c r="AO116" s="1472"/>
      <c r="AP116" s="1472"/>
      <c r="AQ116" s="1472"/>
      <c r="AR116" s="1472"/>
      <c r="AS116" s="1472"/>
      <c r="AT116" s="1474">
        <v>8512</v>
      </c>
      <c r="AU116" s="1474"/>
      <c r="AV116" s="1474"/>
      <c r="AW116" s="1474"/>
      <c r="AX116" s="1474"/>
      <c r="AY116" s="1474"/>
      <c r="AZ116" s="1474"/>
      <c r="BA116" s="1474"/>
      <c r="BC116" s="1014">
        <f t="shared" si="2"/>
        <v>8937.6</v>
      </c>
    </row>
    <row r="117" spans="3:55">
      <c r="C117" s="1444">
        <v>82</v>
      </c>
      <c r="D117" s="1444"/>
      <c r="E117" s="1445" t="s">
        <v>5491</v>
      </c>
      <c r="F117" s="1445"/>
      <c r="G117" s="1445"/>
      <c r="H117" s="1469" t="s">
        <v>5492</v>
      </c>
      <c r="I117" s="1469"/>
      <c r="J117" s="1469"/>
      <c r="K117" s="1469"/>
      <c r="L117" s="1469"/>
      <c r="M117" s="1469"/>
      <c r="N117" s="1469"/>
      <c r="O117" s="1469"/>
      <c r="P117" s="1469"/>
      <c r="Q117" s="1469"/>
      <c r="R117" s="1469"/>
      <c r="S117" s="1469"/>
      <c r="T117" s="1469"/>
      <c r="U117" s="1470">
        <v>1</v>
      </c>
      <c r="V117" s="1470"/>
      <c r="W117" s="1471" t="s">
        <v>13</v>
      </c>
      <c r="X117" s="1471"/>
      <c r="Y117" s="1471"/>
      <c r="Z117" s="1472">
        <v>9590</v>
      </c>
      <c r="AA117" s="1472"/>
      <c r="AB117" s="1472"/>
      <c r="AC117" s="1472"/>
      <c r="AD117" s="1473">
        <v>22</v>
      </c>
      <c r="AE117" s="1473"/>
      <c r="AF117" s="1473"/>
      <c r="AG117" s="1473"/>
      <c r="AH117" s="1473"/>
      <c r="AI117" s="1473"/>
      <c r="AJ117" s="1473"/>
      <c r="AK117" s="1473"/>
      <c r="AL117" s="1472">
        <v>1729.34</v>
      </c>
      <c r="AM117" s="1472"/>
      <c r="AN117" s="1472"/>
      <c r="AO117" s="1472"/>
      <c r="AP117" s="1472"/>
      <c r="AQ117" s="1472"/>
      <c r="AR117" s="1472"/>
      <c r="AS117" s="1472"/>
      <c r="AT117" s="1474">
        <v>9590</v>
      </c>
      <c r="AU117" s="1474"/>
      <c r="AV117" s="1474"/>
      <c r="AW117" s="1474"/>
      <c r="AX117" s="1474"/>
      <c r="AY117" s="1474"/>
      <c r="AZ117" s="1474"/>
      <c r="BA117" s="1474"/>
      <c r="BC117" s="1014">
        <f t="shared" si="2"/>
        <v>10069.5</v>
      </c>
    </row>
    <row r="118" spans="3:55">
      <c r="C118" s="1444">
        <v>83</v>
      </c>
      <c r="D118" s="1444"/>
      <c r="E118" s="1445" t="s">
        <v>5493</v>
      </c>
      <c r="F118" s="1445"/>
      <c r="G118" s="1445"/>
      <c r="H118" s="1469" t="s">
        <v>5494</v>
      </c>
      <c r="I118" s="1469"/>
      <c r="J118" s="1469"/>
      <c r="K118" s="1469"/>
      <c r="L118" s="1469"/>
      <c r="M118" s="1469"/>
      <c r="N118" s="1469"/>
      <c r="O118" s="1469"/>
      <c r="P118" s="1469"/>
      <c r="Q118" s="1469"/>
      <c r="R118" s="1469"/>
      <c r="S118" s="1469"/>
      <c r="T118" s="1469"/>
      <c r="U118" s="1470">
        <v>1</v>
      </c>
      <c r="V118" s="1470"/>
      <c r="W118" s="1471" t="s">
        <v>13</v>
      </c>
      <c r="X118" s="1471"/>
      <c r="Y118" s="1471"/>
      <c r="Z118" s="1472">
        <v>10668</v>
      </c>
      <c r="AA118" s="1472"/>
      <c r="AB118" s="1472"/>
      <c r="AC118" s="1472"/>
      <c r="AD118" s="1473">
        <v>22</v>
      </c>
      <c r="AE118" s="1473"/>
      <c r="AF118" s="1473"/>
      <c r="AG118" s="1473"/>
      <c r="AH118" s="1473"/>
      <c r="AI118" s="1473"/>
      <c r="AJ118" s="1473"/>
      <c r="AK118" s="1473"/>
      <c r="AL118" s="1472">
        <v>1923.74</v>
      </c>
      <c r="AM118" s="1472"/>
      <c r="AN118" s="1472"/>
      <c r="AO118" s="1472"/>
      <c r="AP118" s="1472"/>
      <c r="AQ118" s="1472"/>
      <c r="AR118" s="1472"/>
      <c r="AS118" s="1472"/>
      <c r="AT118" s="1474">
        <v>10668</v>
      </c>
      <c r="AU118" s="1474"/>
      <c r="AV118" s="1474"/>
      <c r="AW118" s="1474"/>
      <c r="AX118" s="1474"/>
      <c r="AY118" s="1474"/>
      <c r="AZ118" s="1474"/>
      <c r="BA118" s="1474"/>
      <c r="BC118" s="1014">
        <f t="shared" si="2"/>
        <v>11201.4</v>
      </c>
    </row>
    <row r="119" spans="3:55">
      <c r="C119" s="1444">
        <v>84</v>
      </c>
      <c r="D119" s="1444"/>
      <c r="E119" s="1445" t="s">
        <v>5495</v>
      </c>
      <c r="F119" s="1445"/>
      <c r="G119" s="1445"/>
      <c r="H119" s="1469" t="s">
        <v>5496</v>
      </c>
      <c r="I119" s="1469"/>
      <c r="J119" s="1469"/>
      <c r="K119" s="1469"/>
      <c r="L119" s="1469"/>
      <c r="M119" s="1469"/>
      <c r="N119" s="1469"/>
      <c r="O119" s="1469"/>
      <c r="P119" s="1469"/>
      <c r="Q119" s="1469"/>
      <c r="R119" s="1469"/>
      <c r="S119" s="1469"/>
      <c r="T119" s="1469"/>
      <c r="U119" s="1470">
        <v>1</v>
      </c>
      <c r="V119" s="1470"/>
      <c r="W119" s="1471" t="s">
        <v>13</v>
      </c>
      <c r="X119" s="1471"/>
      <c r="Y119" s="1471"/>
      <c r="Z119" s="1472">
        <v>11746</v>
      </c>
      <c r="AA119" s="1472"/>
      <c r="AB119" s="1472"/>
      <c r="AC119" s="1472"/>
      <c r="AD119" s="1473">
        <v>22</v>
      </c>
      <c r="AE119" s="1473"/>
      <c r="AF119" s="1473"/>
      <c r="AG119" s="1473"/>
      <c r="AH119" s="1473"/>
      <c r="AI119" s="1473"/>
      <c r="AJ119" s="1473"/>
      <c r="AK119" s="1473"/>
      <c r="AL119" s="1472">
        <v>2118.13</v>
      </c>
      <c r="AM119" s="1472"/>
      <c r="AN119" s="1472"/>
      <c r="AO119" s="1472"/>
      <c r="AP119" s="1472"/>
      <c r="AQ119" s="1472"/>
      <c r="AR119" s="1472"/>
      <c r="AS119" s="1472"/>
      <c r="AT119" s="1474">
        <v>11746</v>
      </c>
      <c r="AU119" s="1474"/>
      <c r="AV119" s="1474"/>
      <c r="AW119" s="1474"/>
      <c r="AX119" s="1474"/>
      <c r="AY119" s="1474"/>
      <c r="AZ119" s="1474"/>
      <c r="BA119" s="1474"/>
      <c r="BC119" s="1014">
        <f t="shared" si="2"/>
        <v>12333.3</v>
      </c>
    </row>
    <row r="120" spans="3:55">
      <c r="C120" s="1444">
        <v>85</v>
      </c>
      <c r="D120" s="1444"/>
      <c r="E120" s="1445" t="s">
        <v>5497</v>
      </c>
      <c r="F120" s="1445"/>
      <c r="G120" s="1445"/>
      <c r="H120" s="1469" t="s">
        <v>5498</v>
      </c>
      <c r="I120" s="1469"/>
      <c r="J120" s="1469"/>
      <c r="K120" s="1469"/>
      <c r="L120" s="1469"/>
      <c r="M120" s="1469"/>
      <c r="N120" s="1469"/>
      <c r="O120" s="1469"/>
      <c r="P120" s="1469"/>
      <c r="Q120" s="1469"/>
      <c r="R120" s="1469"/>
      <c r="S120" s="1469"/>
      <c r="T120" s="1469"/>
      <c r="U120" s="1470">
        <v>1</v>
      </c>
      <c r="V120" s="1470"/>
      <c r="W120" s="1471" t="s">
        <v>13</v>
      </c>
      <c r="X120" s="1471"/>
      <c r="Y120" s="1471"/>
      <c r="Z120" s="1472">
        <v>12824</v>
      </c>
      <c r="AA120" s="1472"/>
      <c r="AB120" s="1472"/>
      <c r="AC120" s="1472"/>
      <c r="AD120" s="1473">
        <v>22</v>
      </c>
      <c r="AE120" s="1473"/>
      <c r="AF120" s="1473"/>
      <c r="AG120" s="1473"/>
      <c r="AH120" s="1473"/>
      <c r="AI120" s="1473"/>
      <c r="AJ120" s="1473"/>
      <c r="AK120" s="1473"/>
      <c r="AL120" s="1472">
        <v>2312.52</v>
      </c>
      <c r="AM120" s="1472"/>
      <c r="AN120" s="1472"/>
      <c r="AO120" s="1472"/>
      <c r="AP120" s="1472"/>
      <c r="AQ120" s="1472"/>
      <c r="AR120" s="1472"/>
      <c r="AS120" s="1472"/>
      <c r="AT120" s="1474">
        <v>12824</v>
      </c>
      <c r="AU120" s="1474"/>
      <c r="AV120" s="1474"/>
      <c r="AW120" s="1474"/>
      <c r="AX120" s="1474"/>
      <c r="AY120" s="1474"/>
      <c r="AZ120" s="1474"/>
      <c r="BA120" s="1474"/>
      <c r="BC120" s="1014">
        <f t="shared" si="2"/>
        <v>13465.2</v>
      </c>
    </row>
    <row r="121" spans="3:55">
      <c r="C121" s="1444">
        <v>86</v>
      </c>
      <c r="D121" s="1444"/>
      <c r="E121" s="1445" t="s">
        <v>5499</v>
      </c>
      <c r="F121" s="1445"/>
      <c r="G121" s="1445"/>
      <c r="H121" s="1469" t="s">
        <v>5500</v>
      </c>
      <c r="I121" s="1469"/>
      <c r="J121" s="1469"/>
      <c r="K121" s="1469"/>
      <c r="L121" s="1469"/>
      <c r="M121" s="1469"/>
      <c r="N121" s="1469"/>
      <c r="O121" s="1469"/>
      <c r="P121" s="1469"/>
      <c r="Q121" s="1469"/>
      <c r="R121" s="1469"/>
      <c r="S121" s="1469"/>
      <c r="T121" s="1469"/>
      <c r="U121" s="1470">
        <v>1</v>
      </c>
      <c r="V121" s="1470"/>
      <c r="W121" s="1471" t="s">
        <v>13</v>
      </c>
      <c r="X121" s="1471"/>
      <c r="Y121" s="1471"/>
      <c r="Z121" s="1472">
        <v>13902</v>
      </c>
      <c r="AA121" s="1472"/>
      <c r="AB121" s="1472"/>
      <c r="AC121" s="1472"/>
      <c r="AD121" s="1473">
        <v>22</v>
      </c>
      <c r="AE121" s="1473"/>
      <c r="AF121" s="1473"/>
      <c r="AG121" s="1473"/>
      <c r="AH121" s="1473"/>
      <c r="AI121" s="1473"/>
      <c r="AJ121" s="1473"/>
      <c r="AK121" s="1473"/>
      <c r="AL121" s="1472">
        <v>2506.92</v>
      </c>
      <c r="AM121" s="1472"/>
      <c r="AN121" s="1472"/>
      <c r="AO121" s="1472"/>
      <c r="AP121" s="1472"/>
      <c r="AQ121" s="1472"/>
      <c r="AR121" s="1472"/>
      <c r="AS121" s="1472"/>
      <c r="AT121" s="1474">
        <v>13902</v>
      </c>
      <c r="AU121" s="1474"/>
      <c r="AV121" s="1474"/>
      <c r="AW121" s="1474"/>
      <c r="AX121" s="1474"/>
      <c r="AY121" s="1474"/>
      <c r="AZ121" s="1474"/>
      <c r="BA121" s="1474"/>
      <c r="BC121" s="1014">
        <f t="shared" si="2"/>
        <v>14597.1</v>
      </c>
    </row>
    <row r="122" spans="3:55">
      <c r="C122" s="1444">
        <v>87</v>
      </c>
      <c r="D122" s="1444"/>
      <c r="E122" s="1445" t="s">
        <v>5501</v>
      </c>
      <c r="F122" s="1445"/>
      <c r="G122" s="1445"/>
      <c r="H122" s="1469" t="s">
        <v>5502</v>
      </c>
      <c r="I122" s="1469"/>
      <c r="J122" s="1469"/>
      <c r="K122" s="1469"/>
      <c r="L122" s="1469"/>
      <c r="M122" s="1469"/>
      <c r="N122" s="1469"/>
      <c r="O122" s="1469"/>
      <c r="P122" s="1469"/>
      <c r="Q122" s="1469"/>
      <c r="R122" s="1469"/>
      <c r="S122" s="1469"/>
      <c r="T122" s="1469"/>
      <c r="U122" s="1470">
        <v>1</v>
      </c>
      <c r="V122" s="1470"/>
      <c r="W122" s="1471" t="s">
        <v>13</v>
      </c>
      <c r="X122" s="1471"/>
      <c r="Y122" s="1471"/>
      <c r="Z122" s="1472">
        <v>14980</v>
      </c>
      <c r="AA122" s="1472"/>
      <c r="AB122" s="1472"/>
      <c r="AC122" s="1472"/>
      <c r="AD122" s="1473">
        <v>22</v>
      </c>
      <c r="AE122" s="1473"/>
      <c r="AF122" s="1473"/>
      <c r="AG122" s="1473"/>
      <c r="AH122" s="1473"/>
      <c r="AI122" s="1473"/>
      <c r="AJ122" s="1473"/>
      <c r="AK122" s="1473"/>
      <c r="AL122" s="1472">
        <v>2701.31</v>
      </c>
      <c r="AM122" s="1472"/>
      <c r="AN122" s="1472"/>
      <c r="AO122" s="1472"/>
      <c r="AP122" s="1472"/>
      <c r="AQ122" s="1472"/>
      <c r="AR122" s="1472"/>
      <c r="AS122" s="1472"/>
      <c r="AT122" s="1474">
        <v>14980</v>
      </c>
      <c r="AU122" s="1474"/>
      <c r="AV122" s="1474"/>
      <c r="AW122" s="1474"/>
      <c r="AX122" s="1474"/>
      <c r="AY122" s="1474"/>
      <c r="AZ122" s="1474"/>
      <c r="BA122" s="1474"/>
      <c r="BC122" s="1014">
        <f t="shared" si="2"/>
        <v>15729</v>
      </c>
    </row>
    <row r="123" spans="3:55">
      <c r="C123" s="1444">
        <v>88</v>
      </c>
      <c r="D123" s="1444"/>
      <c r="E123" s="1445" t="s">
        <v>5503</v>
      </c>
      <c r="F123" s="1445"/>
      <c r="G123" s="1445"/>
      <c r="H123" s="1469" t="s">
        <v>5504</v>
      </c>
      <c r="I123" s="1469"/>
      <c r="J123" s="1469"/>
      <c r="K123" s="1469"/>
      <c r="L123" s="1469"/>
      <c r="M123" s="1469"/>
      <c r="N123" s="1469"/>
      <c r="O123" s="1469"/>
      <c r="P123" s="1469"/>
      <c r="Q123" s="1469"/>
      <c r="R123" s="1469"/>
      <c r="S123" s="1469"/>
      <c r="T123" s="1469"/>
      <c r="U123" s="1470">
        <v>1</v>
      </c>
      <c r="V123" s="1470"/>
      <c r="W123" s="1471" t="s">
        <v>13</v>
      </c>
      <c r="X123" s="1471"/>
      <c r="Y123" s="1471"/>
      <c r="Z123" s="1472">
        <v>16058</v>
      </c>
      <c r="AA123" s="1472"/>
      <c r="AB123" s="1472"/>
      <c r="AC123" s="1472"/>
      <c r="AD123" s="1473">
        <v>22</v>
      </c>
      <c r="AE123" s="1473"/>
      <c r="AF123" s="1473"/>
      <c r="AG123" s="1473"/>
      <c r="AH123" s="1473"/>
      <c r="AI123" s="1473"/>
      <c r="AJ123" s="1473"/>
      <c r="AK123" s="1473"/>
      <c r="AL123" s="1472">
        <v>2895.7</v>
      </c>
      <c r="AM123" s="1472"/>
      <c r="AN123" s="1472"/>
      <c r="AO123" s="1472"/>
      <c r="AP123" s="1472"/>
      <c r="AQ123" s="1472"/>
      <c r="AR123" s="1472"/>
      <c r="AS123" s="1472"/>
      <c r="AT123" s="1474">
        <v>16058</v>
      </c>
      <c r="AU123" s="1474"/>
      <c r="AV123" s="1474"/>
      <c r="AW123" s="1474"/>
      <c r="AX123" s="1474"/>
      <c r="AY123" s="1474"/>
      <c r="AZ123" s="1474"/>
      <c r="BA123" s="1474"/>
      <c r="BC123" s="1014">
        <f t="shared" si="2"/>
        <v>16860.900000000001</v>
      </c>
    </row>
    <row r="124" spans="3:55">
      <c r="C124" s="1444">
        <v>89</v>
      </c>
      <c r="D124" s="1444"/>
      <c r="E124" s="1445" t="s">
        <v>5505</v>
      </c>
      <c r="F124" s="1445"/>
      <c r="G124" s="1445"/>
      <c r="H124" s="1469" t="s">
        <v>5506</v>
      </c>
      <c r="I124" s="1469"/>
      <c r="J124" s="1469"/>
      <c r="K124" s="1469"/>
      <c r="L124" s="1469"/>
      <c r="M124" s="1469"/>
      <c r="N124" s="1469"/>
      <c r="O124" s="1469"/>
      <c r="P124" s="1469"/>
      <c r="Q124" s="1469"/>
      <c r="R124" s="1469"/>
      <c r="S124" s="1469"/>
      <c r="T124" s="1469"/>
      <c r="U124" s="1470">
        <v>1</v>
      </c>
      <c r="V124" s="1470"/>
      <c r="W124" s="1471" t="s">
        <v>13</v>
      </c>
      <c r="X124" s="1471"/>
      <c r="Y124" s="1471"/>
      <c r="Z124" s="1472">
        <v>17136</v>
      </c>
      <c r="AA124" s="1472"/>
      <c r="AB124" s="1472"/>
      <c r="AC124" s="1472"/>
      <c r="AD124" s="1473">
        <v>22</v>
      </c>
      <c r="AE124" s="1473"/>
      <c r="AF124" s="1473"/>
      <c r="AG124" s="1473"/>
      <c r="AH124" s="1473"/>
      <c r="AI124" s="1473"/>
      <c r="AJ124" s="1473"/>
      <c r="AK124" s="1473"/>
      <c r="AL124" s="1472">
        <v>3090.1</v>
      </c>
      <c r="AM124" s="1472"/>
      <c r="AN124" s="1472"/>
      <c r="AO124" s="1472"/>
      <c r="AP124" s="1472"/>
      <c r="AQ124" s="1472"/>
      <c r="AR124" s="1472"/>
      <c r="AS124" s="1472"/>
      <c r="AT124" s="1474">
        <v>17136</v>
      </c>
      <c r="AU124" s="1474"/>
      <c r="AV124" s="1474"/>
      <c r="AW124" s="1474"/>
      <c r="AX124" s="1474"/>
      <c r="AY124" s="1474"/>
      <c r="AZ124" s="1474"/>
      <c r="BA124" s="1474"/>
      <c r="BC124" s="1014">
        <f t="shared" si="2"/>
        <v>17992.8</v>
      </c>
    </row>
    <row r="125" spans="3:55">
      <c r="C125" s="1444">
        <v>90</v>
      </c>
      <c r="D125" s="1444"/>
      <c r="E125" s="1445" t="s">
        <v>5507</v>
      </c>
      <c r="F125" s="1445"/>
      <c r="G125" s="1445"/>
      <c r="H125" s="1469" t="s">
        <v>5508</v>
      </c>
      <c r="I125" s="1469"/>
      <c r="J125" s="1469"/>
      <c r="K125" s="1469"/>
      <c r="L125" s="1469"/>
      <c r="M125" s="1469"/>
      <c r="N125" s="1469"/>
      <c r="O125" s="1469"/>
      <c r="P125" s="1469"/>
      <c r="Q125" s="1469"/>
      <c r="R125" s="1469"/>
      <c r="S125" s="1469"/>
      <c r="T125" s="1469"/>
      <c r="U125" s="1470">
        <v>1</v>
      </c>
      <c r="V125" s="1470"/>
      <c r="W125" s="1471" t="s">
        <v>13</v>
      </c>
      <c r="X125" s="1471"/>
      <c r="Y125" s="1471"/>
      <c r="Z125" s="1472">
        <v>6436</v>
      </c>
      <c r="AA125" s="1472"/>
      <c r="AB125" s="1472"/>
      <c r="AC125" s="1472"/>
      <c r="AD125" s="1473">
        <v>22</v>
      </c>
      <c r="AE125" s="1473"/>
      <c r="AF125" s="1473"/>
      <c r="AG125" s="1473"/>
      <c r="AH125" s="1473"/>
      <c r="AI125" s="1473"/>
      <c r="AJ125" s="1473"/>
      <c r="AK125" s="1473"/>
      <c r="AL125" s="1472">
        <v>1160.5899999999999</v>
      </c>
      <c r="AM125" s="1472"/>
      <c r="AN125" s="1472"/>
      <c r="AO125" s="1472"/>
      <c r="AP125" s="1472"/>
      <c r="AQ125" s="1472"/>
      <c r="AR125" s="1472"/>
      <c r="AS125" s="1472"/>
      <c r="AT125" s="1474">
        <v>6436</v>
      </c>
      <c r="AU125" s="1474"/>
      <c r="AV125" s="1474"/>
      <c r="AW125" s="1474"/>
      <c r="AX125" s="1474"/>
      <c r="AY125" s="1474"/>
      <c r="AZ125" s="1474"/>
      <c r="BA125" s="1474"/>
      <c r="BC125" s="1014">
        <f t="shared" si="2"/>
        <v>6757.8</v>
      </c>
    </row>
    <row r="126" spans="3:55">
      <c r="C126" s="1444">
        <v>91</v>
      </c>
      <c r="D126" s="1444"/>
      <c r="E126" s="1445" t="s">
        <v>5509</v>
      </c>
      <c r="F126" s="1445"/>
      <c r="G126" s="1445"/>
      <c r="H126" s="1469" t="s">
        <v>5510</v>
      </c>
      <c r="I126" s="1469"/>
      <c r="J126" s="1469"/>
      <c r="K126" s="1469"/>
      <c r="L126" s="1469"/>
      <c r="M126" s="1469"/>
      <c r="N126" s="1469"/>
      <c r="O126" s="1469"/>
      <c r="P126" s="1469"/>
      <c r="Q126" s="1469"/>
      <c r="R126" s="1469"/>
      <c r="S126" s="1469"/>
      <c r="T126" s="1469"/>
      <c r="U126" s="1470">
        <v>1</v>
      </c>
      <c r="V126" s="1470"/>
      <c r="W126" s="1471" t="s">
        <v>13</v>
      </c>
      <c r="X126" s="1471"/>
      <c r="Y126" s="1471"/>
      <c r="Z126" s="1472">
        <v>7534</v>
      </c>
      <c r="AA126" s="1472"/>
      <c r="AB126" s="1472"/>
      <c r="AC126" s="1472"/>
      <c r="AD126" s="1473">
        <v>22</v>
      </c>
      <c r="AE126" s="1473"/>
      <c r="AF126" s="1473"/>
      <c r="AG126" s="1473"/>
      <c r="AH126" s="1473"/>
      <c r="AI126" s="1473"/>
      <c r="AJ126" s="1473"/>
      <c r="AK126" s="1473"/>
      <c r="AL126" s="1472">
        <v>1358.59</v>
      </c>
      <c r="AM126" s="1472"/>
      <c r="AN126" s="1472"/>
      <c r="AO126" s="1472"/>
      <c r="AP126" s="1472"/>
      <c r="AQ126" s="1472"/>
      <c r="AR126" s="1472"/>
      <c r="AS126" s="1472"/>
      <c r="AT126" s="1474">
        <v>7534</v>
      </c>
      <c r="AU126" s="1474"/>
      <c r="AV126" s="1474"/>
      <c r="AW126" s="1474"/>
      <c r="AX126" s="1474"/>
      <c r="AY126" s="1474"/>
      <c r="AZ126" s="1474"/>
      <c r="BA126" s="1474"/>
      <c r="BC126" s="1014">
        <f t="shared" si="2"/>
        <v>7910.7</v>
      </c>
    </row>
    <row r="127" spans="3:55">
      <c r="C127" s="1444">
        <v>92</v>
      </c>
      <c r="D127" s="1444"/>
      <c r="E127" s="1445" t="s">
        <v>5511</v>
      </c>
      <c r="F127" s="1445"/>
      <c r="G127" s="1445"/>
      <c r="H127" s="1469" t="s">
        <v>5512</v>
      </c>
      <c r="I127" s="1469"/>
      <c r="J127" s="1469"/>
      <c r="K127" s="1469"/>
      <c r="L127" s="1469"/>
      <c r="M127" s="1469"/>
      <c r="N127" s="1469"/>
      <c r="O127" s="1469"/>
      <c r="P127" s="1469"/>
      <c r="Q127" s="1469"/>
      <c r="R127" s="1469"/>
      <c r="S127" s="1469"/>
      <c r="T127" s="1469"/>
      <c r="U127" s="1470">
        <v>1</v>
      </c>
      <c r="V127" s="1470"/>
      <c r="W127" s="1471" t="s">
        <v>13</v>
      </c>
      <c r="X127" s="1471"/>
      <c r="Y127" s="1471"/>
      <c r="Z127" s="1472">
        <v>8632</v>
      </c>
      <c r="AA127" s="1472"/>
      <c r="AB127" s="1472"/>
      <c r="AC127" s="1472"/>
      <c r="AD127" s="1473">
        <v>22</v>
      </c>
      <c r="AE127" s="1473"/>
      <c r="AF127" s="1473"/>
      <c r="AG127" s="1473"/>
      <c r="AH127" s="1473"/>
      <c r="AI127" s="1473"/>
      <c r="AJ127" s="1473"/>
      <c r="AK127" s="1473"/>
      <c r="AL127" s="1472">
        <v>1556.59</v>
      </c>
      <c r="AM127" s="1472"/>
      <c r="AN127" s="1472"/>
      <c r="AO127" s="1472"/>
      <c r="AP127" s="1472"/>
      <c r="AQ127" s="1472"/>
      <c r="AR127" s="1472"/>
      <c r="AS127" s="1472"/>
      <c r="AT127" s="1474">
        <v>8632</v>
      </c>
      <c r="AU127" s="1474"/>
      <c r="AV127" s="1474"/>
      <c r="AW127" s="1474"/>
      <c r="AX127" s="1474"/>
      <c r="AY127" s="1474"/>
      <c r="AZ127" s="1474"/>
      <c r="BA127" s="1474"/>
      <c r="BC127" s="1014">
        <f t="shared" si="2"/>
        <v>9063.6</v>
      </c>
    </row>
    <row r="128" spans="3:55">
      <c r="C128" s="1444">
        <v>93</v>
      </c>
      <c r="D128" s="1444"/>
      <c r="E128" s="1445" t="s">
        <v>5513</v>
      </c>
      <c r="F128" s="1445"/>
      <c r="G128" s="1445"/>
      <c r="H128" s="1469" t="s">
        <v>5514</v>
      </c>
      <c r="I128" s="1469"/>
      <c r="J128" s="1469"/>
      <c r="K128" s="1469"/>
      <c r="L128" s="1469"/>
      <c r="M128" s="1469"/>
      <c r="N128" s="1469"/>
      <c r="O128" s="1469"/>
      <c r="P128" s="1469"/>
      <c r="Q128" s="1469"/>
      <c r="R128" s="1469"/>
      <c r="S128" s="1469"/>
      <c r="T128" s="1469"/>
      <c r="U128" s="1470">
        <v>1</v>
      </c>
      <c r="V128" s="1470"/>
      <c r="W128" s="1471" t="s">
        <v>13</v>
      </c>
      <c r="X128" s="1471"/>
      <c r="Y128" s="1471"/>
      <c r="Z128" s="1472">
        <v>9730</v>
      </c>
      <c r="AA128" s="1472"/>
      <c r="AB128" s="1472"/>
      <c r="AC128" s="1472"/>
      <c r="AD128" s="1473">
        <v>22</v>
      </c>
      <c r="AE128" s="1473"/>
      <c r="AF128" s="1473"/>
      <c r="AG128" s="1473"/>
      <c r="AH128" s="1473"/>
      <c r="AI128" s="1473"/>
      <c r="AJ128" s="1473"/>
      <c r="AK128" s="1473"/>
      <c r="AL128" s="1472">
        <v>1754.59</v>
      </c>
      <c r="AM128" s="1472"/>
      <c r="AN128" s="1472"/>
      <c r="AO128" s="1472"/>
      <c r="AP128" s="1472"/>
      <c r="AQ128" s="1472"/>
      <c r="AR128" s="1472"/>
      <c r="AS128" s="1472"/>
      <c r="AT128" s="1474">
        <v>9730</v>
      </c>
      <c r="AU128" s="1474"/>
      <c r="AV128" s="1474"/>
      <c r="AW128" s="1474"/>
      <c r="AX128" s="1474"/>
      <c r="AY128" s="1474"/>
      <c r="AZ128" s="1474"/>
      <c r="BA128" s="1474"/>
      <c r="BC128" s="1014">
        <f t="shared" si="2"/>
        <v>10216.5</v>
      </c>
    </row>
    <row r="129" spans="3:55">
      <c r="C129" s="1444">
        <v>94</v>
      </c>
      <c r="D129" s="1444"/>
      <c r="E129" s="1445" t="s">
        <v>5515</v>
      </c>
      <c r="F129" s="1445"/>
      <c r="G129" s="1445"/>
      <c r="H129" s="1469" t="s">
        <v>5516</v>
      </c>
      <c r="I129" s="1469"/>
      <c r="J129" s="1469"/>
      <c r="K129" s="1469"/>
      <c r="L129" s="1469"/>
      <c r="M129" s="1469"/>
      <c r="N129" s="1469"/>
      <c r="O129" s="1469"/>
      <c r="P129" s="1469"/>
      <c r="Q129" s="1469"/>
      <c r="R129" s="1469"/>
      <c r="S129" s="1469"/>
      <c r="T129" s="1469"/>
      <c r="U129" s="1470">
        <v>1</v>
      </c>
      <c r="V129" s="1470"/>
      <c r="W129" s="1471" t="s">
        <v>13</v>
      </c>
      <c r="X129" s="1471"/>
      <c r="Y129" s="1471"/>
      <c r="Z129" s="1472">
        <v>10828</v>
      </c>
      <c r="AA129" s="1472"/>
      <c r="AB129" s="1472"/>
      <c r="AC129" s="1472"/>
      <c r="AD129" s="1473">
        <v>22</v>
      </c>
      <c r="AE129" s="1473"/>
      <c r="AF129" s="1473"/>
      <c r="AG129" s="1473"/>
      <c r="AH129" s="1473"/>
      <c r="AI129" s="1473"/>
      <c r="AJ129" s="1473"/>
      <c r="AK129" s="1473"/>
      <c r="AL129" s="1472">
        <v>1952.59</v>
      </c>
      <c r="AM129" s="1472"/>
      <c r="AN129" s="1472"/>
      <c r="AO129" s="1472"/>
      <c r="AP129" s="1472"/>
      <c r="AQ129" s="1472"/>
      <c r="AR129" s="1472"/>
      <c r="AS129" s="1472"/>
      <c r="AT129" s="1474">
        <v>10828</v>
      </c>
      <c r="AU129" s="1474"/>
      <c r="AV129" s="1474"/>
      <c r="AW129" s="1474"/>
      <c r="AX129" s="1474"/>
      <c r="AY129" s="1474"/>
      <c r="AZ129" s="1474"/>
      <c r="BA129" s="1474"/>
      <c r="BC129" s="1014">
        <f t="shared" si="2"/>
        <v>11369.4</v>
      </c>
    </row>
    <row r="130" spans="3:55">
      <c r="C130" s="1444">
        <v>95</v>
      </c>
      <c r="D130" s="1444"/>
      <c r="E130" s="1445" t="s">
        <v>5517</v>
      </c>
      <c r="F130" s="1445"/>
      <c r="G130" s="1445"/>
      <c r="H130" s="1469" t="s">
        <v>5518</v>
      </c>
      <c r="I130" s="1469"/>
      <c r="J130" s="1469"/>
      <c r="K130" s="1469"/>
      <c r="L130" s="1469"/>
      <c r="M130" s="1469"/>
      <c r="N130" s="1469"/>
      <c r="O130" s="1469"/>
      <c r="P130" s="1469"/>
      <c r="Q130" s="1469"/>
      <c r="R130" s="1469"/>
      <c r="S130" s="1469"/>
      <c r="T130" s="1469"/>
      <c r="U130" s="1470">
        <v>1</v>
      </c>
      <c r="V130" s="1470"/>
      <c r="W130" s="1471" t="s">
        <v>13</v>
      </c>
      <c r="X130" s="1471"/>
      <c r="Y130" s="1471"/>
      <c r="Z130" s="1472">
        <v>11926</v>
      </c>
      <c r="AA130" s="1472"/>
      <c r="AB130" s="1472"/>
      <c r="AC130" s="1472"/>
      <c r="AD130" s="1473">
        <v>22</v>
      </c>
      <c r="AE130" s="1473"/>
      <c r="AF130" s="1473"/>
      <c r="AG130" s="1473"/>
      <c r="AH130" s="1473"/>
      <c r="AI130" s="1473"/>
      <c r="AJ130" s="1473"/>
      <c r="AK130" s="1473"/>
      <c r="AL130" s="1472">
        <v>2150.59</v>
      </c>
      <c r="AM130" s="1472"/>
      <c r="AN130" s="1472"/>
      <c r="AO130" s="1472"/>
      <c r="AP130" s="1472"/>
      <c r="AQ130" s="1472"/>
      <c r="AR130" s="1472"/>
      <c r="AS130" s="1472"/>
      <c r="AT130" s="1474">
        <v>11926</v>
      </c>
      <c r="AU130" s="1474"/>
      <c r="AV130" s="1474"/>
      <c r="AW130" s="1474"/>
      <c r="AX130" s="1474"/>
      <c r="AY130" s="1474"/>
      <c r="AZ130" s="1474"/>
      <c r="BA130" s="1474"/>
      <c r="BC130" s="1014">
        <f t="shared" si="2"/>
        <v>12522.3</v>
      </c>
    </row>
    <row r="131" spans="3:55">
      <c r="C131" s="1444">
        <v>96</v>
      </c>
      <c r="D131" s="1444"/>
      <c r="E131" s="1445" t="s">
        <v>5519</v>
      </c>
      <c r="F131" s="1445"/>
      <c r="G131" s="1445"/>
      <c r="H131" s="1469" t="s">
        <v>5520</v>
      </c>
      <c r="I131" s="1469"/>
      <c r="J131" s="1469"/>
      <c r="K131" s="1469"/>
      <c r="L131" s="1469"/>
      <c r="M131" s="1469"/>
      <c r="N131" s="1469"/>
      <c r="O131" s="1469"/>
      <c r="P131" s="1469"/>
      <c r="Q131" s="1469"/>
      <c r="R131" s="1469"/>
      <c r="S131" s="1469"/>
      <c r="T131" s="1469"/>
      <c r="U131" s="1470">
        <v>1</v>
      </c>
      <c r="V131" s="1470"/>
      <c r="W131" s="1471" t="s">
        <v>13</v>
      </c>
      <c r="X131" s="1471"/>
      <c r="Y131" s="1471"/>
      <c r="Z131" s="1472">
        <v>13024</v>
      </c>
      <c r="AA131" s="1472"/>
      <c r="AB131" s="1472"/>
      <c r="AC131" s="1472"/>
      <c r="AD131" s="1473">
        <v>22</v>
      </c>
      <c r="AE131" s="1473"/>
      <c r="AF131" s="1473"/>
      <c r="AG131" s="1473"/>
      <c r="AH131" s="1473"/>
      <c r="AI131" s="1473"/>
      <c r="AJ131" s="1473"/>
      <c r="AK131" s="1473"/>
      <c r="AL131" s="1472">
        <v>2348.59</v>
      </c>
      <c r="AM131" s="1472"/>
      <c r="AN131" s="1472"/>
      <c r="AO131" s="1472"/>
      <c r="AP131" s="1472"/>
      <c r="AQ131" s="1472"/>
      <c r="AR131" s="1472"/>
      <c r="AS131" s="1472"/>
      <c r="AT131" s="1474">
        <v>13024</v>
      </c>
      <c r="AU131" s="1474"/>
      <c r="AV131" s="1474"/>
      <c r="AW131" s="1474"/>
      <c r="AX131" s="1474"/>
      <c r="AY131" s="1474"/>
      <c r="AZ131" s="1474"/>
      <c r="BA131" s="1474"/>
      <c r="BC131" s="1014">
        <f t="shared" si="2"/>
        <v>13675.2</v>
      </c>
    </row>
    <row r="132" spans="3:55">
      <c r="C132" s="1444">
        <v>97</v>
      </c>
      <c r="D132" s="1444"/>
      <c r="E132" s="1445" t="s">
        <v>5521</v>
      </c>
      <c r="F132" s="1445"/>
      <c r="G132" s="1445"/>
      <c r="H132" s="1469" t="s">
        <v>5522</v>
      </c>
      <c r="I132" s="1469"/>
      <c r="J132" s="1469"/>
      <c r="K132" s="1469"/>
      <c r="L132" s="1469"/>
      <c r="M132" s="1469"/>
      <c r="N132" s="1469"/>
      <c r="O132" s="1469"/>
      <c r="P132" s="1469"/>
      <c r="Q132" s="1469"/>
      <c r="R132" s="1469"/>
      <c r="S132" s="1469"/>
      <c r="T132" s="1469"/>
      <c r="U132" s="1470">
        <v>1</v>
      </c>
      <c r="V132" s="1470"/>
      <c r="W132" s="1471" t="s">
        <v>13</v>
      </c>
      <c r="X132" s="1471"/>
      <c r="Y132" s="1471"/>
      <c r="Z132" s="1472">
        <v>14122</v>
      </c>
      <c r="AA132" s="1472"/>
      <c r="AB132" s="1472"/>
      <c r="AC132" s="1472"/>
      <c r="AD132" s="1473">
        <v>22</v>
      </c>
      <c r="AE132" s="1473"/>
      <c r="AF132" s="1473"/>
      <c r="AG132" s="1473"/>
      <c r="AH132" s="1473"/>
      <c r="AI132" s="1473"/>
      <c r="AJ132" s="1473"/>
      <c r="AK132" s="1473"/>
      <c r="AL132" s="1472">
        <v>2546.59</v>
      </c>
      <c r="AM132" s="1472"/>
      <c r="AN132" s="1472"/>
      <c r="AO132" s="1472"/>
      <c r="AP132" s="1472"/>
      <c r="AQ132" s="1472"/>
      <c r="AR132" s="1472"/>
      <c r="AS132" s="1472"/>
      <c r="AT132" s="1474">
        <v>14122</v>
      </c>
      <c r="AU132" s="1474"/>
      <c r="AV132" s="1474"/>
      <c r="AW132" s="1474"/>
      <c r="AX132" s="1474"/>
      <c r="AY132" s="1474"/>
      <c r="AZ132" s="1474"/>
      <c r="BA132" s="1474"/>
      <c r="BC132" s="1014">
        <f t="shared" si="2"/>
        <v>14828.1</v>
      </c>
    </row>
    <row r="133" spans="3:55">
      <c r="C133" s="1444">
        <v>98</v>
      </c>
      <c r="D133" s="1444"/>
      <c r="E133" s="1445" t="s">
        <v>5523</v>
      </c>
      <c r="F133" s="1445"/>
      <c r="G133" s="1445"/>
      <c r="H133" s="1469" t="s">
        <v>5524</v>
      </c>
      <c r="I133" s="1469"/>
      <c r="J133" s="1469"/>
      <c r="K133" s="1469"/>
      <c r="L133" s="1469"/>
      <c r="M133" s="1469"/>
      <c r="N133" s="1469"/>
      <c r="O133" s="1469"/>
      <c r="P133" s="1469"/>
      <c r="Q133" s="1469"/>
      <c r="R133" s="1469"/>
      <c r="S133" s="1469"/>
      <c r="T133" s="1469"/>
      <c r="U133" s="1470">
        <v>1</v>
      </c>
      <c r="V133" s="1470"/>
      <c r="W133" s="1471" t="s">
        <v>13</v>
      </c>
      <c r="X133" s="1471"/>
      <c r="Y133" s="1471"/>
      <c r="Z133" s="1472">
        <v>15220</v>
      </c>
      <c r="AA133" s="1472"/>
      <c r="AB133" s="1472"/>
      <c r="AC133" s="1472"/>
      <c r="AD133" s="1473">
        <v>22</v>
      </c>
      <c r="AE133" s="1473"/>
      <c r="AF133" s="1473"/>
      <c r="AG133" s="1473"/>
      <c r="AH133" s="1473"/>
      <c r="AI133" s="1473"/>
      <c r="AJ133" s="1473"/>
      <c r="AK133" s="1473"/>
      <c r="AL133" s="1472">
        <v>2744.59</v>
      </c>
      <c r="AM133" s="1472"/>
      <c r="AN133" s="1472"/>
      <c r="AO133" s="1472"/>
      <c r="AP133" s="1472"/>
      <c r="AQ133" s="1472"/>
      <c r="AR133" s="1472"/>
      <c r="AS133" s="1472"/>
      <c r="AT133" s="1474">
        <v>15220</v>
      </c>
      <c r="AU133" s="1474"/>
      <c r="AV133" s="1474"/>
      <c r="AW133" s="1474"/>
      <c r="AX133" s="1474"/>
      <c r="AY133" s="1474"/>
      <c r="AZ133" s="1474"/>
      <c r="BA133" s="1474"/>
      <c r="BC133" s="1014">
        <f t="shared" si="2"/>
        <v>15981</v>
      </c>
    </row>
    <row r="134" spans="3:55">
      <c r="C134" s="1444">
        <v>99</v>
      </c>
      <c r="D134" s="1444"/>
      <c r="E134" s="1445" t="s">
        <v>5525</v>
      </c>
      <c r="F134" s="1445"/>
      <c r="G134" s="1445"/>
      <c r="H134" s="1469" t="s">
        <v>5526</v>
      </c>
      <c r="I134" s="1469"/>
      <c r="J134" s="1469"/>
      <c r="K134" s="1469"/>
      <c r="L134" s="1469"/>
      <c r="M134" s="1469"/>
      <c r="N134" s="1469"/>
      <c r="O134" s="1469"/>
      <c r="P134" s="1469"/>
      <c r="Q134" s="1469"/>
      <c r="R134" s="1469"/>
      <c r="S134" s="1469"/>
      <c r="T134" s="1469"/>
      <c r="U134" s="1470">
        <v>1</v>
      </c>
      <c r="V134" s="1470"/>
      <c r="W134" s="1471" t="s">
        <v>13</v>
      </c>
      <c r="X134" s="1471"/>
      <c r="Y134" s="1471"/>
      <c r="Z134" s="1472">
        <v>16318</v>
      </c>
      <c r="AA134" s="1472"/>
      <c r="AB134" s="1472"/>
      <c r="AC134" s="1472"/>
      <c r="AD134" s="1473">
        <v>22</v>
      </c>
      <c r="AE134" s="1473"/>
      <c r="AF134" s="1473"/>
      <c r="AG134" s="1473"/>
      <c r="AH134" s="1473"/>
      <c r="AI134" s="1473"/>
      <c r="AJ134" s="1473"/>
      <c r="AK134" s="1473"/>
      <c r="AL134" s="1472">
        <v>2942.59</v>
      </c>
      <c r="AM134" s="1472"/>
      <c r="AN134" s="1472"/>
      <c r="AO134" s="1472"/>
      <c r="AP134" s="1472"/>
      <c r="AQ134" s="1472"/>
      <c r="AR134" s="1472"/>
      <c r="AS134" s="1472"/>
      <c r="AT134" s="1474">
        <v>16318</v>
      </c>
      <c r="AU134" s="1474"/>
      <c r="AV134" s="1474"/>
      <c r="AW134" s="1474"/>
      <c r="AX134" s="1474"/>
      <c r="AY134" s="1474"/>
      <c r="AZ134" s="1474"/>
      <c r="BA134" s="1474"/>
      <c r="BC134" s="1014">
        <f t="shared" si="2"/>
        <v>17133.900000000001</v>
      </c>
    </row>
    <row r="135" spans="3:55">
      <c r="C135" s="1444">
        <v>100</v>
      </c>
      <c r="D135" s="1444"/>
      <c r="E135" s="1445" t="s">
        <v>5527</v>
      </c>
      <c r="F135" s="1445"/>
      <c r="G135" s="1445"/>
      <c r="H135" s="1469" t="s">
        <v>5528</v>
      </c>
      <c r="I135" s="1469"/>
      <c r="J135" s="1469"/>
      <c r="K135" s="1469"/>
      <c r="L135" s="1469"/>
      <c r="M135" s="1469"/>
      <c r="N135" s="1469"/>
      <c r="O135" s="1469"/>
      <c r="P135" s="1469"/>
      <c r="Q135" s="1469"/>
      <c r="R135" s="1469"/>
      <c r="S135" s="1469"/>
      <c r="T135" s="1469"/>
      <c r="U135" s="1470">
        <v>1</v>
      </c>
      <c r="V135" s="1470"/>
      <c r="W135" s="1471" t="s">
        <v>13</v>
      </c>
      <c r="X135" s="1471"/>
      <c r="Y135" s="1471"/>
      <c r="Z135" s="1472">
        <v>17416</v>
      </c>
      <c r="AA135" s="1472"/>
      <c r="AB135" s="1472"/>
      <c r="AC135" s="1472"/>
      <c r="AD135" s="1473">
        <v>22</v>
      </c>
      <c r="AE135" s="1473"/>
      <c r="AF135" s="1473"/>
      <c r="AG135" s="1473"/>
      <c r="AH135" s="1473"/>
      <c r="AI135" s="1473"/>
      <c r="AJ135" s="1473"/>
      <c r="AK135" s="1473"/>
      <c r="AL135" s="1472">
        <v>3140.59</v>
      </c>
      <c r="AM135" s="1472"/>
      <c r="AN135" s="1472"/>
      <c r="AO135" s="1472"/>
      <c r="AP135" s="1472"/>
      <c r="AQ135" s="1472"/>
      <c r="AR135" s="1472"/>
      <c r="AS135" s="1472"/>
      <c r="AT135" s="1474">
        <v>17416</v>
      </c>
      <c r="AU135" s="1474"/>
      <c r="AV135" s="1474"/>
      <c r="AW135" s="1474"/>
      <c r="AX135" s="1474"/>
      <c r="AY135" s="1474"/>
      <c r="AZ135" s="1474"/>
      <c r="BA135" s="1474"/>
      <c r="BC135" s="1014">
        <f t="shared" si="2"/>
        <v>18286.8</v>
      </c>
    </row>
    <row r="136" spans="3:55">
      <c r="C136" s="1444">
        <v>101</v>
      </c>
      <c r="D136" s="1444"/>
      <c r="E136" s="1445" t="s">
        <v>5529</v>
      </c>
      <c r="F136" s="1445"/>
      <c r="G136" s="1445"/>
      <c r="H136" s="1469" t="s">
        <v>5530</v>
      </c>
      <c r="I136" s="1469"/>
      <c r="J136" s="1469"/>
      <c r="K136" s="1469"/>
      <c r="L136" s="1469"/>
      <c r="M136" s="1469"/>
      <c r="N136" s="1469"/>
      <c r="O136" s="1469"/>
      <c r="P136" s="1469"/>
      <c r="Q136" s="1469"/>
      <c r="R136" s="1469"/>
      <c r="S136" s="1469"/>
      <c r="T136" s="1469"/>
      <c r="U136" s="1470">
        <v>1</v>
      </c>
      <c r="V136" s="1470"/>
      <c r="W136" s="1471" t="s">
        <v>13</v>
      </c>
      <c r="X136" s="1471"/>
      <c r="Y136" s="1471"/>
      <c r="Z136" s="1472">
        <v>7412</v>
      </c>
      <c r="AA136" s="1472"/>
      <c r="AB136" s="1472"/>
      <c r="AC136" s="1472"/>
      <c r="AD136" s="1473">
        <v>22</v>
      </c>
      <c r="AE136" s="1473"/>
      <c r="AF136" s="1473"/>
      <c r="AG136" s="1473"/>
      <c r="AH136" s="1473"/>
      <c r="AI136" s="1473"/>
      <c r="AJ136" s="1473"/>
      <c r="AK136" s="1473"/>
      <c r="AL136" s="1472">
        <v>1336.59</v>
      </c>
      <c r="AM136" s="1472"/>
      <c r="AN136" s="1472"/>
      <c r="AO136" s="1472"/>
      <c r="AP136" s="1472"/>
      <c r="AQ136" s="1472"/>
      <c r="AR136" s="1472"/>
      <c r="AS136" s="1472"/>
      <c r="AT136" s="1474">
        <v>7412</v>
      </c>
      <c r="AU136" s="1474"/>
      <c r="AV136" s="1474"/>
      <c r="AW136" s="1474"/>
      <c r="AX136" s="1474"/>
      <c r="AY136" s="1474"/>
      <c r="AZ136" s="1474"/>
      <c r="BA136" s="1474"/>
      <c r="BC136" s="1014">
        <f t="shared" si="2"/>
        <v>7782.6</v>
      </c>
    </row>
    <row r="137" spans="3:55">
      <c r="C137" s="1444">
        <v>102</v>
      </c>
      <c r="D137" s="1444"/>
      <c r="E137" s="1445" t="s">
        <v>5531</v>
      </c>
      <c r="F137" s="1445"/>
      <c r="G137" s="1445"/>
      <c r="H137" s="1469" t="s">
        <v>5532</v>
      </c>
      <c r="I137" s="1469"/>
      <c r="J137" s="1469"/>
      <c r="K137" s="1469"/>
      <c r="L137" s="1469"/>
      <c r="M137" s="1469"/>
      <c r="N137" s="1469"/>
      <c r="O137" s="1469"/>
      <c r="P137" s="1469"/>
      <c r="Q137" s="1469"/>
      <c r="R137" s="1469"/>
      <c r="S137" s="1469"/>
      <c r="T137" s="1469"/>
      <c r="U137" s="1470">
        <v>1</v>
      </c>
      <c r="V137" s="1470"/>
      <c r="W137" s="1471" t="s">
        <v>13</v>
      </c>
      <c r="X137" s="1471"/>
      <c r="Y137" s="1471"/>
      <c r="Z137" s="1472">
        <v>8754</v>
      </c>
      <c r="AA137" s="1472"/>
      <c r="AB137" s="1472"/>
      <c r="AC137" s="1472"/>
      <c r="AD137" s="1473">
        <v>22</v>
      </c>
      <c r="AE137" s="1473"/>
      <c r="AF137" s="1473"/>
      <c r="AG137" s="1473"/>
      <c r="AH137" s="1473"/>
      <c r="AI137" s="1473"/>
      <c r="AJ137" s="1473"/>
      <c r="AK137" s="1473"/>
      <c r="AL137" s="1472">
        <v>1578.59</v>
      </c>
      <c r="AM137" s="1472"/>
      <c r="AN137" s="1472"/>
      <c r="AO137" s="1472"/>
      <c r="AP137" s="1472"/>
      <c r="AQ137" s="1472"/>
      <c r="AR137" s="1472"/>
      <c r="AS137" s="1472"/>
      <c r="AT137" s="1474">
        <v>8754</v>
      </c>
      <c r="AU137" s="1474"/>
      <c r="AV137" s="1474"/>
      <c r="AW137" s="1474"/>
      <c r="AX137" s="1474"/>
      <c r="AY137" s="1474"/>
      <c r="AZ137" s="1474"/>
      <c r="BA137" s="1474"/>
      <c r="BC137" s="1014">
        <f t="shared" si="2"/>
        <v>9191.7000000000007</v>
      </c>
    </row>
    <row r="138" spans="3:55" ht="15" thickBot="1">
      <c r="C138" s="1444">
        <v>103</v>
      </c>
      <c r="D138" s="1444"/>
      <c r="E138" s="1445" t="s">
        <v>5533</v>
      </c>
      <c r="F138" s="1445"/>
      <c r="G138" s="1445"/>
      <c r="H138" s="1469" t="s">
        <v>5534</v>
      </c>
      <c r="I138" s="1469"/>
      <c r="J138" s="1469"/>
      <c r="K138" s="1469"/>
      <c r="L138" s="1469"/>
      <c r="M138" s="1469"/>
      <c r="N138" s="1469"/>
      <c r="O138" s="1469"/>
      <c r="P138" s="1469"/>
      <c r="Q138" s="1469"/>
      <c r="R138" s="1469"/>
      <c r="S138" s="1469"/>
      <c r="T138" s="1469"/>
      <c r="U138" s="1470">
        <v>1</v>
      </c>
      <c r="V138" s="1470"/>
      <c r="W138" s="1471" t="s">
        <v>13</v>
      </c>
      <c r="X138" s="1471"/>
      <c r="Y138" s="1471"/>
      <c r="Z138" s="1472">
        <v>10096</v>
      </c>
      <c r="AA138" s="1472"/>
      <c r="AB138" s="1472"/>
      <c r="AC138" s="1472"/>
      <c r="AD138" s="1473">
        <v>22</v>
      </c>
      <c r="AE138" s="1473"/>
      <c r="AF138" s="1473"/>
      <c r="AG138" s="1473"/>
      <c r="AH138" s="1473"/>
      <c r="AI138" s="1473"/>
      <c r="AJ138" s="1473"/>
      <c r="AK138" s="1473"/>
      <c r="AL138" s="1472">
        <v>1820.59</v>
      </c>
      <c r="AM138" s="1472"/>
      <c r="AN138" s="1472"/>
      <c r="AO138" s="1472"/>
      <c r="AP138" s="1472"/>
      <c r="AQ138" s="1472"/>
      <c r="AR138" s="1472"/>
      <c r="AS138" s="1472"/>
      <c r="AT138" s="1474">
        <v>10096</v>
      </c>
      <c r="AU138" s="1474"/>
      <c r="AV138" s="1474"/>
      <c r="AW138" s="1474"/>
      <c r="AX138" s="1474"/>
      <c r="AY138" s="1474"/>
      <c r="AZ138" s="1474"/>
      <c r="BA138" s="1474"/>
      <c r="BC138" s="1014">
        <f t="shared" si="2"/>
        <v>10600.8</v>
      </c>
    </row>
    <row r="139" spans="3:55">
      <c r="C139" s="1461" t="s">
        <v>639</v>
      </c>
      <c r="D139" s="1461"/>
      <c r="E139" s="1464" t="s">
        <v>1243</v>
      </c>
      <c r="F139" s="1464"/>
      <c r="G139" s="1464"/>
      <c r="H139" s="1464" t="s">
        <v>1655</v>
      </c>
      <c r="I139" s="1464"/>
      <c r="J139" s="1464"/>
      <c r="K139" s="1464"/>
      <c r="L139" s="1464"/>
      <c r="M139" s="1464"/>
      <c r="N139" s="1464"/>
      <c r="O139" s="1464"/>
      <c r="P139" s="1464"/>
      <c r="Q139" s="1464"/>
      <c r="R139" s="1464"/>
      <c r="S139" s="1464"/>
      <c r="T139" s="1464"/>
      <c r="U139" s="1464" t="s">
        <v>1656</v>
      </c>
      <c r="V139" s="1464"/>
      <c r="W139" s="1464"/>
      <c r="X139" s="1464"/>
      <c r="Y139" s="1464"/>
      <c r="Z139" s="1464" t="s">
        <v>1519</v>
      </c>
      <c r="AA139" s="1464"/>
      <c r="AB139" s="1464"/>
      <c r="AC139" s="1464"/>
      <c r="AD139" s="1464" t="s">
        <v>1657</v>
      </c>
      <c r="AE139" s="1464"/>
      <c r="AF139" s="1464"/>
      <c r="AG139" s="1464"/>
      <c r="AH139" s="1464"/>
      <c r="AI139" s="1464"/>
      <c r="AJ139" s="1464"/>
      <c r="AK139" s="1464"/>
      <c r="AL139" s="1464" t="s">
        <v>1658</v>
      </c>
      <c r="AM139" s="1464"/>
      <c r="AN139" s="1464"/>
      <c r="AO139" s="1464"/>
      <c r="AP139" s="1464"/>
      <c r="AQ139" s="1464"/>
      <c r="AR139" s="1464"/>
      <c r="AS139" s="1464"/>
      <c r="AT139" s="1467" t="s">
        <v>1659</v>
      </c>
      <c r="AU139" s="1467"/>
      <c r="AV139" s="1467"/>
      <c r="AW139" s="1467"/>
      <c r="AX139" s="1467"/>
      <c r="AY139" s="1467"/>
      <c r="AZ139" s="1467"/>
      <c r="BA139" s="1467"/>
      <c r="BC139" s="1489" t="s">
        <v>5626</v>
      </c>
    </row>
    <row r="140" spans="3:55">
      <c r="C140" s="1462"/>
      <c r="D140" s="1463"/>
      <c r="E140" s="1465"/>
      <c r="F140" s="1466"/>
      <c r="G140" s="1463"/>
      <c r="H140" s="1465"/>
      <c r="I140" s="1466"/>
      <c r="J140" s="1466"/>
      <c r="K140" s="1466"/>
      <c r="L140" s="1466"/>
      <c r="M140" s="1466"/>
      <c r="N140" s="1466"/>
      <c r="O140" s="1466"/>
      <c r="P140" s="1466"/>
      <c r="Q140" s="1466"/>
      <c r="R140" s="1466"/>
      <c r="S140" s="1466"/>
      <c r="T140" s="1463"/>
      <c r="U140" s="1465"/>
      <c r="V140" s="1466"/>
      <c r="W140" s="1466"/>
      <c r="X140" s="1466"/>
      <c r="Y140" s="1463"/>
      <c r="Z140" s="1465"/>
      <c r="AA140" s="1466"/>
      <c r="AB140" s="1466"/>
      <c r="AC140" s="1463"/>
      <c r="AD140" s="1465"/>
      <c r="AE140" s="1466"/>
      <c r="AF140" s="1466"/>
      <c r="AG140" s="1466"/>
      <c r="AH140" s="1466"/>
      <c r="AI140" s="1466"/>
      <c r="AJ140" s="1466"/>
      <c r="AK140" s="1463"/>
      <c r="AL140" s="1465"/>
      <c r="AM140" s="1466"/>
      <c r="AN140" s="1466"/>
      <c r="AO140" s="1466"/>
      <c r="AP140" s="1466"/>
      <c r="AQ140" s="1466"/>
      <c r="AR140" s="1466"/>
      <c r="AS140" s="1463"/>
      <c r="AT140" s="1465"/>
      <c r="AU140" s="1466"/>
      <c r="AV140" s="1466"/>
      <c r="AW140" s="1466"/>
      <c r="AX140" s="1466"/>
      <c r="AY140" s="1466"/>
      <c r="AZ140" s="1466"/>
      <c r="BA140" s="1468"/>
      <c r="BC140" s="1489"/>
    </row>
    <row r="141" spans="3:55">
      <c r="C141" s="1444">
        <v>104</v>
      </c>
      <c r="D141" s="1444"/>
      <c r="E141" s="1445" t="s">
        <v>5535</v>
      </c>
      <c r="F141" s="1445"/>
      <c r="G141" s="1445"/>
      <c r="H141" s="1469" t="s">
        <v>5536</v>
      </c>
      <c r="I141" s="1469"/>
      <c r="J141" s="1469"/>
      <c r="K141" s="1469"/>
      <c r="L141" s="1469"/>
      <c r="M141" s="1469"/>
      <c r="N141" s="1469"/>
      <c r="O141" s="1469"/>
      <c r="P141" s="1469"/>
      <c r="Q141" s="1469"/>
      <c r="R141" s="1469"/>
      <c r="S141" s="1469"/>
      <c r="T141" s="1469"/>
      <c r="U141" s="1470">
        <v>1</v>
      </c>
      <c r="V141" s="1470"/>
      <c r="W141" s="1471" t="s">
        <v>13</v>
      </c>
      <c r="X141" s="1471"/>
      <c r="Y141" s="1471"/>
      <c r="Z141" s="1472">
        <v>11438</v>
      </c>
      <c r="AA141" s="1472"/>
      <c r="AB141" s="1472"/>
      <c r="AC141" s="1472"/>
      <c r="AD141" s="1473">
        <v>22</v>
      </c>
      <c r="AE141" s="1473"/>
      <c r="AF141" s="1473"/>
      <c r="AG141" s="1473"/>
      <c r="AH141" s="1473"/>
      <c r="AI141" s="1473"/>
      <c r="AJ141" s="1473"/>
      <c r="AK141" s="1473"/>
      <c r="AL141" s="1472">
        <v>2062.59</v>
      </c>
      <c r="AM141" s="1472"/>
      <c r="AN141" s="1472"/>
      <c r="AO141" s="1472"/>
      <c r="AP141" s="1472"/>
      <c r="AQ141" s="1472"/>
      <c r="AR141" s="1472"/>
      <c r="AS141" s="1472"/>
      <c r="AT141" s="1474">
        <v>11438</v>
      </c>
      <c r="AU141" s="1474"/>
      <c r="AV141" s="1474"/>
      <c r="AW141" s="1474"/>
      <c r="AX141" s="1474"/>
      <c r="AY141" s="1474"/>
      <c r="AZ141" s="1474"/>
      <c r="BA141" s="1474"/>
      <c r="BC141" s="1014">
        <f t="shared" ref="BC141:BC187" si="3">ROUNDUP(Z141*1.05,2)</f>
        <v>12009.9</v>
      </c>
    </row>
    <row r="142" spans="3:55">
      <c r="C142" s="1444">
        <v>105</v>
      </c>
      <c r="D142" s="1444"/>
      <c r="E142" s="1445" t="s">
        <v>5537</v>
      </c>
      <c r="F142" s="1445"/>
      <c r="G142" s="1445"/>
      <c r="H142" s="1469" t="s">
        <v>5538</v>
      </c>
      <c r="I142" s="1469"/>
      <c r="J142" s="1469"/>
      <c r="K142" s="1469"/>
      <c r="L142" s="1469"/>
      <c r="M142" s="1469"/>
      <c r="N142" s="1469"/>
      <c r="O142" s="1469"/>
      <c r="P142" s="1469"/>
      <c r="Q142" s="1469"/>
      <c r="R142" s="1469"/>
      <c r="S142" s="1469"/>
      <c r="T142" s="1469"/>
      <c r="U142" s="1470">
        <v>1</v>
      </c>
      <c r="V142" s="1470"/>
      <c r="W142" s="1471" t="s">
        <v>13</v>
      </c>
      <c r="X142" s="1471"/>
      <c r="Y142" s="1471"/>
      <c r="Z142" s="1472">
        <v>12780</v>
      </c>
      <c r="AA142" s="1472"/>
      <c r="AB142" s="1472"/>
      <c r="AC142" s="1472"/>
      <c r="AD142" s="1473">
        <v>22</v>
      </c>
      <c r="AE142" s="1473"/>
      <c r="AF142" s="1473"/>
      <c r="AG142" s="1473"/>
      <c r="AH142" s="1473"/>
      <c r="AI142" s="1473"/>
      <c r="AJ142" s="1473"/>
      <c r="AK142" s="1473"/>
      <c r="AL142" s="1472">
        <v>2304.59</v>
      </c>
      <c r="AM142" s="1472"/>
      <c r="AN142" s="1472"/>
      <c r="AO142" s="1472"/>
      <c r="AP142" s="1472"/>
      <c r="AQ142" s="1472"/>
      <c r="AR142" s="1472"/>
      <c r="AS142" s="1472"/>
      <c r="AT142" s="1474">
        <v>12780</v>
      </c>
      <c r="AU142" s="1474"/>
      <c r="AV142" s="1474"/>
      <c r="AW142" s="1474"/>
      <c r="AX142" s="1474"/>
      <c r="AY142" s="1474"/>
      <c r="AZ142" s="1474"/>
      <c r="BA142" s="1474"/>
      <c r="BC142" s="1014">
        <f t="shared" si="3"/>
        <v>13419</v>
      </c>
    </row>
    <row r="143" spans="3:55">
      <c r="C143" s="1444">
        <v>106</v>
      </c>
      <c r="D143" s="1444"/>
      <c r="E143" s="1445" t="s">
        <v>5539</v>
      </c>
      <c r="F143" s="1445"/>
      <c r="G143" s="1445"/>
      <c r="H143" s="1469" t="s">
        <v>5540</v>
      </c>
      <c r="I143" s="1469"/>
      <c r="J143" s="1469"/>
      <c r="K143" s="1469"/>
      <c r="L143" s="1469"/>
      <c r="M143" s="1469"/>
      <c r="N143" s="1469"/>
      <c r="O143" s="1469"/>
      <c r="P143" s="1469"/>
      <c r="Q143" s="1469"/>
      <c r="R143" s="1469"/>
      <c r="S143" s="1469"/>
      <c r="T143" s="1469"/>
      <c r="U143" s="1470">
        <v>1</v>
      </c>
      <c r="V143" s="1470"/>
      <c r="W143" s="1471" t="s">
        <v>13</v>
      </c>
      <c r="X143" s="1471"/>
      <c r="Y143" s="1471"/>
      <c r="Z143" s="1472">
        <v>14122</v>
      </c>
      <c r="AA143" s="1472"/>
      <c r="AB143" s="1472"/>
      <c r="AC143" s="1472"/>
      <c r="AD143" s="1473">
        <v>22</v>
      </c>
      <c r="AE143" s="1473"/>
      <c r="AF143" s="1473"/>
      <c r="AG143" s="1473"/>
      <c r="AH143" s="1473"/>
      <c r="AI143" s="1473"/>
      <c r="AJ143" s="1473"/>
      <c r="AK143" s="1473"/>
      <c r="AL143" s="1472">
        <v>2546.59</v>
      </c>
      <c r="AM143" s="1472"/>
      <c r="AN143" s="1472"/>
      <c r="AO143" s="1472"/>
      <c r="AP143" s="1472"/>
      <c r="AQ143" s="1472"/>
      <c r="AR143" s="1472"/>
      <c r="AS143" s="1472"/>
      <c r="AT143" s="1474">
        <v>14122</v>
      </c>
      <c r="AU143" s="1474"/>
      <c r="AV143" s="1474"/>
      <c r="AW143" s="1474"/>
      <c r="AX143" s="1474"/>
      <c r="AY143" s="1474"/>
      <c r="AZ143" s="1474"/>
      <c r="BA143" s="1474"/>
      <c r="BC143" s="1014">
        <f t="shared" si="3"/>
        <v>14828.1</v>
      </c>
    </row>
    <row r="144" spans="3:55">
      <c r="C144" s="1444">
        <v>107</v>
      </c>
      <c r="D144" s="1444"/>
      <c r="E144" s="1445" t="s">
        <v>5541</v>
      </c>
      <c r="F144" s="1445"/>
      <c r="G144" s="1445"/>
      <c r="H144" s="1469" t="s">
        <v>5542</v>
      </c>
      <c r="I144" s="1469"/>
      <c r="J144" s="1469"/>
      <c r="K144" s="1469"/>
      <c r="L144" s="1469"/>
      <c r="M144" s="1469"/>
      <c r="N144" s="1469"/>
      <c r="O144" s="1469"/>
      <c r="P144" s="1469"/>
      <c r="Q144" s="1469"/>
      <c r="R144" s="1469"/>
      <c r="S144" s="1469"/>
      <c r="T144" s="1469"/>
      <c r="U144" s="1470">
        <v>1</v>
      </c>
      <c r="V144" s="1470"/>
      <c r="W144" s="1471" t="s">
        <v>13</v>
      </c>
      <c r="X144" s="1471"/>
      <c r="Y144" s="1471"/>
      <c r="Z144" s="1472">
        <v>15464</v>
      </c>
      <c r="AA144" s="1472"/>
      <c r="AB144" s="1472"/>
      <c r="AC144" s="1472"/>
      <c r="AD144" s="1473">
        <v>22</v>
      </c>
      <c r="AE144" s="1473"/>
      <c r="AF144" s="1473"/>
      <c r="AG144" s="1473"/>
      <c r="AH144" s="1473"/>
      <c r="AI144" s="1473"/>
      <c r="AJ144" s="1473"/>
      <c r="AK144" s="1473"/>
      <c r="AL144" s="1472">
        <v>2788.59</v>
      </c>
      <c r="AM144" s="1472"/>
      <c r="AN144" s="1472"/>
      <c r="AO144" s="1472"/>
      <c r="AP144" s="1472"/>
      <c r="AQ144" s="1472"/>
      <c r="AR144" s="1472"/>
      <c r="AS144" s="1472"/>
      <c r="AT144" s="1474">
        <v>15464</v>
      </c>
      <c r="AU144" s="1474"/>
      <c r="AV144" s="1474"/>
      <c r="AW144" s="1474"/>
      <c r="AX144" s="1474"/>
      <c r="AY144" s="1474"/>
      <c r="AZ144" s="1474"/>
      <c r="BA144" s="1474"/>
      <c r="BC144" s="1014">
        <f t="shared" si="3"/>
        <v>16237.2</v>
      </c>
    </row>
    <row r="145" spans="3:55">
      <c r="C145" s="1444">
        <v>108</v>
      </c>
      <c r="D145" s="1444"/>
      <c r="E145" s="1445" t="s">
        <v>5543</v>
      </c>
      <c r="F145" s="1445"/>
      <c r="G145" s="1445"/>
      <c r="H145" s="1469" t="s">
        <v>5544</v>
      </c>
      <c r="I145" s="1469"/>
      <c r="J145" s="1469"/>
      <c r="K145" s="1469"/>
      <c r="L145" s="1469"/>
      <c r="M145" s="1469"/>
      <c r="N145" s="1469"/>
      <c r="O145" s="1469"/>
      <c r="P145" s="1469"/>
      <c r="Q145" s="1469"/>
      <c r="R145" s="1469"/>
      <c r="S145" s="1469"/>
      <c r="T145" s="1469"/>
      <c r="U145" s="1470">
        <v>1</v>
      </c>
      <c r="V145" s="1470"/>
      <c r="W145" s="1471" t="s">
        <v>13</v>
      </c>
      <c r="X145" s="1471"/>
      <c r="Y145" s="1471"/>
      <c r="Z145" s="1472">
        <v>16806</v>
      </c>
      <c r="AA145" s="1472"/>
      <c r="AB145" s="1472"/>
      <c r="AC145" s="1472"/>
      <c r="AD145" s="1473">
        <v>22</v>
      </c>
      <c r="AE145" s="1473"/>
      <c r="AF145" s="1473"/>
      <c r="AG145" s="1473"/>
      <c r="AH145" s="1473"/>
      <c r="AI145" s="1473"/>
      <c r="AJ145" s="1473"/>
      <c r="AK145" s="1473"/>
      <c r="AL145" s="1472">
        <v>3030.59</v>
      </c>
      <c r="AM145" s="1472"/>
      <c r="AN145" s="1472"/>
      <c r="AO145" s="1472"/>
      <c r="AP145" s="1472"/>
      <c r="AQ145" s="1472"/>
      <c r="AR145" s="1472"/>
      <c r="AS145" s="1472"/>
      <c r="AT145" s="1474">
        <v>16806</v>
      </c>
      <c r="AU145" s="1474"/>
      <c r="AV145" s="1474"/>
      <c r="AW145" s="1474"/>
      <c r="AX145" s="1474"/>
      <c r="AY145" s="1474"/>
      <c r="AZ145" s="1474"/>
      <c r="BA145" s="1474"/>
      <c r="BC145" s="1014">
        <f t="shared" si="3"/>
        <v>17646.3</v>
      </c>
    </row>
    <row r="146" spans="3:55">
      <c r="C146" s="1444">
        <v>109</v>
      </c>
      <c r="D146" s="1444"/>
      <c r="E146" s="1445" t="s">
        <v>5545</v>
      </c>
      <c r="F146" s="1445"/>
      <c r="G146" s="1445"/>
      <c r="H146" s="1469" t="s">
        <v>5546</v>
      </c>
      <c r="I146" s="1469"/>
      <c r="J146" s="1469"/>
      <c r="K146" s="1469"/>
      <c r="L146" s="1469"/>
      <c r="M146" s="1469"/>
      <c r="N146" s="1469"/>
      <c r="O146" s="1469"/>
      <c r="P146" s="1469"/>
      <c r="Q146" s="1469"/>
      <c r="R146" s="1469"/>
      <c r="S146" s="1469"/>
      <c r="T146" s="1469"/>
      <c r="U146" s="1470">
        <v>1</v>
      </c>
      <c r="V146" s="1470"/>
      <c r="W146" s="1471" t="s">
        <v>13</v>
      </c>
      <c r="X146" s="1471"/>
      <c r="Y146" s="1471"/>
      <c r="Z146" s="1472">
        <v>18148</v>
      </c>
      <c r="AA146" s="1472"/>
      <c r="AB146" s="1472"/>
      <c r="AC146" s="1472"/>
      <c r="AD146" s="1473">
        <v>22</v>
      </c>
      <c r="AE146" s="1473"/>
      <c r="AF146" s="1473"/>
      <c r="AG146" s="1473"/>
      <c r="AH146" s="1473"/>
      <c r="AI146" s="1473"/>
      <c r="AJ146" s="1473"/>
      <c r="AK146" s="1473"/>
      <c r="AL146" s="1472">
        <v>3272.59</v>
      </c>
      <c r="AM146" s="1472"/>
      <c r="AN146" s="1472"/>
      <c r="AO146" s="1472"/>
      <c r="AP146" s="1472"/>
      <c r="AQ146" s="1472"/>
      <c r="AR146" s="1472"/>
      <c r="AS146" s="1472"/>
      <c r="AT146" s="1474">
        <v>18148</v>
      </c>
      <c r="AU146" s="1474"/>
      <c r="AV146" s="1474"/>
      <c r="AW146" s="1474"/>
      <c r="AX146" s="1474"/>
      <c r="AY146" s="1474"/>
      <c r="AZ146" s="1474"/>
      <c r="BA146" s="1474"/>
      <c r="BC146" s="1014">
        <f t="shared" si="3"/>
        <v>19055.400000000001</v>
      </c>
    </row>
    <row r="147" spans="3:55">
      <c r="C147" s="1444">
        <v>110</v>
      </c>
      <c r="D147" s="1444"/>
      <c r="E147" s="1445" t="s">
        <v>5547</v>
      </c>
      <c r="F147" s="1445"/>
      <c r="G147" s="1445"/>
      <c r="H147" s="1469" t="s">
        <v>5548</v>
      </c>
      <c r="I147" s="1469"/>
      <c r="J147" s="1469"/>
      <c r="K147" s="1469"/>
      <c r="L147" s="1469"/>
      <c r="M147" s="1469"/>
      <c r="N147" s="1469"/>
      <c r="O147" s="1469"/>
      <c r="P147" s="1469"/>
      <c r="Q147" s="1469"/>
      <c r="R147" s="1469"/>
      <c r="S147" s="1469"/>
      <c r="T147" s="1469"/>
      <c r="U147" s="1470">
        <v>1</v>
      </c>
      <c r="V147" s="1470"/>
      <c r="W147" s="1471" t="s">
        <v>13</v>
      </c>
      <c r="X147" s="1471"/>
      <c r="Y147" s="1471"/>
      <c r="Z147" s="1472">
        <v>19490</v>
      </c>
      <c r="AA147" s="1472"/>
      <c r="AB147" s="1472"/>
      <c r="AC147" s="1472"/>
      <c r="AD147" s="1473">
        <v>22</v>
      </c>
      <c r="AE147" s="1473"/>
      <c r="AF147" s="1473"/>
      <c r="AG147" s="1473"/>
      <c r="AH147" s="1473"/>
      <c r="AI147" s="1473"/>
      <c r="AJ147" s="1473"/>
      <c r="AK147" s="1473"/>
      <c r="AL147" s="1472">
        <v>3514.59</v>
      </c>
      <c r="AM147" s="1472"/>
      <c r="AN147" s="1472"/>
      <c r="AO147" s="1472"/>
      <c r="AP147" s="1472"/>
      <c r="AQ147" s="1472"/>
      <c r="AR147" s="1472"/>
      <c r="AS147" s="1472"/>
      <c r="AT147" s="1474">
        <v>19490</v>
      </c>
      <c r="AU147" s="1474"/>
      <c r="AV147" s="1474"/>
      <c r="AW147" s="1474"/>
      <c r="AX147" s="1474"/>
      <c r="AY147" s="1474"/>
      <c r="AZ147" s="1474"/>
      <c r="BA147" s="1474"/>
      <c r="BC147" s="1014">
        <f t="shared" si="3"/>
        <v>20464.5</v>
      </c>
    </row>
    <row r="148" spans="3:55">
      <c r="C148" s="1444">
        <v>111</v>
      </c>
      <c r="D148" s="1444"/>
      <c r="E148" s="1445" t="s">
        <v>5549</v>
      </c>
      <c r="F148" s="1445"/>
      <c r="G148" s="1445"/>
      <c r="H148" s="1469" t="s">
        <v>5550</v>
      </c>
      <c r="I148" s="1469"/>
      <c r="J148" s="1469"/>
      <c r="K148" s="1469"/>
      <c r="L148" s="1469"/>
      <c r="M148" s="1469"/>
      <c r="N148" s="1469"/>
      <c r="O148" s="1469"/>
      <c r="P148" s="1469"/>
      <c r="Q148" s="1469"/>
      <c r="R148" s="1469"/>
      <c r="S148" s="1469"/>
      <c r="T148" s="1469"/>
      <c r="U148" s="1470">
        <v>1</v>
      </c>
      <c r="V148" s="1470"/>
      <c r="W148" s="1471" t="s">
        <v>13</v>
      </c>
      <c r="X148" s="1471"/>
      <c r="Y148" s="1471"/>
      <c r="Z148" s="1472">
        <v>20832</v>
      </c>
      <c r="AA148" s="1472"/>
      <c r="AB148" s="1472"/>
      <c r="AC148" s="1472"/>
      <c r="AD148" s="1473">
        <v>22</v>
      </c>
      <c r="AE148" s="1473"/>
      <c r="AF148" s="1473"/>
      <c r="AG148" s="1473"/>
      <c r="AH148" s="1473"/>
      <c r="AI148" s="1473"/>
      <c r="AJ148" s="1473"/>
      <c r="AK148" s="1473"/>
      <c r="AL148" s="1472">
        <v>3756.59</v>
      </c>
      <c r="AM148" s="1472"/>
      <c r="AN148" s="1472"/>
      <c r="AO148" s="1472"/>
      <c r="AP148" s="1472"/>
      <c r="AQ148" s="1472"/>
      <c r="AR148" s="1472"/>
      <c r="AS148" s="1472"/>
      <c r="AT148" s="1474">
        <v>20832</v>
      </c>
      <c r="AU148" s="1474"/>
      <c r="AV148" s="1474"/>
      <c r="AW148" s="1474"/>
      <c r="AX148" s="1474"/>
      <c r="AY148" s="1474"/>
      <c r="AZ148" s="1474"/>
      <c r="BA148" s="1474"/>
      <c r="BC148" s="1014">
        <f t="shared" si="3"/>
        <v>21873.599999999999</v>
      </c>
    </row>
    <row r="149" spans="3:55">
      <c r="C149" s="1444">
        <v>112</v>
      </c>
      <c r="D149" s="1444"/>
      <c r="E149" s="1445" t="s">
        <v>5551</v>
      </c>
      <c r="F149" s="1445"/>
      <c r="G149" s="1445"/>
      <c r="H149" s="1469" t="s">
        <v>5552</v>
      </c>
      <c r="I149" s="1469"/>
      <c r="J149" s="1469"/>
      <c r="K149" s="1469"/>
      <c r="L149" s="1469"/>
      <c r="M149" s="1469"/>
      <c r="N149" s="1469"/>
      <c r="O149" s="1469"/>
      <c r="P149" s="1469"/>
      <c r="Q149" s="1469"/>
      <c r="R149" s="1469"/>
      <c r="S149" s="1469"/>
      <c r="T149" s="1469"/>
      <c r="U149" s="1470">
        <v>1</v>
      </c>
      <c r="V149" s="1470"/>
      <c r="W149" s="1471" t="s">
        <v>13</v>
      </c>
      <c r="X149" s="1471"/>
      <c r="Y149" s="1471"/>
      <c r="Z149" s="1472">
        <v>7492</v>
      </c>
      <c r="AA149" s="1472"/>
      <c r="AB149" s="1472"/>
      <c r="AC149" s="1472"/>
      <c r="AD149" s="1473">
        <v>22</v>
      </c>
      <c r="AE149" s="1473"/>
      <c r="AF149" s="1473"/>
      <c r="AG149" s="1473"/>
      <c r="AH149" s="1473"/>
      <c r="AI149" s="1473"/>
      <c r="AJ149" s="1473"/>
      <c r="AK149" s="1473"/>
      <c r="AL149" s="1472">
        <v>1351.02</v>
      </c>
      <c r="AM149" s="1472"/>
      <c r="AN149" s="1472"/>
      <c r="AO149" s="1472"/>
      <c r="AP149" s="1472"/>
      <c r="AQ149" s="1472"/>
      <c r="AR149" s="1472"/>
      <c r="AS149" s="1472"/>
      <c r="AT149" s="1474">
        <v>7492</v>
      </c>
      <c r="AU149" s="1474"/>
      <c r="AV149" s="1474"/>
      <c r="AW149" s="1474"/>
      <c r="AX149" s="1474"/>
      <c r="AY149" s="1474"/>
      <c r="AZ149" s="1474"/>
      <c r="BA149" s="1474"/>
      <c r="BC149" s="1014">
        <f t="shared" si="3"/>
        <v>7866.6</v>
      </c>
    </row>
    <row r="150" spans="3:55">
      <c r="C150" s="1444">
        <v>113</v>
      </c>
      <c r="D150" s="1444"/>
      <c r="E150" s="1445" t="s">
        <v>5553</v>
      </c>
      <c r="F150" s="1445"/>
      <c r="G150" s="1445"/>
      <c r="H150" s="1469" t="s">
        <v>5554</v>
      </c>
      <c r="I150" s="1469"/>
      <c r="J150" s="1469"/>
      <c r="K150" s="1469"/>
      <c r="L150" s="1469"/>
      <c r="M150" s="1469"/>
      <c r="N150" s="1469"/>
      <c r="O150" s="1469"/>
      <c r="P150" s="1469"/>
      <c r="Q150" s="1469"/>
      <c r="R150" s="1469"/>
      <c r="S150" s="1469"/>
      <c r="T150" s="1469"/>
      <c r="U150" s="1470">
        <v>1</v>
      </c>
      <c r="V150" s="1470"/>
      <c r="W150" s="1471" t="s">
        <v>13</v>
      </c>
      <c r="X150" s="1471"/>
      <c r="Y150" s="1471"/>
      <c r="Z150" s="1472">
        <v>8854</v>
      </c>
      <c r="AA150" s="1472"/>
      <c r="AB150" s="1472"/>
      <c r="AC150" s="1472"/>
      <c r="AD150" s="1473">
        <v>22</v>
      </c>
      <c r="AE150" s="1473"/>
      <c r="AF150" s="1473"/>
      <c r="AG150" s="1473"/>
      <c r="AH150" s="1473"/>
      <c r="AI150" s="1473"/>
      <c r="AJ150" s="1473"/>
      <c r="AK150" s="1473"/>
      <c r="AL150" s="1472">
        <v>1596.62</v>
      </c>
      <c r="AM150" s="1472"/>
      <c r="AN150" s="1472"/>
      <c r="AO150" s="1472"/>
      <c r="AP150" s="1472"/>
      <c r="AQ150" s="1472"/>
      <c r="AR150" s="1472"/>
      <c r="AS150" s="1472"/>
      <c r="AT150" s="1474">
        <v>8854</v>
      </c>
      <c r="AU150" s="1474"/>
      <c r="AV150" s="1474"/>
      <c r="AW150" s="1474"/>
      <c r="AX150" s="1474"/>
      <c r="AY150" s="1474"/>
      <c r="AZ150" s="1474"/>
      <c r="BA150" s="1474"/>
      <c r="BC150" s="1014">
        <f t="shared" si="3"/>
        <v>9296.7000000000007</v>
      </c>
    </row>
    <row r="151" spans="3:55">
      <c r="C151" s="1444">
        <v>114</v>
      </c>
      <c r="D151" s="1444"/>
      <c r="E151" s="1445" t="s">
        <v>5555</v>
      </c>
      <c r="F151" s="1445"/>
      <c r="G151" s="1445"/>
      <c r="H151" s="1469" t="s">
        <v>5556</v>
      </c>
      <c r="I151" s="1469"/>
      <c r="J151" s="1469"/>
      <c r="K151" s="1469"/>
      <c r="L151" s="1469"/>
      <c r="M151" s="1469"/>
      <c r="N151" s="1469"/>
      <c r="O151" s="1469"/>
      <c r="P151" s="1469"/>
      <c r="Q151" s="1469"/>
      <c r="R151" s="1469"/>
      <c r="S151" s="1469"/>
      <c r="T151" s="1469"/>
      <c r="U151" s="1470">
        <v>1</v>
      </c>
      <c r="V151" s="1470"/>
      <c r="W151" s="1471" t="s">
        <v>13</v>
      </c>
      <c r="X151" s="1471"/>
      <c r="Y151" s="1471"/>
      <c r="Z151" s="1472">
        <v>10216</v>
      </c>
      <c r="AA151" s="1472"/>
      <c r="AB151" s="1472"/>
      <c r="AC151" s="1472"/>
      <c r="AD151" s="1473">
        <v>22</v>
      </c>
      <c r="AE151" s="1473"/>
      <c r="AF151" s="1473"/>
      <c r="AG151" s="1473"/>
      <c r="AH151" s="1473"/>
      <c r="AI151" s="1473"/>
      <c r="AJ151" s="1473"/>
      <c r="AK151" s="1473"/>
      <c r="AL151" s="1472">
        <v>1842.23</v>
      </c>
      <c r="AM151" s="1472"/>
      <c r="AN151" s="1472"/>
      <c r="AO151" s="1472"/>
      <c r="AP151" s="1472"/>
      <c r="AQ151" s="1472"/>
      <c r="AR151" s="1472"/>
      <c r="AS151" s="1472"/>
      <c r="AT151" s="1474">
        <v>10216</v>
      </c>
      <c r="AU151" s="1474"/>
      <c r="AV151" s="1474"/>
      <c r="AW151" s="1474"/>
      <c r="AX151" s="1474"/>
      <c r="AY151" s="1474"/>
      <c r="AZ151" s="1474"/>
      <c r="BA151" s="1474"/>
      <c r="BC151" s="1014">
        <f t="shared" si="3"/>
        <v>10726.8</v>
      </c>
    </row>
    <row r="152" spans="3:55">
      <c r="C152" s="1444">
        <v>115</v>
      </c>
      <c r="D152" s="1444"/>
      <c r="E152" s="1445" t="s">
        <v>5557</v>
      </c>
      <c r="F152" s="1445"/>
      <c r="G152" s="1445"/>
      <c r="H152" s="1469" t="s">
        <v>5558</v>
      </c>
      <c r="I152" s="1469"/>
      <c r="J152" s="1469"/>
      <c r="K152" s="1469"/>
      <c r="L152" s="1469"/>
      <c r="M152" s="1469"/>
      <c r="N152" s="1469"/>
      <c r="O152" s="1469"/>
      <c r="P152" s="1469"/>
      <c r="Q152" s="1469"/>
      <c r="R152" s="1469"/>
      <c r="S152" s="1469"/>
      <c r="T152" s="1469"/>
      <c r="U152" s="1470">
        <v>1</v>
      </c>
      <c r="V152" s="1470"/>
      <c r="W152" s="1471" t="s">
        <v>13</v>
      </c>
      <c r="X152" s="1471"/>
      <c r="Y152" s="1471"/>
      <c r="Z152" s="1472">
        <v>11578</v>
      </c>
      <c r="AA152" s="1472"/>
      <c r="AB152" s="1472"/>
      <c r="AC152" s="1472"/>
      <c r="AD152" s="1473">
        <v>22</v>
      </c>
      <c r="AE152" s="1473"/>
      <c r="AF152" s="1473"/>
      <c r="AG152" s="1473"/>
      <c r="AH152" s="1473"/>
      <c r="AI152" s="1473"/>
      <c r="AJ152" s="1473"/>
      <c r="AK152" s="1473"/>
      <c r="AL152" s="1472">
        <v>2087.84</v>
      </c>
      <c r="AM152" s="1472"/>
      <c r="AN152" s="1472"/>
      <c r="AO152" s="1472"/>
      <c r="AP152" s="1472"/>
      <c r="AQ152" s="1472"/>
      <c r="AR152" s="1472"/>
      <c r="AS152" s="1472"/>
      <c r="AT152" s="1474">
        <v>11578</v>
      </c>
      <c r="AU152" s="1474"/>
      <c r="AV152" s="1474"/>
      <c r="AW152" s="1474"/>
      <c r="AX152" s="1474"/>
      <c r="AY152" s="1474"/>
      <c r="AZ152" s="1474"/>
      <c r="BA152" s="1474"/>
      <c r="BC152" s="1014">
        <f t="shared" si="3"/>
        <v>12156.9</v>
      </c>
    </row>
    <row r="153" spans="3:55">
      <c r="C153" s="1444">
        <v>116</v>
      </c>
      <c r="D153" s="1444"/>
      <c r="E153" s="1445" t="s">
        <v>5559</v>
      </c>
      <c r="F153" s="1445"/>
      <c r="G153" s="1445"/>
      <c r="H153" s="1469" t="s">
        <v>5560</v>
      </c>
      <c r="I153" s="1469"/>
      <c r="J153" s="1469"/>
      <c r="K153" s="1469"/>
      <c r="L153" s="1469"/>
      <c r="M153" s="1469"/>
      <c r="N153" s="1469"/>
      <c r="O153" s="1469"/>
      <c r="P153" s="1469"/>
      <c r="Q153" s="1469"/>
      <c r="R153" s="1469"/>
      <c r="S153" s="1469"/>
      <c r="T153" s="1469"/>
      <c r="U153" s="1470">
        <v>1</v>
      </c>
      <c r="V153" s="1470"/>
      <c r="W153" s="1471" t="s">
        <v>13</v>
      </c>
      <c r="X153" s="1471"/>
      <c r="Y153" s="1471"/>
      <c r="Z153" s="1472">
        <v>12940</v>
      </c>
      <c r="AA153" s="1472"/>
      <c r="AB153" s="1472"/>
      <c r="AC153" s="1472"/>
      <c r="AD153" s="1473">
        <v>22</v>
      </c>
      <c r="AE153" s="1473"/>
      <c r="AF153" s="1473"/>
      <c r="AG153" s="1473"/>
      <c r="AH153" s="1473"/>
      <c r="AI153" s="1473"/>
      <c r="AJ153" s="1473"/>
      <c r="AK153" s="1473"/>
      <c r="AL153" s="1472">
        <v>2333.44</v>
      </c>
      <c r="AM153" s="1472"/>
      <c r="AN153" s="1472"/>
      <c r="AO153" s="1472"/>
      <c r="AP153" s="1472"/>
      <c r="AQ153" s="1472"/>
      <c r="AR153" s="1472"/>
      <c r="AS153" s="1472"/>
      <c r="AT153" s="1474">
        <v>12940</v>
      </c>
      <c r="AU153" s="1474"/>
      <c r="AV153" s="1474"/>
      <c r="AW153" s="1474"/>
      <c r="AX153" s="1474"/>
      <c r="AY153" s="1474"/>
      <c r="AZ153" s="1474"/>
      <c r="BA153" s="1474"/>
      <c r="BC153" s="1014">
        <f t="shared" si="3"/>
        <v>13587</v>
      </c>
    </row>
    <row r="154" spans="3:55">
      <c r="C154" s="1444">
        <v>117</v>
      </c>
      <c r="D154" s="1444"/>
      <c r="E154" s="1445" t="s">
        <v>5561</v>
      </c>
      <c r="F154" s="1445"/>
      <c r="G154" s="1445"/>
      <c r="H154" s="1469" t="s">
        <v>5562</v>
      </c>
      <c r="I154" s="1469"/>
      <c r="J154" s="1469"/>
      <c r="K154" s="1469"/>
      <c r="L154" s="1469"/>
      <c r="M154" s="1469"/>
      <c r="N154" s="1469"/>
      <c r="O154" s="1469"/>
      <c r="P154" s="1469"/>
      <c r="Q154" s="1469"/>
      <c r="R154" s="1469"/>
      <c r="S154" s="1469"/>
      <c r="T154" s="1469"/>
      <c r="U154" s="1470">
        <v>1</v>
      </c>
      <c r="V154" s="1470"/>
      <c r="W154" s="1471" t="s">
        <v>13</v>
      </c>
      <c r="X154" s="1471"/>
      <c r="Y154" s="1471"/>
      <c r="Z154" s="1472">
        <v>14302</v>
      </c>
      <c r="AA154" s="1472"/>
      <c r="AB154" s="1472"/>
      <c r="AC154" s="1472"/>
      <c r="AD154" s="1473">
        <v>22</v>
      </c>
      <c r="AE154" s="1473"/>
      <c r="AF154" s="1473"/>
      <c r="AG154" s="1473"/>
      <c r="AH154" s="1473"/>
      <c r="AI154" s="1473"/>
      <c r="AJ154" s="1473"/>
      <c r="AK154" s="1473"/>
      <c r="AL154" s="1472">
        <v>2579.0500000000002</v>
      </c>
      <c r="AM154" s="1472"/>
      <c r="AN154" s="1472"/>
      <c r="AO154" s="1472"/>
      <c r="AP154" s="1472"/>
      <c r="AQ154" s="1472"/>
      <c r="AR154" s="1472"/>
      <c r="AS154" s="1472"/>
      <c r="AT154" s="1474">
        <v>14302</v>
      </c>
      <c r="AU154" s="1474"/>
      <c r="AV154" s="1474"/>
      <c r="AW154" s="1474"/>
      <c r="AX154" s="1474"/>
      <c r="AY154" s="1474"/>
      <c r="AZ154" s="1474"/>
      <c r="BA154" s="1474"/>
      <c r="BC154" s="1014">
        <f t="shared" si="3"/>
        <v>15017.1</v>
      </c>
    </row>
    <row r="155" spans="3:55">
      <c r="C155" s="1444">
        <v>118</v>
      </c>
      <c r="D155" s="1444"/>
      <c r="E155" s="1445" t="s">
        <v>5563</v>
      </c>
      <c r="F155" s="1445"/>
      <c r="G155" s="1445"/>
      <c r="H155" s="1469" t="s">
        <v>5564</v>
      </c>
      <c r="I155" s="1469"/>
      <c r="J155" s="1469"/>
      <c r="K155" s="1469"/>
      <c r="L155" s="1469"/>
      <c r="M155" s="1469"/>
      <c r="N155" s="1469"/>
      <c r="O155" s="1469"/>
      <c r="P155" s="1469"/>
      <c r="Q155" s="1469"/>
      <c r="R155" s="1469"/>
      <c r="S155" s="1469"/>
      <c r="T155" s="1469"/>
      <c r="U155" s="1470">
        <v>1</v>
      </c>
      <c r="V155" s="1470"/>
      <c r="W155" s="1471" t="s">
        <v>13</v>
      </c>
      <c r="X155" s="1471"/>
      <c r="Y155" s="1471"/>
      <c r="Z155" s="1472">
        <v>15664</v>
      </c>
      <c r="AA155" s="1472"/>
      <c r="AB155" s="1472"/>
      <c r="AC155" s="1472"/>
      <c r="AD155" s="1473">
        <v>22</v>
      </c>
      <c r="AE155" s="1473"/>
      <c r="AF155" s="1473"/>
      <c r="AG155" s="1473"/>
      <c r="AH155" s="1473"/>
      <c r="AI155" s="1473"/>
      <c r="AJ155" s="1473"/>
      <c r="AK155" s="1473"/>
      <c r="AL155" s="1472">
        <v>2824.66</v>
      </c>
      <c r="AM155" s="1472"/>
      <c r="AN155" s="1472"/>
      <c r="AO155" s="1472"/>
      <c r="AP155" s="1472"/>
      <c r="AQ155" s="1472"/>
      <c r="AR155" s="1472"/>
      <c r="AS155" s="1472"/>
      <c r="AT155" s="1474">
        <v>15664</v>
      </c>
      <c r="AU155" s="1474"/>
      <c r="AV155" s="1474"/>
      <c r="AW155" s="1474"/>
      <c r="AX155" s="1474"/>
      <c r="AY155" s="1474"/>
      <c r="AZ155" s="1474"/>
      <c r="BA155" s="1474"/>
      <c r="BC155" s="1014">
        <f t="shared" si="3"/>
        <v>16447.2</v>
      </c>
    </row>
    <row r="156" spans="3:55">
      <c r="C156" s="1444">
        <v>119</v>
      </c>
      <c r="D156" s="1444"/>
      <c r="E156" s="1445" t="s">
        <v>5565</v>
      </c>
      <c r="F156" s="1445"/>
      <c r="G156" s="1445"/>
      <c r="H156" s="1469" t="s">
        <v>5566</v>
      </c>
      <c r="I156" s="1469"/>
      <c r="J156" s="1469"/>
      <c r="K156" s="1469"/>
      <c r="L156" s="1469"/>
      <c r="M156" s="1469"/>
      <c r="N156" s="1469"/>
      <c r="O156" s="1469"/>
      <c r="P156" s="1469"/>
      <c r="Q156" s="1469"/>
      <c r="R156" s="1469"/>
      <c r="S156" s="1469"/>
      <c r="T156" s="1469"/>
      <c r="U156" s="1470">
        <v>1</v>
      </c>
      <c r="V156" s="1470"/>
      <c r="W156" s="1471" t="s">
        <v>13</v>
      </c>
      <c r="X156" s="1471"/>
      <c r="Y156" s="1471"/>
      <c r="Z156" s="1472">
        <v>17026</v>
      </c>
      <c r="AA156" s="1472"/>
      <c r="AB156" s="1472"/>
      <c r="AC156" s="1472"/>
      <c r="AD156" s="1473">
        <v>22</v>
      </c>
      <c r="AE156" s="1473"/>
      <c r="AF156" s="1473"/>
      <c r="AG156" s="1473"/>
      <c r="AH156" s="1473"/>
      <c r="AI156" s="1473"/>
      <c r="AJ156" s="1473"/>
      <c r="AK156" s="1473"/>
      <c r="AL156" s="1472">
        <v>3070.26</v>
      </c>
      <c r="AM156" s="1472"/>
      <c r="AN156" s="1472"/>
      <c r="AO156" s="1472"/>
      <c r="AP156" s="1472"/>
      <c r="AQ156" s="1472"/>
      <c r="AR156" s="1472"/>
      <c r="AS156" s="1472"/>
      <c r="AT156" s="1474">
        <v>17026</v>
      </c>
      <c r="AU156" s="1474"/>
      <c r="AV156" s="1474"/>
      <c r="AW156" s="1474"/>
      <c r="AX156" s="1474"/>
      <c r="AY156" s="1474"/>
      <c r="AZ156" s="1474"/>
      <c r="BA156" s="1474"/>
      <c r="BC156" s="1014">
        <f t="shared" si="3"/>
        <v>17877.3</v>
      </c>
    </row>
    <row r="157" spans="3:55">
      <c r="C157" s="1444">
        <v>120</v>
      </c>
      <c r="D157" s="1444"/>
      <c r="E157" s="1445" t="s">
        <v>5567</v>
      </c>
      <c r="F157" s="1445"/>
      <c r="G157" s="1445"/>
      <c r="H157" s="1469" t="s">
        <v>5568</v>
      </c>
      <c r="I157" s="1469"/>
      <c r="J157" s="1469"/>
      <c r="K157" s="1469"/>
      <c r="L157" s="1469"/>
      <c r="M157" s="1469"/>
      <c r="N157" s="1469"/>
      <c r="O157" s="1469"/>
      <c r="P157" s="1469"/>
      <c r="Q157" s="1469"/>
      <c r="R157" s="1469"/>
      <c r="S157" s="1469"/>
      <c r="T157" s="1469"/>
      <c r="U157" s="1470">
        <v>1</v>
      </c>
      <c r="V157" s="1470"/>
      <c r="W157" s="1471" t="s">
        <v>13</v>
      </c>
      <c r="X157" s="1471"/>
      <c r="Y157" s="1471"/>
      <c r="Z157" s="1472">
        <v>18388</v>
      </c>
      <c r="AA157" s="1472"/>
      <c r="AB157" s="1472"/>
      <c r="AC157" s="1472"/>
      <c r="AD157" s="1473">
        <v>22</v>
      </c>
      <c r="AE157" s="1473"/>
      <c r="AF157" s="1473"/>
      <c r="AG157" s="1473"/>
      <c r="AH157" s="1473"/>
      <c r="AI157" s="1473"/>
      <c r="AJ157" s="1473"/>
      <c r="AK157" s="1473"/>
      <c r="AL157" s="1472">
        <v>3315.87</v>
      </c>
      <c r="AM157" s="1472"/>
      <c r="AN157" s="1472"/>
      <c r="AO157" s="1472"/>
      <c r="AP157" s="1472"/>
      <c r="AQ157" s="1472"/>
      <c r="AR157" s="1472"/>
      <c r="AS157" s="1472"/>
      <c r="AT157" s="1474">
        <v>18388</v>
      </c>
      <c r="AU157" s="1474"/>
      <c r="AV157" s="1474"/>
      <c r="AW157" s="1474"/>
      <c r="AX157" s="1474"/>
      <c r="AY157" s="1474"/>
      <c r="AZ157" s="1474"/>
      <c r="BA157" s="1474"/>
      <c r="BC157" s="1014">
        <f t="shared" si="3"/>
        <v>19307.400000000001</v>
      </c>
    </row>
    <row r="158" spans="3:55">
      <c r="C158" s="1444">
        <v>121</v>
      </c>
      <c r="D158" s="1444"/>
      <c r="E158" s="1445" t="s">
        <v>5569</v>
      </c>
      <c r="F158" s="1445"/>
      <c r="G158" s="1445"/>
      <c r="H158" s="1469" t="s">
        <v>5570</v>
      </c>
      <c r="I158" s="1469"/>
      <c r="J158" s="1469"/>
      <c r="K158" s="1469"/>
      <c r="L158" s="1469"/>
      <c r="M158" s="1469"/>
      <c r="N158" s="1469"/>
      <c r="O158" s="1469"/>
      <c r="P158" s="1469"/>
      <c r="Q158" s="1469"/>
      <c r="R158" s="1469"/>
      <c r="S158" s="1469"/>
      <c r="T158" s="1469"/>
      <c r="U158" s="1470">
        <v>1</v>
      </c>
      <c r="V158" s="1470"/>
      <c r="W158" s="1471" t="s">
        <v>13</v>
      </c>
      <c r="X158" s="1471"/>
      <c r="Y158" s="1471"/>
      <c r="Z158" s="1472">
        <v>19750</v>
      </c>
      <c r="AA158" s="1472"/>
      <c r="AB158" s="1472"/>
      <c r="AC158" s="1472"/>
      <c r="AD158" s="1473">
        <v>22</v>
      </c>
      <c r="AE158" s="1473"/>
      <c r="AF158" s="1473"/>
      <c r="AG158" s="1473"/>
      <c r="AH158" s="1473"/>
      <c r="AI158" s="1473"/>
      <c r="AJ158" s="1473"/>
      <c r="AK158" s="1473"/>
      <c r="AL158" s="1472">
        <v>3561.48</v>
      </c>
      <c r="AM158" s="1472"/>
      <c r="AN158" s="1472"/>
      <c r="AO158" s="1472"/>
      <c r="AP158" s="1472"/>
      <c r="AQ158" s="1472"/>
      <c r="AR158" s="1472"/>
      <c r="AS158" s="1472"/>
      <c r="AT158" s="1474">
        <v>19750</v>
      </c>
      <c r="AU158" s="1474"/>
      <c r="AV158" s="1474"/>
      <c r="AW158" s="1474"/>
      <c r="AX158" s="1474"/>
      <c r="AY158" s="1474"/>
      <c r="AZ158" s="1474"/>
      <c r="BA158" s="1474"/>
      <c r="BC158" s="1014">
        <f t="shared" si="3"/>
        <v>20737.5</v>
      </c>
    </row>
    <row r="159" spans="3:55">
      <c r="C159" s="1444">
        <v>122</v>
      </c>
      <c r="D159" s="1444"/>
      <c r="E159" s="1445" t="s">
        <v>5571</v>
      </c>
      <c r="F159" s="1445"/>
      <c r="G159" s="1445"/>
      <c r="H159" s="1469" t="s">
        <v>5572</v>
      </c>
      <c r="I159" s="1469"/>
      <c r="J159" s="1469"/>
      <c r="K159" s="1469"/>
      <c r="L159" s="1469"/>
      <c r="M159" s="1469"/>
      <c r="N159" s="1469"/>
      <c r="O159" s="1469"/>
      <c r="P159" s="1469"/>
      <c r="Q159" s="1469"/>
      <c r="R159" s="1469"/>
      <c r="S159" s="1469"/>
      <c r="T159" s="1469"/>
      <c r="U159" s="1470">
        <v>1</v>
      </c>
      <c r="V159" s="1470"/>
      <c r="W159" s="1471" t="s">
        <v>13</v>
      </c>
      <c r="X159" s="1471"/>
      <c r="Y159" s="1471"/>
      <c r="Z159" s="1472">
        <v>21112</v>
      </c>
      <c r="AA159" s="1472"/>
      <c r="AB159" s="1472"/>
      <c r="AC159" s="1472"/>
      <c r="AD159" s="1473">
        <v>22</v>
      </c>
      <c r="AE159" s="1473"/>
      <c r="AF159" s="1473"/>
      <c r="AG159" s="1473"/>
      <c r="AH159" s="1473"/>
      <c r="AI159" s="1473"/>
      <c r="AJ159" s="1473"/>
      <c r="AK159" s="1473"/>
      <c r="AL159" s="1472">
        <v>3807.08</v>
      </c>
      <c r="AM159" s="1472"/>
      <c r="AN159" s="1472"/>
      <c r="AO159" s="1472"/>
      <c r="AP159" s="1472"/>
      <c r="AQ159" s="1472"/>
      <c r="AR159" s="1472"/>
      <c r="AS159" s="1472"/>
      <c r="AT159" s="1474">
        <v>21112</v>
      </c>
      <c r="AU159" s="1474"/>
      <c r="AV159" s="1474"/>
      <c r="AW159" s="1474"/>
      <c r="AX159" s="1474"/>
      <c r="AY159" s="1474"/>
      <c r="AZ159" s="1474"/>
      <c r="BA159" s="1474"/>
      <c r="BC159" s="1014">
        <f t="shared" si="3"/>
        <v>22167.599999999999</v>
      </c>
    </row>
    <row r="160" spans="3:55">
      <c r="C160" s="1444">
        <v>123</v>
      </c>
      <c r="D160" s="1444"/>
      <c r="E160" s="1445" t="s">
        <v>5573</v>
      </c>
      <c r="F160" s="1445"/>
      <c r="G160" s="1445"/>
      <c r="H160" s="1469" t="s">
        <v>5574</v>
      </c>
      <c r="I160" s="1469"/>
      <c r="J160" s="1469"/>
      <c r="K160" s="1469"/>
      <c r="L160" s="1469"/>
      <c r="M160" s="1469"/>
      <c r="N160" s="1469"/>
      <c r="O160" s="1469"/>
      <c r="P160" s="1469"/>
      <c r="Q160" s="1469"/>
      <c r="R160" s="1469"/>
      <c r="S160" s="1469"/>
      <c r="T160" s="1469"/>
      <c r="U160" s="1470">
        <v>1</v>
      </c>
      <c r="V160" s="1470"/>
      <c r="W160" s="1471" t="s">
        <v>13</v>
      </c>
      <c r="X160" s="1471"/>
      <c r="Y160" s="1471"/>
      <c r="Z160" s="1472">
        <v>10992</v>
      </c>
      <c r="AA160" s="1472"/>
      <c r="AB160" s="1472"/>
      <c r="AC160" s="1472"/>
      <c r="AD160" s="1473">
        <v>22</v>
      </c>
      <c r="AE160" s="1473"/>
      <c r="AF160" s="1473"/>
      <c r="AG160" s="1473"/>
      <c r="AH160" s="1473"/>
      <c r="AI160" s="1473"/>
      <c r="AJ160" s="1473"/>
      <c r="AK160" s="1473"/>
      <c r="AL160" s="1472">
        <v>1982.16</v>
      </c>
      <c r="AM160" s="1472"/>
      <c r="AN160" s="1472"/>
      <c r="AO160" s="1472"/>
      <c r="AP160" s="1472"/>
      <c r="AQ160" s="1472"/>
      <c r="AR160" s="1472"/>
      <c r="AS160" s="1472"/>
      <c r="AT160" s="1474">
        <v>10992</v>
      </c>
      <c r="AU160" s="1474"/>
      <c r="AV160" s="1474"/>
      <c r="AW160" s="1474"/>
      <c r="AX160" s="1474"/>
      <c r="AY160" s="1474"/>
      <c r="AZ160" s="1474"/>
      <c r="BA160" s="1474"/>
      <c r="BC160" s="1014">
        <f t="shared" si="3"/>
        <v>11541.6</v>
      </c>
    </row>
    <row r="161" spans="3:55">
      <c r="C161" s="1444">
        <v>124</v>
      </c>
      <c r="D161" s="1444"/>
      <c r="E161" s="1445" t="s">
        <v>5575</v>
      </c>
      <c r="F161" s="1445"/>
      <c r="G161" s="1445"/>
      <c r="H161" s="1469" t="s">
        <v>5576</v>
      </c>
      <c r="I161" s="1469"/>
      <c r="J161" s="1469"/>
      <c r="K161" s="1469"/>
      <c r="L161" s="1469"/>
      <c r="M161" s="1469"/>
      <c r="N161" s="1469"/>
      <c r="O161" s="1469"/>
      <c r="P161" s="1469"/>
      <c r="Q161" s="1469"/>
      <c r="R161" s="1469"/>
      <c r="S161" s="1469"/>
      <c r="T161" s="1469"/>
      <c r="U161" s="1470">
        <v>1</v>
      </c>
      <c r="V161" s="1470"/>
      <c r="W161" s="1471" t="s">
        <v>13</v>
      </c>
      <c r="X161" s="1471"/>
      <c r="Y161" s="1471"/>
      <c r="Z161" s="1472">
        <v>13229</v>
      </c>
      <c r="AA161" s="1472"/>
      <c r="AB161" s="1472"/>
      <c r="AC161" s="1472"/>
      <c r="AD161" s="1473">
        <v>22</v>
      </c>
      <c r="AE161" s="1473"/>
      <c r="AF161" s="1473"/>
      <c r="AG161" s="1473"/>
      <c r="AH161" s="1473"/>
      <c r="AI161" s="1473"/>
      <c r="AJ161" s="1473"/>
      <c r="AK161" s="1473"/>
      <c r="AL161" s="1472">
        <v>2385.56</v>
      </c>
      <c r="AM161" s="1472"/>
      <c r="AN161" s="1472"/>
      <c r="AO161" s="1472"/>
      <c r="AP161" s="1472"/>
      <c r="AQ161" s="1472"/>
      <c r="AR161" s="1472"/>
      <c r="AS161" s="1472"/>
      <c r="AT161" s="1474">
        <v>13229</v>
      </c>
      <c r="AU161" s="1474"/>
      <c r="AV161" s="1474"/>
      <c r="AW161" s="1474"/>
      <c r="AX161" s="1474"/>
      <c r="AY161" s="1474"/>
      <c r="AZ161" s="1474"/>
      <c r="BA161" s="1474"/>
      <c r="BC161" s="1014">
        <f t="shared" si="3"/>
        <v>13890.45</v>
      </c>
    </row>
    <row r="162" spans="3:55">
      <c r="C162" s="1444">
        <v>125</v>
      </c>
      <c r="D162" s="1444"/>
      <c r="E162" s="1445" t="s">
        <v>5577</v>
      </c>
      <c r="F162" s="1445"/>
      <c r="G162" s="1445"/>
      <c r="H162" s="1469" t="s">
        <v>5578</v>
      </c>
      <c r="I162" s="1469"/>
      <c r="J162" s="1469"/>
      <c r="K162" s="1469"/>
      <c r="L162" s="1469"/>
      <c r="M162" s="1469"/>
      <c r="N162" s="1469"/>
      <c r="O162" s="1469"/>
      <c r="P162" s="1469"/>
      <c r="Q162" s="1469"/>
      <c r="R162" s="1469"/>
      <c r="S162" s="1469"/>
      <c r="T162" s="1469"/>
      <c r="U162" s="1470">
        <v>1</v>
      </c>
      <c r="V162" s="1470"/>
      <c r="W162" s="1471" t="s">
        <v>13</v>
      </c>
      <c r="X162" s="1471"/>
      <c r="Y162" s="1471"/>
      <c r="Z162" s="1472">
        <v>15466</v>
      </c>
      <c r="AA162" s="1472"/>
      <c r="AB162" s="1472"/>
      <c r="AC162" s="1472"/>
      <c r="AD162" s="1473">
        <v>22</v>
      </c>
      <c r="AE162" s="1473"/>
      <c r="AF162" s="1473"/>
      <c r="AG162" s="1473"/>
      <c r="AH162" s="1473"/>
      <c r="AI162" s="1473"/>
      <c r="AJ162" s="1473"/>
      <c r="AK162" s="1473"/>
      <c r="AL162" s="1472">
        <v>2788.95</v>
      </c>
      <c r="AM162" s="1472"/>
      <c r="AN162" s="1472"/>
      <c r="AO162" s="1472"/>
      <c r="AP162" s="1472"/>
      <c r="AQ162" s="1472"/>
      <c r="AR162" s="1472"/>
      <c r="AS162" s="1472"/>
      <c r="AT162" s="1474">
        <v>15466</v>
      </c>
      <c r="AU162" s="1474"/>
      <c r="AV162" s="1474"/>
      <c r="AW162" s="1474"/>
      <c r="AX162" s="1474"/>
      <c r="AY162" s="1474"/>
      <c r="AZ162" s="1474"/>
      <c r="BA162" s="1474"/>
      <c r="BC162" s="1014">
        <f t="shared" si="3"/>
        <v>16239.3</v>
      </c>
    </row>
    <row r="163" spans="3:55">
      <c r="C163" s="1444">
        <v>126</v>
      </c>
      <c r="D163" s="1444"/>
      <c r="E163" s="1445" t="s">
        <v>5579</v>
      </c>
      <c r="F163" s="1445"/>
      <c r="G163" s="1445"/>
      <c r="H163" s="1469" t="s">
        <v>5580</v>
      </c>
      <c r="I163" s="1469"/>
      <c r="J163" s="1469"/>
      <c r="K163" s="1469"/>
      <c r="L163" s="1469"/>
      <c r="M163" s="1469"/>
      <c r="N163" s="1469"/>
      <c r="O163" s="1469"/>
      <c r="P163" s="1469"/>
      <c r="Q163" s="1469"/>
      <c r="R163" s="1469"/>
      <c r="S163" s="1469"/>
      <c r="T163" s="1469"/>
      <c r="U163" s="1470">
        <v>1</v>
      </c>
      <c r="V163" s="1470"/>
      <c r="W163" s="1471" t="s">
        <v>13</v>
      </c>
      <c r="X163" s="1471"/>
      <c r="Y163" s="1471"/>
      <c r="Z163" s="1472">
        <v>17703</v>
      </c>
      <c r="AA163" s="1472"/>
      <c r="AB163" s="1472"/>
      <c r="AC163" s="1472"/>
      <c r="AD163" s="1473">
        <v>22</v>
      </c>
      <c r="AE163" s="1473"/>
      <c r="AF163" s="1473"/>
      <c r="AG163" s="1473"/>
      <c r="AH163" s="1473"/>
      <c r="AI163" s="1473"/>
      <c r="AJ163" s="1473"/>
      <c r="AK163" s="1473"/>
      <c r="AL163" s="1472">
        <v>3192.34</v>
      </c>
      <c r="AM163" s="1472"/>
      <c r="AN163" s="1472"/>
      <c r="AO163" s="1472"/>
      <c r="AP163" s="1472"/>
      <c r="AQ163" s="1472"/>
      <c r="AR163" s="1472"/>
      <c r="AS163" s="1472"/>
      <c r="AT163" s="1474">
        <v>17703</v>
      </c>
      <c r="AU163" s="1474"/>
      <c r="AV163" s="1474"/>
      <c r="AW163" s="1474"/>
      <c r="AX163" s="1474"/>
      <c r="AY163" s="1474"/>
      <c r="AZ163" s="1474"/>
      <c r="BA163" s="1474"/>
      <c r="BC163" s="1014">
        <f t="shared" si="3"/>
        <v>18588.150000000001</v>
      </c>
    </row>
    <row r="164" spans="3:55">
      <c r="C164" s="1444">
        <v>127</v>
      </c>
      <c r="D164" s="1444"/>
      <c r="E164" s="1445" t="s">
        <v>5581</v>
      </c>
      <c r="F164" s="1445"/>
      <c r="G164" s="1445"/>
      <c r="H164" s="1469" t="s">
        <v>5582</v>
      </c>
      <c r="I164" s="1469"/>
      <c r="J164" s="1469"/>
      <c r="K164" s="1469"/>
      <c r="L164" s="1469"/>
      <c r="M164" s="1469"/>
      <c r="N164" s="1469"/>
      <c r="O164" s="1469"/>
      <c r="P164" s="1469"/>
      <c r="Q164" s="1469"/>
      <c r="R164" s="1469"/>
      <c r="S164" s="1469"/>
      <c r="T164" s="1469"/>
      <c r="U164" s="1470">
        <v>1</v>
      </c>
      <c r="V164" s="1470"/>
      <c r="W164" s="1471" t="s">
        <v>13</v>
      </c>
      <c r="X164" s="1471"/>
      <c r="Y164" s="1471"/>
      <c r="Z164" s="1472">
        <v>19940</v>
      </c>
      <c r="AA164" s="1472"/>
      <c r="AB164" s="1472"/>
      <c r="AC164" s="1472"/>
      <c r="AD164" s="1473">
        <v>22</v>
      </c>
      <c r="AE164" s="1473"/>
      <c r="AF164" s="1473"/>
      <c r="AG164" s="1473"/>
      <c r="AH164" s="1473"/>
      <c r="AI164" s="1473"/>
      <c r="AJ164" s="1473"/>
      <c r="AK164" s="1473"/>
      <c r="AL164" s="1472">
        <v>3595.74</v>
      </c>
      <c r="AM164" s="1472"/>
      <c r="AN164" s="1472"/>
      <c r="AO164" s="1472"/>
      <c r="AP164" s="1472"/>
      <c r="AQ164" s="1472"/>
      <c r="AR164" s="1472"/>
      <c r="AS164" s="1472"/>
      <c r="AT164" s="1474">
        <v>19940</v>
      </c>
      <c r="AU164" s="1474"/>
      <c r="AV164" s="1474"/>
      <c r="AW164" s="1474"/>
      <c r="AX164" s="1474"/>
      <c r="AY164" s="1474"/>
      <c r="AZ164" s="1474"/>
      <c r="BA164" s="1474"/>
      <c r="BC164" s="1014">
        <f t="shared" si="3"/>
        <v>20937</v>
      </c>
    </row>
    <row r="165" spans="3:55">
      <c r="C165" s="1444">
        <v>128</v>
      </c>
      <c r="D165" s="1444"/>
      <c r="E165" s="1445" t="s">
        <v>5583</v>
      </c>
      <c r="F165" s="1445"/>
      <c r="G165" s="1445"/>
      <c r="H165" s="1469" t="s">
        <v>5584</v>
      </c>
      <c r="I165" s="1469"/>
      <c r="J165" s="1469"/>
      <c r="K165" s="1469"/>
      <c r="L165" s="1469"/>
      <c r="M165" s="1469"/>
      <c r="N165" s="1469"/>
      <c r="O165" s="1469"/>
      <c r="P165" s="1469"/>
      <c r="Q165" s="1469"/>
      <c r="R165" s="1469"/>
      <c r="S165" s="1469"/>
      <c r="T165" s="1469"/>
      <c r="U165" s="1470">
        <v>1</v>
      </c>
      <c r="V165" s="1470"/>
      <c r="W165" s="1471" t="s">
        <v>13</v>
      </c>
      <c r="X165" s="1471"/>
      <c r="Y165" s="1471"/>
      <c r="Z165" s="1472">
        <v>22177</v>
      </c>
      <c r="AA165" s="1472"/>
      <c r="AB165" s="1472"/>
      <c r="AC165" s="1472"/>
      <c r="AD165" s="1473">
        <v>22</v>
      </c>
      <c r="AE165" s="1473"/>
      <c r="AF165" s="1473"/>
      <c r="AG165" s="1473"/>
      <c r="AH165" s="1473"/>
      <c r="AI165" s="1473"/>
      <c r="AJ165" s="1473"/>
      <c r="AK165" s="1473"/>
      <c r="AL165" s="1472">
        <v>3999.13</v>
      </c>
      <c r="AM165" s="1472"/>
      <c r="AN165" s="1472"/>
      <c r="AO165" s="1472"/>
      <c r="AP165" s="1472"/>
      <c r="AQ165" s="1472"/>
      <c r="AR165" s="1472"/>
      <c r="AS165" s="1472"/>
      <c r="AT165" s="1474">
        <v>22177</v>
      </c>
      <c r="AU165" s="1474"/>
      <c r="AV165" s="1474"/>
      <c r="AW165" s="1474"/>
      <c r="AX165" s="1474"/>
      <c r="AY165" s="1474"/>
      <c r="AZ165" s="1474"/>
      <c r="BA165" s="1474"/>
      <c r="BC165" s="1014">
        <f t="shared" si="3"/>
        <v>23285.85</v>
      </c>
    </row>
    <row r="166" spans="3:55">
      <c r="C166" s="1444">
        <v>129</v>
      </c>
      <c r="D166" s="1444"/>
      <c r="E166" s="1445" t="s">
        <v>5585</v>
      </c>
      <c r="F166" s="1445"/>
      <c r="G166" s="1445"/>
      <c r="H166" s="1469" t="s">
        <v>5586</v>
      </c>
      <c r="I166" s="1469"/>
      <c r="J166" s="1469"/>
      <c r="K166" s="1469"/>
      <c r="L166" s="1469"/>
      <c r="M166" s="1469"/>
      <c r="N166" s="1469"/>
      <c r="O166" s="1469"/>
      <c r="P166" s="1469"/>
      <c r="Q166" s="1469"/>
      <c r="R166" s="1469"/>
      <c r="S166" s="1469"/>
      <c r="T166" s="1469"/>
      <c r="U166" s="1470">
        <v>1</v>
      </c>
      <c r="V166" s="1470"/>
      <c r="W166" s="1471" t="s">
        <v>13</v>
      </c>
      <c r="X166" s="1471"/>
      <c r="Y166" s="1471"/>
      <c r="Z166" s="1472">
        <v>24414</v>
      </c>
      <c r="AA166" s="1472"/>
      <c r="AB166" s="1472"/>
      <c r="AC166" s="1472"/>
      <c r="AD166" s="1473">
        <v>22</v>
      </c>
      <c r="AE166" s="1473"/>
      <c r="AF166" s="1473"/>
      <c r="AG166" s="1473"/>
      <c r="AH166" s="1473"/>
      <c r="AI166" s="1473"/>
      <c r="AJ166" s="1473"/>
      <c r="AK166" s="1473"/>
      <c r="AL166" s="1472">
        <v>4402.5200000000004</v>
      </c>
      <c r="AM166" s="1472"/>
      <c r="AN166" s="1472"/>
      <c r="AO166" s="1472"/>
      <c r="AP166" s="1472"/>
      <c r="AQ166" s="1472"/>
      <c r="AR166" s="1472"/>
      <c r="AS166" s="1472"/>
      <c r="AT166" s="1474">
        <v>24414</v>
      </c>
      <c r="AU166" s="1474"/>
      <c r="AV166" s="1474"/>
      <c r="AW166" s="1474"/>
      <c r="AX166" s="1474"/>
      <c r="AY166" s="1474"/>
      <c r="AZ166" s="1474"/>
      <c r="BA166" s="1474"/>
      <c r="BC166" s="1014">
        <f t="shared" si="3"/>
        <v>25634.7</v>
      </c>
    </row>
    <row r="167" spans="3:55">
      <c r="C167" s="1444">
        <v>130</v>
      </c>
      <c r="D167" s="1444"/>
      <c r="E167" s="1445" t="s">
        <v>5587</v>
      </c>
      <c r="F167" s="1445"/>
      <c r="G167" s="1445"/>
      <c r="H167" s="1469" t="s">
        <v>5588</v>
      </c>
      <c r="I167" s="1469"/>
      <c r="J167" s="1469"/>
      <c r="K167" s="1469"/>
      <c r="L167" s="1469"/>
      <c r="M167" s="1469"/>
      <c r="N167" s="1469"/>
      <c r="O167" s="1469"/>
      <c r="P167" s="1469"/>
      <c r="Q167" s="1469"/>
      <c r="R167" s="1469"/>
      <c r="S167" s="1469"/>
      <c r="T167" s="1469"/>
      <c r="U167" s="1470">
        <v>1</v>
      </c>
      <c r="V167" s="1470"/>
      <c r="W167" s="1471" t="s">
        <v>13</v>
      </c>
      <c r="X167" s="1471"/>
      <c r="Y167" s="1471"/>
      <c r="Z167" s="1472">
        <v>26651</v>
      </c>
      <c r="AA167" s="1472"/>
      <c r="AB167" s="1472"/>
      <c r="AC167" s="1472"/>
      <c r="AD167" s="1473">
        <v>22</v>
      </c>
      <c r="AE167" s="1473"/>
      <c r="AF167" s="1473"/>
      <c r="AG167" s="1473"/>
      <c r="AH167" s="1473"/>
      <c r="AI167" s="1473"/>
      <c r="AJ167" s="1473"/>
      <c r="AK167" s="1473"/>
      <c r="AL167" s="1472">
        <v>4805.92</v>
      </c>
      <c r="AM167" s="1472"/>
      <c r="AN167" s="1472"/>
      <c r="AO167" s="1472"/>
      <c r="AP167" s="1472"/>
      <c r="AQ167" s="1472"/>
      <c r="AR167" s="1472"/>
      <c r="AS167" s="1472"/>
      <c r="AT167" s="1474">
        <v>26651</v>
      </c>
      <c r="AU167" s="1474"/>
      <c r="AV167" s="1474"/>
      <c r="AW167" s="1474"/>
      <c r="AX167" s="1474"/>
      <c r="AY167" s="1474"/>
      <c r="AZ167" s="1474"/>
      <c r="BA167" s="1474"/>
      <c r="BC167" s="1014">
        <f t="shared" si="3"/>
        <v>27983.55</v>
      </c>
    </row>
    <row r="168" spans="3:55">
      <c r="C168" s="1444">
        <v>131</v>
      </c>
      <c r="D168" s="1444"/>
      <c r="E168" s="1445" t="s">
        <v>5589</v>
      </c>
      <c r="F168" s="1445"/>
      <c r="G168" s="1445"/>
      <c r="H168" s="1469" t="s">
        <v>5590</v>
      </c>
      <c r="I168" s="1469"/>
      <c r="J168" s="1469"/>
      <c r="K168" s="1469"/>
      <c r="L168" s="1469"/>
      <c r="M168" s="1469"/>
      <c r="N168" s="1469"/>
      <c r="O168" s="1469"/>
      <c r="P168" s="1469"/>
      <c r="Q168" s="1469"/>
      <c r="R168" s="1469"/>
      <c r="S168" s="1469"/>
      <c r="T168" s="1469"/>
      <c r="U168" s="1470">
        <v>1</v>
      </c>
      <c r="V168" s="1470"/>
      <c r="W168" s="1471" t="s">
        <v>13</v>
      </c>
      <c r="X168" s="1471"/>
      <c r="Y168" s="1471"/>
      <c r="Z168" s="1472">
        <v>28888</v>
      </c>
      <c r="AA168" s="1472"/>
      <c r="AB168" s="1472"/>
      <c r="AC168" s="1472"/>
      <c r="AD168" s="1473">
        <v>22</v>
      </c>
      <c r="AE168" s="1473"/>
      <c r="AF168" s="1473"/>
      <c r="AG168" s="1473"/>
      <c r="AH168" s="1473"/>
      <c r="AI168" s="1473"/>
      <c r="AJ168" s="1473"/>
      <c r="AK168" s="1473"/>
      <c r="AL168" s="1472">
        <v>5209.3100000000004</v>
      </c>
      <c r="AM168" s="1472"/>
      <c r="AN168" s="1472"/>
      <c r="AO168" s="1472"/>
      <c r="AP168" s="1472"/>
      <c r="AQ168" s="1472"/>
      <c r="AR168" s="1472"/>
      <c r="AS168" s="1472"/>
      <c r="AT168" s="1474">
        <v>28888</v>
      </c>
      <c r="AU168" s="1474"/>
      <c r="AV168" s="1474"/>
      <c r="AW168" s="1474"/>
      <c r="AX168" s="1474"/>
      <c r="AY168" s="1474"/>
      <c r="AZ168" s="1474"/>
      <c r="BA168" s="1474"/>
      <c r="BC168" s="1014">
        <f t="shared" si="3"/>
        <v>30332.400000000001</v>
      </c>
    </row>
    <row r="169" spans="3:55">
      <c r="C169" s="1444">
        <v>132</v>
      </c>
      <c r="D169" s="1444"/>
      <c r="E169" s="1445" t="s">
        <v>5591</v>
      </c>
      <c r="F169" s="1445"/>
      <c r="G169" s="1445"/>
      <c r="H169" s="1469" t="s">
        <v>5592</v>
      </c>
      <c r="I169" s="1469"/>
      <c r="J169" s="1469"/>
      <c r="K169" s="1469"/>
      <c r="L169" s="1469"/>
      <c r="M169" s="1469"/>
      <c r="N169" s="1469"/>
      <c r="O169" s="1469"/>
      <c r="P169" s="1469"/>
      <c r="Q169" s="1469"/>
      <c r="R169" s="1469"/>
      <c r="S169" s="1469"/>
      <c r="T169" s="1469"/>
      <c r="U169" s="1470">
        <v>1</v>
      </c>
      <c r="V169" s="1470"/>
      <c r="W169" s="1471" t="s">
        <v>13</v>
      </c>
      <c r="X169" s="1471"/>
      <c r="Y169" s="1471"/>
      <c r="Z169" s="1472">
        <v>31125</v>
      </c>
      <c r="AA169" s="1472"/>
      <c r="AB169" s="1472"/>
      <c r="AC169" s="1472"/>
      <c r="AD169" s="1473">
        <v>22</v>
      </c>
      <c r="AE169" s="1473"/>
      <c r="AF169" s="1473"/>
      <c r="AG169" s="1473"/>
      <c r="AH169" s="1473"/>
      <c r="AI169" s="1473"/>
      <c r="AJ169" s="1473"/>
      <c r="AK169" s="1473"/>
      <c r="AL169" s="1472">
        <v>5612.7</v>
      </c>
      <c r="AM169" s="1472"/>
      <c r="AN169" s="1472"/>
      <c r="AO169" s="1472"/>
      <c r="AP169" s="1472"/>
      <c r="AQ169" s="1472"/>
      <c r="AR169" s="1472"/>
      <c r="AS169" s="1472"/>
      <c r="AT169" s="1474">
        <v>31125</v>
      </c>
      <c r="AU169" s="1474"/>
      <c r="AV169" s="1474"/>
      <c r="AW169" s="1474"/>
      <c r="AX169" s="1474"/>
      <c r="AY169" s="1474"/>
      <c r="AZ169" s="1474"/>
      <c r="BA169" s="1474"/>
      <c r="BC169" s="1014">
        <f t="shared" si="3"/>
        <v>32681.25</v>
      </c>
    </row>
    <row r="170" spans="3:55">
      <c r="C170" s="1444">
        <v>133</v>
      </c>
      <c r="D170" s="1444"/>
      <c r="E170" s="1445" t="s">
        <v>5593</v>
      </c>
      <c r="F170" s="1445"/>
      <c r="G170" s="1445"/>
      <c r="H170" s="1469" t="s">
        <v>5594</v>
      </c>
      <c r="I170" s="1469"/>
      <c r="J170" s="1469"/>
      <c r="K170" s="1469"/>
      <c r="L170" s="1469"/>
      <c r="M170" s="1469"/>
      <c r="N170" s="1469"/>
      <c r="O170" s="1469"/>
      <c r="P170" s="1469"/>
      <c r="Q170" s="1469"/>
      <c r="R170" s="1469"/>
      <c r="S170" s="1469"/>
      <c r="T170" s="1469"/>
      <c r="U170" s="1470">
        <v>1</v>
      </c>
      <c r="V170" s="1470"/>
      <c r="W170" s="1471" t="s">
        <v>13</v>
      </c>
      <c r="X170" s="1471"/>
      <c r="Y170" s="1471"/>
      <c r="Z170" s="1472">
        <v>33362</v>
      </c>
      <c r="AA170" s="1472"/>
      <c r="AB170" s="1472"/>
      <c r="AC170" s="1472"/>
      <c r="AD170" s="1473">
        <v>22</v>
      </c>
      <c r="AE170" s="1473"/>
      <c r="AF170" s="1473"/>
      <c r="AG170" s="1473"/>
      <c r="AH170" s="1473"/>
      <c r="AI170" s="1473"/>
      <c r="AJ170" s="1473"/>
      <c r="AK170" s="1473"/>
      <c r="AL170" s="1472">
        <v>6016.1</v>
      </c>
      <c r="AM170" s="1472"/>
      <c r="AN170" s="1472"/>
      <c r="AO170" s="1472"/>
      <c r="AP170" s="1472"/>
      <c r="AQ170" s="1472"/>
      <c r="AR170" s="1472"/>
      <c r="AS170" s="1472"/>
      <c r="AT170" s="1474">
        <v>33362</v>
      </c>
      <c r="AU170" s="1474"/>
      <c r="AV170" s="1474"/>
      <c r="AW170" s="1474"/>
      <c r="AX170" s="1474"/>
      <c r="AY170" s="1474"/>
      <c r="AZ170" s="1474"/>
      <c r="BA170" s="1474"/>
      <c r="BC170" s="1014">
        <f t="shared" si="3"/>
        <v>35030.1</v>
      </c>
    </row>
    <row r="171" spans="3:55">
      <c r="C171" s="1477">
        <v>134</v>
      </c>
      <c r="D171" s="1477"/>
      <c r="E171" s="1478" t="s">
        <v>2155</v>
      </c>
      <c r="F171" s="1478"/>
      <c r="G171" s="1478"/>
      <c r="H171" s="1446" t="s">
        <v>2154</v>
      </c>
      <c r="I171" s="1446"/>
      <c r="J171" s="1446"/>
      <c r="K171" s="1446"/>
      <c r="L171" s="1446"/>
      <c r="M171" s="1446"/>
      <c r="N171" s="1446"/>
      <c r="O171" s="1446"/>
      <c r="P171" s="1446"/>
      <c r="Q171" s="1446"/>
      <c r="R171" s="1446"/>
      <c r="S171" s="1446"/>
      <c r="T171" s="1446"/>
      <c r="U171" s="1447">
        <v>1</v>
      </c>
      <c r="V171" s="1447"/>
      <c r="W171" s="1448" t="s">
        <v>13</v>
      </c>
      <c r="X171" s="1448"/>
      <c r="Y171" s="1448"/>
      <c r="Z171" s="1479">
        <v>939</v>
      </c>
      <c r="AA171" s="1479"/>
      <c r="AB171" s="1479"/>
      <c r="AC171" s="1479"/>
      <c r="AD171" s="1473">
        <v>22</v>
      </c>
      <c r="AE171" s="1473"/>
      <c r="AF171" s="1473"/>
      <c r="AG171" s="1473"/>
      <c r="AH171" s="1473"/>
      <c r="AI171" s="1473"/>
      <c r="AJ171" s="1473"/>
      <c r="AK171" s="1473"/>
      <c r="AL171" s="1475">
        <v>169.33</v>
      </c>
      <c r="AM171" s="1475"/>
      <c r="AN171" s="1475"/>
      <c r="AO171" s="1475"/>
      <c r="AP171" s="1475"/>
      <c r="AQ171" s="1475"/>
      <c r="AR171" s="1475"/>
      <c r="AS171" s="1475"/>
      <c r="AT171" s="1480">
        <v>939</v>
      </c>
      <c r="AU171" s="1480"/>
      <c r="AV171" s="1480"/>
      <c r="AW171" s="1480"/>
      <c r="AX171" s="1480"/>
      <c r="AY171" s="1480"/>
      <c r="AZ171" s="1480"/>
      <c r="BA171" s="1480"/>
      <c r="BC171" s="1014">
        <f t="shared" si="3"/>
        <v>985.95</v>
      </c>
    </row>
    <row r="172" spans="3:55">
      <c r="C172" s="1477">
        <v>135</v>
      </c>
      <c r="D172" s="1477"/>
      <c r="E172" s="1478" t="s">
        <v>1665</v>
      </c>
      <c r="F172" s="1478"/>
      <c r="G172" s="1478"/>
      <c r="H172" s="1446" t="s">
        <v>2208</v>
      </c>
      <c r="I172" s="1446"/>
      <c r="J172" s="1446"/>
      <c r="K172" s="1446"/>
      <c r="L172" s="1446"/>
      <c r="M172" s="1446"/>
      <c r="N172" s="1446"/>
      <c r="O172" s="1446"/>
      <c r="P172" s="1446"/>
      <c r="Q172" s="1446"/>
      <c r="R172" s="1446"/>
      <c r="S172" s="1446"/>
      <c r="T172" s="1446"/>
      <c r="U172" s="1447">
        <v>1</v>
      </c>
      <c r="V172" s="1447"/>
      <c r="W172" s="1448" t="s">
        <v>13</v>
      </c>
      <c r="X172" s="1448"/>
      <c r="Y172" s="1448"/>
      <c r="Z172" s="1479">
        <v>939</v>
      </c>
      <c r="AA172" s="1479"/>
      <c r="AB172" s="1479"/>
      <c r="AC172" s="1479"/>
      <c r="AD172" s="1473">
        <v>22</v>
      </c>
      <c r="AE172" s="1473"/>
      <c r="AF172" s="1473"/>
      <c r="AG172" s="1473"/>
      <c r="AH172" s="1473"/>
      <c r="AI172" s="1473"/>
      <c r="AJ172" s="1473"/>
      <c r="AK172" s="1473"/>
      <c r="AL172" s="1475">
        <v>169.33</v>
      </c>
      <c r="AM172" s="1475"/>
      <c r="AN172" s="1475"/>
      <c r="AO172" s="1475"/>
      <c r="AP172" s="1475"/>
      <c r="AQ172" s="1475"/>
      <c r="AR172" s="1475"/>
      <c r="AS172" s="1475"/>
      <c r="AT172" s="1480">
        <v>939</v>
      </c>
      <c r="AU172" s="1480"/>
      <c r="AV172" s="1480"/>
      <c r="AW172" s="1480"/>
      <c r="AX172" s="1480"/>
      <c r="AY172" s="1480"/>
      <c r="AZ172" s="1480"/>
      <c r="BA172" s="1480"/>
      <c r="BC172" s="1014">
        <f t="shared" si="3"/>
        <v>985.95</v>
      </c>
    </row>
    <row r="173" spans="3:55">
      <c r="C173" s="1477">
        <v>136</v>
      </c>
      <c r="D173" s="1477"/>
      <c r="E173" s="1478" t="s">
        <v>1664</v>
      </c>
      <c r="F173" s="1478"/>
      <c r="G173" s="1478"/>
      <c r="H173" s="1446" t="s">
        <v>2209</v>
      </c>
      <c r="I173" s="1446"/>
      <c r="J173" s="1446"/>
      <c r="K173" s="1446"/>
      <c r="L173" s="1446"/>
      <c r="M173" s="1446"/>
      <c r="N173" s="1446"/>
      <c r="O173" s="1446"/>
      <c r="P173" s="1446"/>
      <c r="Q173" s="1446"/>
      <c r="R173" s="1446"/>
      <c r="S173" s="1446"/>
      <c r="T173" s="1446"/>
      <c r="U173" s="1447">
        <v>1</v>
      </c>
      <c r="V173" s="1447"/>
      <c r="W173" s="1448" t="s">
        <v>13</v>
      </c>
      <c r="X173" s="1448"/>
      <c r="Y173" s="1448"/>
      <c r="Z173" s="1479">
        <v>961</v>
      </c>
      <c r="AA173" s="1479"/>
      <c r="AB173" s="1479"/>
      <c r="AC173" s="1479"/>
      <c r="AD173" s="1473">
        <v>22</v>
      </c>
      <c r="AE173" s="1473"/>
      <c r="AF173" s="1473"/>
      <c r="AG173" s="1473"/>
      <c r="AH173" s="1473"/>
      <c r="AI173" s="1473"/>
      <c r="AJ173" s="1473"/>
      <c r="AK173" s="1473"/>
      <c r="AL173" s="1475">
        <v>173.3</v>
      </c>
      <c r="AM173" s="1475"/>
      <c r="AN173" s="1475"/>
      <c r="AO173" s="1475"/>
      <c r="AP173" s="1475"/>
      <c r="AQ173" s="1475"/>
      <c r="AR173" s="1475"/>
      <c r="AS173" s="1475"/>
      <c r="AT173" s="1480">
        <v>961</v>
      </c>
      <c r="AU173" s="1480"/>
      <c r="AV173" s="1480"/>
      <c r="AW173" s="1480"/>
      <c r="AX173" s="1480"/>
      <c r="AY173" s="1480"/>
      <c r="AZ173" s="1480"/>
      <c r="BA173" s="1480"/>
      <c r="BC173" s="1014">
        <f t="shared" si="3"/>
        <v>1009.05</v>
      </c>
    </row>
    <row r="174" spans="3:55">
      <c r="C174" s="1477">
        <v>137</v>
      </c>
      <c r="D174" s="1477"/>
      <c r="E174" s="1478" t="s">
        <v>2153</v>
      </c>
      <c r="F174" s="1478"/>
      <c r="G174" s="1478"/>
      <c r="H174" s="1446" t="s">
        <v>2203</v>
      </c>
      <c r="I174" s="1446"/>
      <c r="J174" s="1446"/>
      <c r="K174" s="1446"/>
      <c r="L174" s="1446"/>
      <c r="M174" s="1446"/>
      <c r="N174" s="1446"/>
      <c r="O174" s="1446"/>
      <c r="P174" s="1446"/>
      <c r="Q174" s="1446"/>
      <c r="R174" s="1446"/>
      <c r="S174" s="1446"/>
      <c r="T174" s="1446"/>
      <c r="U174" s="1447">
        <v>1</v>
      </c>
      <c r="V174" s="1447"/>
      <c r="W174" s="1448" t="s">
        <v>968</v>
      </c>
      <c r="X174" s="1448"/>
      <c r="Y174" s="1448"/>
      <c r="Z174" s="1479">
        <v>399</v>
      </c>
      <c r="AA174" s="1479"/>
      <c r="AB174" s="1479"/>
      <c r="AC174" s="1479"/>
      <c r="AD174" s="1473">
        <v>22</v>
      </c>
      <c r="AE174" s="1473"/>
      <c r="AF174" s="1473"/>
      <c r="AG174" s="1473"/>
      <c r="AH174" s="1473"/>
      <c r="AI174" s="1473"/>
      <c r="AJ174" s="1473"/>
      <c r="AK174" s="1473"/>
      <c r="AL174" s="1475">
        <v>71.95</v>
      </c>
      <c r="AM174" s="1475"/>
      <c r="AN174" s="1475"/>
      <c r="AO174" s="1475"/>
      <c r="AP174" s="1475"/>
      <c r="AQ174" s="1475"/>
      <c r="AR174" s="1475"/>
      <c r="AS174" s="1475"/>
      <c r="AT174" s="1480">
        <v>399</v>
      </c>
      <c r="AU174" s="1480"/>
      <c r="AV174" s="1480"/>
      <c r="AW174" s="1480"/>
      <c r="AX174" s="1480"/>
      <c r="AY174" s="1480"/>
      <c r="AZ174" s="1480"/>
      <c r="BA174" s="1480"/>
      <c r="BC174" s="1014">
        <f t="shared" si="3"/>
        <v>418.95</v>
      </c>
    </row>
    <row r="175" spans="3:55">
      <c r="C175" s="1477">
        <v>138</v>
      </c>
      <c r="D175" s="1477"/>
      <c r="E175" s="1478" t="s">
        <v>2204</v>
      </c>
      <c r="F175" s="1478"/>
      <c r="G175" s="1478"/>
      <c r="H175" s="1446" t="s">
        <v>2205</v>
      </c>
      <c r="I175" s="1446"/>
      <c r="J175" s="1446"/>
      <c r="K175" s="1446"/>
      <c r="L175" s="1446"/>
      <c r="M175" s="1446"/>
      <c r="N175" s="1446"/>
      <c r="O175" s="1446"/>
      <c r="P175" s="1446"/>
      <c r="Q175" s="1446"/>
      <c r="R175" s="1446"/>
      <c r="S175" s="1446"/>
      <c r="T175" s="1446"/>
      <c r="U175" s="1447">
        <v>1</v>
      </c>
      <c r="V175" s="1447"/>
      <c r="W175" s="1448" t="s">
        <v>968</v>
      </c>
      <c r="X175" s="1448"/>
      <c r="Y175" s="1448"/>
      <c r="Z175" s="1479">
        <v>491</v>
      </c>
      <c r="AA175" s="1479"/>
      <c r="AB175" s="1479"/>
      <c r="AC175" s="1479"/>
      <c r="AD175" s="1473">
        <v>22</v>
      </c>
      <c r="AE175" s="1473"/>
      <c r="AF175" s="1473"/>
      <c r="AG175" s="1473"/>
      <c r="AH175" s="1473"/>
      <c r="AI175" s="1473"/>
      <c r="AJ175" s="1473"/>
      <c r="AK175" s="1473"/>
      <c r="AL175" s="1475">
        <v>88.54</v>
      </c>
      <c r="AM175" s="1475"/>
      <c r="AN175" s="1475"/>
      <c r="AO175" s="1475"/>
      <c r="AP175" s="1475"/>
      <c r="AQ175" s="1475"/>
      <c r="AR175" s="1475"/>
      <c r="AS175" s="1475"/>
      <c r="AT175" s="1480">
        <v>491</v>
      </c>
      <c r="AU175" s="1480"/>
      <c r="AV175" s="1480"/>
      <c r="AW175" s="1480"/>
      <c r="AX175" s="1480"/>
      <c r="AY175" s="1480"/>
      <c r="AZ175" s="1480"/>
      <c r="BA175" s="1480"/>
      <c r="BC175" s="1014">
        <f t="shared" si="3"/>
        <v>515.54999999999995</v>
      </c>
    </row>
    <row r="176" spans="3:55">
      <c r="C176" s="1477">
        <v>139</v>
      </c>
      <c r="D176" s="1477"/>
      <c r="E176" s="1478" t="s">
        <v>5595</v>
      </c>
      <c r="F176" s="1478"/>
      <c r="G176" s="1478"/>
      <c r="H176" s="1446" t="s">
        <v>5596</v>
      </c>
      <c r="I176" s="1446"/>
      <c r="J176" s="1446"/>
      <c r="K176" s="1446"/>
      <c r="L176" s="1446"/>
      <c r="M176" s="1446"/>
      <c r="N176" s="1446"/>
      <c r="O176" s="1446"/>
      <c r="P176" s="1446"/>
      <c r="Q176" s="1446"/>
      <c r="R176" s="1446"/>
      <c r="S176" s="1446"/>
      <c r="T176" s="1446"/>
      <c r="U176" s="1447">
        <v>1</v>
      </c>
      <c r="V176" s="1447"/>
      <c r="W176" s="1448" t="s">
        <v>13</v>
      </c>
      <c r="X176" s="1448"/>
      <c r="Y176" s="1448"/>
      <c r="Z176" s="1449">
        <v>1317</v>
      </c>
      <c r="AA176" s="1449"/>
      <c r="AB176" s="1449"/>
      <c r="AC176" s="1449"/>
      <c r="AD176" s="1473">
        <v>22</v>
      </c>
      <c r="AE176" s="1473"/>
      <c r="AF176" s="1473"/>
      <c r="AG176" s="1473"/>
      <c r="AH176" s="1473"/>
      <c r="AI176" s="1473"/>
      <c r="AJ176" s="1473"/>
      <c r="AK176" s="1473"/>
      <c r="AL176" s="1475">
        <v>237.49</v>
      </c>
      <c r="AM176" s="1475"/>
      <c r="AN176" s="1475"/>
      <c r="AO176" s="1475"/>
      <c r="AP176" s="1475"/>
      <c r="AQ176" s="1475"/>
      <c r="AR176" s="1475"/>
      <c r="AS176" s="1475"/>
      <c r="AT176" s="1474">
        <v>1317</v>
      </c>
      <c r="AU176" s="1474"/>
      <c r="AV176" s="1474"/>
      <c r="AW176" s="1474"/>
      <c r="AX176" s="1474"/>
      <c r="AY176" s="1474"/>
      <c r="AZ176" s="1474"/>
      <c r="BA176" s="1474"/>
      <c r="BC176" s="1014">
        <f t="shared" si="3"/>
        <v>1382.85</v>
      </c>
    </row>
    <row r="177" spans="3:55">
      <c r="C177" s="1477">
        <v>140</v>
      </c>
      <c r="D177" s="1477"/>
      <c r="E177" s="1478" t="s">
        <v>5597</v>
      </c>
      <c r="F177" s="1478"/>
      <c r="G177" s="1478"/>
      <c r="H177" s="1446" t="s">
        <v>5598</v>
      </c>
      <c r="I177" s="1446"/>
      <c r="J177" s="1446"/>
      <c r="K177" s="1446"/>
      <c r="L177" s="1446"/>
      <c r="M177" s="1446"/>
      <c r="N177" s="1446"/>
      <c r="O177" s="1446"/>
      <c r="P177" s="1446"/>
      <c r="Q177" s="1446"/>
      <c r="R177" s="1446"/>
      <c r="S177" s="1446"/>
      <c r="T177" s="1446"/>
      <c r="U177" s="1447">
        <v>1</v>
      </c>
      <c r="V177" s="1447"/>
      <c r="W177" s="1448" t="s">
        <v>13</v>
      </c>
      <c r="X177" s="1448"/>
      <c r="Y177" s="1448"/>
      <c r="Z177" s="1449">
        <v>1374</v>
      </c>
      <c r="AA177" s="1449"/>
      <c r="AB177" s="1449"/>
      <c r="AC177" s="1449"/>
      <c r="AD177" s="1473">
        <v>22</v>
      </c>
      <c r="AE177" s="1473"/>
      <c r="AF177" s="1473"/>
      <c r="AG177" s="1473"/>
      <c r="AH177" s="1473"/>
      <c r="AI177" s="1473"/>
      <c r="AJ177" s="1473"/>
      <c r="AK177" s="1473"/>
      <c r="AL177" s="1475">
        <v>247.77</v>
      </c>
      <c r="AM177" s="1475"/>
      <c r="AN177" s="1475"/>
      <c r="AO177" s="1475"/>
      <c r="AP177" s="1475"/>
      <c r="AQ177" s="1475"/>
      <c r="AR177" s="1475"/>
      <c r="AS177" s="1475"/>
      <c r="AT177" s="1474">
        <v>1374</v>
      </c>
      <c r="AU177" s="1474"/>
      <c r="AV177" s="1474"/>
      <c r="AW177" s="1474"/>
      <c r="AX177" s="1474"/>
      <c r="AY177" s="1474"/>
      <c r="AZ177" s="1474"/>
      <c r="BA177" s="1474"/>
      <c r="BC177" s="1014">
        <f t="shared" si="3"/>
        <v>1442.7</v>
      </c>
    </row>
    <row r="178" spans="3:55">
      <c r="C178" s="1477">
        <v>141</v>
      </c>
      <c r="D178" s="1477"/>
      <c r="E178" s="1478" t="s">
        <v>1662</v>
      </c>
      <c r="F178" s="1478"/>
      <c r="G178" s="1478"/>
      <c r="H178" s="1446" t="s">
        <v>2207</v>
      </c>
      <c r="I178" s="1446"/>
      <c r="J178" s="1446"/>
      <c r="K178" s="1446"/>
      <c r="L178" s="1446"/>
      <c r="M178" s="1446"/>
      <c r="N178" s="1446"/>
      <c r="O178" s="1446"/>
      <c r="P178" s="1446"/>
      <c r="Q178" s="1446"/>
      <c r="R178" s="1446"/>
      <c r="S178" s="1446"/>
      <c r="T178" s="1446"/>
      <c r="U178" s="1447">
        <v>1</v>
      </c>
      <c r="V178" s="1447"/>
      <c r="W178" s="1448" t="s">
        <v>968</v>
      </c>
      <c r="X178" s="1448"/>
      <c r="Y178" s="1448"/>
      <c r="Z178" s="1479">
        <v>520</v>
      </c>
      <c r="AA178" s="1479"/>
      <c r="AB178" s="1479"/>
      <c r="AC178" s="1479"/>
      <c r="AD178" s="1473">
        <v>22</v>
      </c>
      <c r="AE178" s="1473"/>
      <c r="AF178" s="1473"/>
      <c r="AG178" s="1473"/>
      <c r="AH178" s="1473"/>
      <c r="AI178" s="1473"/>
      <c r="AJ178" s="1473"/>
      <c r="AK178" s="1473"/>
      <c r="AL178" s="1475">
        <v>93.77</v>
      </c>
      <c r="AM178" s="1475"/>
      <c r="AN178" s="1475"/>
      <c r="AO178" s="1475"/>
      <c r="AP178" s="1475"/>
      <c r="AQ178" s="1475"/>
      <c r="AR178" s="1475"/>
      <c r="AS178" s="1475"/>
      <c r="AT178" s="1480">
        <v>520</v>
      </c>
      <c r="AU178" s="1480"/>
      <c r="AV178" s="1480"/>
      <c r="AW178" s="1480"/>
      <c r="AX178" s="1480"/>
      <c r="AY178" s="1480"/>
      <c r="AZ178" s="1480"/>
      <c r="BA178" s="1480"/>
      <c r="BC178" s="1014">
        <f t="shared" si="3"/>
        <v>546</v>
      </c>
    </row>
    <row r="179" spans="3:55">
      <c r="C179" s="1477">
        <v>142</v>
      </c>
      <c r="D179" s="1477"/>
      <c r="E179" s="1478" t="s">
        <v>1663</v>
      </c>
      <c r="F179" s="1478"/>
      <c r="G179" s="1478"/>
      <c r="H179" s="1446" t="s">
        <v>2206</v>
      </c>
      <c r="I179" s="1446"/>
      <c r="J179" s="1446"/>
      <c r="K179" s="1446"/>
      <c r="L179" s="1446"/>
      <c r="M179" s="1446"/>
      <c r="N179" s="1446"/>
      <c r="O179" s="1446"/>
      <c r="P179" s="1446"/>
      <c r="Q179" s="1446"/>
      <c r="R179" s="1446"/>
      <c r="S179" s="1446"/>
      <c r="T179" s="1446"/>
      <c r="U179" s="1447">
        <v>1</v>
      </c>
      <c r="V179" s="1447"/>
      <c r="W179" s="1448" t="s">
        <v>968</v>
      </c>
      <c r="X179" s="1448"/>
      <c r="Y179" s="1448"/>
      <c r="Z179" s="1449">
        <v>1231</v>
      </c>
      <c r="AA179" s="1449"/>
      <c r="AB179" s="1449"/>
      <c r="AC179" s="1449"/>
      <c r="AD179" s="1473">
        <v>22</v>
      </c>
      <c r="AE179" s="1473"/>
      <c r="AF179" s="1473"/>
      <c r="AG179" s="1473"/>
      <c r="AH179" s="1473"/>
      <c r="AI179" s="1473"/>
      <c r="AJ179" s="1473"/>
      <c r="AK179" s="1473"/>
      <c r="AL179" s="1475">
        <v>221.98</v>
      </c>
      <c r="AM179" s="1475"/>
      <c r="AN179" s="1475"/>
      <c r="AO179" s="1475"/>
      <c r="AP179" s="1475"/>
      <c r="AQ179" s="1475"/>
      <c r="AR179" s="1475"/>
      <c r="AS179" s="1475"/>
      <c r="AT179" s="1474">
        <v>1231</v>
      </c>
      <c r="AU179" s="1474"/>
      <c r="AV179" s="1474"/>
      <c r="AW179" s="1474"/>
      <c r="AX179" s="1474"/>
      <c r="AY179" s="1474"/>
      <c r="AZ179" s="1474"/>
      <c r="BA179" s="1474"/>
      <c r="BC179" s="1014">
        <f t="shared" si="3"/>
        <v>1292.55</v>
      </c>
    </row>
    <row r="180" spans="3:55">
      <c r="C180" s="1477">
        <v>143</v>
      </c>
      <c r="D180" s="1477"/>
      <c r="E180" s="1478" t="s">
        <v>5599</v>
      </c>
      <c r="F180" s="1478"/>
      <c r="G180" s="1478"/>
      <c r="H180" s="1446" t="s">
        <v>5600</v>
      </c>
      <c r="I180" s="1446"/>
      <c r="J180" s="1446"/>
      <c r="K180" s="1446"/>
      <c r="L180" s="1446"/>
      <c r="M180" s="1446"/>
      <c r="N180" s="1446"/>
      <c r="O180" s="1446"/>
      <c r="P180" s="1446"/>
      <c r="Q180" s="1446"/>
      <c r="R180" s="1446"/>
      <c r="S180" s="1446"/>
      <c r="T180" s="1446"/>
      <c r="U180" s="1447">
        <v>1</v>
      </c>
      <c r="V180" s="1447"/>
      <c r="W180" s="1448" t="s">
        <v>13</v>
      </c>
      <c r="X180" s="1448"/>
      <c r="Y180" s="1448"/>
      <c r="Z180" s="1479">
        <v>381.6</v>
      </c>
      <c r="AA180" s="1479"/>
      <c r="AB180" s="1479"/>
      <c r="AC180" s="1479"/>
      <c r="AD180" s="1473">
        <v>22</v>
      </c>
      <c r="AE180" s="1473"/>
      <c r="AF180" s="1473"/>
      <c r="AG180" s="1473"/>
      <c r="AH180" s="1473"/>
      <c r="AI180" s="1473"/>
      <c r="AJ180" s="1473"/>
      <c r="AK180" s="1473"/>
      <c r="AL180" s="1475">
        <v>68.81</v>
      </c>
      <c r="AM180" s="1475"/>
      <c r="AN180" s="1475"/>
      <c r="AO180" s="1475"/>
      <c r="AP180" s="1475"/>
      <c r="AQ180" s="1475"/>
      <c r="AR180" s="1475"/>
      <c r="AS180" s="1475"/>
      <c r="AT180" s="1480">
        <v>381.6</v>
      </c>
      <c r="AU180" s="1480"/>
      <c r="AV180" s="1480"/>
      <c r="AW180" s="1480"/>
      <c r="AX180" s="1480"/>
      <c r="AY180" s="1480"/>
      <c r="AZ180" s="1480"/>
      <c r="BA180" s="1480"/>
      <c r="BC180" s="1014">
        <f t="shared" si="3"/>
        <v>400.68</v>
      </c>
    </row>
    <row r="181" spans="3:55">
      <c r="C181" s="1477">
        <v>144</v>
      </c>
      <c r="D181" s="1477"/>
      <c r="E181" s="1478" t="s">
        <v>1660</v>
      </c>
      <c r="F181" s="1478"/>
      <c r="G181" s="1478"/>
      <c r="H181" s="1446" t="s">
        <v>1661</v>
      </c>
      <c r="I181" s="1446"/>
      <c r="J181" s="1446"/>
      <c r="K181" s="1446"/>
      <c r="L181" s="1446"/>
      <c r="M181" s="1446"/>
      <c r="N181" s="1446"/>
      <c r="O181" s="1446"/>
      <c r="P181" s="1446"/>
      <c r="Q181" s="1446"/>
      <c r="R181" s="1446"/>
      <c r="S181" s="1446"/>
      <c r="T181" s="1446"/>
      <c r="U181" s="1447">
        <v>1</v>
      </c>
      <c r="V181" s="1447"/>
      <c r="W181" s="1448" t="s">
        <v>13</v>
      </c>
      <c r="X181" s="1448"/>
      <c r="Y181" s="1448"/>
      <c r="Z181" s="1479">
        <v>19.25</v>
      </c>
      <c r="AA181" s="1479"/>
      <c r="AB181" s="1479"/>
      <c r="AC181" s="1479"/>
      <c r="AD181" s="1473">
        <v>22</v>
      </c>
      <c r="AE181" s="1473"/>
      <c r="AF181" s="1473"/>
      <c r="AG181" s="1473"/>
      <c r="AH181" s="1473"/>
      <c r="AI181" s="1473"/>
      <c r="AJ181" s="1473"/>
      <c r="AK181" s="1473"/>
      <c r="AL181" s="1475">
        <v>3.47</v>
      </c>
      <c r="AM181" s="1475"/>
      <c r="AN181" s="1475"/>
      <c r="AO181" s="1475"/>
      <c r="AP181" s="1475"/>
      <c r="AQ181" s="1475"/>
      <c r="AR181" s="1475"/>
      <c r="AS181" s="1475"/>
      <c r="AT181" s="1480">
        <v>19.25</v>
      </c>
      <c r="AU181" s="1480"/>
      <c r="AV181" s="1480"/>
      <c r="AW181" s="1480"/>
      <c r="AX181" s="1480"/>
      <c r="AY181" s="1480"/>
      <c r="AZ181" s="1480"/>
      <c r="BA181" s="1480"/>
      <c r="BC181" s="1014">
        <f t="shared" si="3"/>
        <v>20.220000000000002</v>
      </c>
    </row>
    <row r="182" spans="3:55">
      <c r="C182" s="1477">
        <v>145</v>
      </c>
      <c r="D182" s="1477"/>
      <c r="E182" s="1478" t="s">
        <v>5601</v>
      </c>
      <c r="F182" s="1478"/>
      <c r="G182" s="1478"/>
      <c r="H182" s="1446" t="s">
        <v>5602</v>
      </c>
      <c r="I182" s="1446"/>
      <c r="J182" s="1446"/>
      <c r="K182" s="1446"/>
      <c r="L182" s="1446"/>
      <c r="M182" s="1446"/>
      <c r="N182" s="1446"/>
      <c r="O182" s="1446"/>
      <c r="P182" s="1446"/>
      <c r="Q182" s="1446"/>
      <c r="R182" s="1446"/>
      <c r="S182" s="1446"/>
      <c r="T182" s="1446"/>
      <c r="U182" s="1447">
        <v>1</v>
      </c>
      <c r="V182" s="1447"/>
      <c r="W182" s="1448" t="s">
        <v>13</v>
      </c>
      <c r="X182" s="1448"/>
      <c r="Y182" s="1448"/>
      <c r="Z182" s="1479">
        <v>30.6</v>
      </c>
      <c r="AA182" s="1479"/>
      <c r="AB182" s="1479"/>
      <c r="AC182" s="1479"/>
      <c r="AD182" s="1473">
        <v>22</v>
      </c>
      <c r="AE182" s="1473"/>
      <c r="AF182" s="1473"/>
      <c r="AG182" s="1473"/>
      <c r="AH182" s="1473"/>
      <c r="AI182" s="1473"/>
      <c r="AJ182" s="1473"/>
      <c r="AK182" s="1473"/>
      <c r="AL182" s="1475">
        <v>5.52</v>
      </c>
      <c r="AM182" s="1475"/>
      <c r="AN182" s="1475"/>
      <c r="AO182" s="1475"/>
      <c r="AP182" s="1475"/>
      <c r="AQ182" s="1475"/>
      <c r="AR182" s="1475"/>
      <c r="AS182" s="1475"/>
      <c r="AT182" s="1480">
        <v>30.6</v>
      </c>
      <c r="AU182" s="1480"/>
      <c r="AV182" s="1480"/>
      <c r="AW182" s="1480"/>
      <c r="AX182" s="1480"/>
      <c r="AY182" s="1480"/>
      <c r="AZ182" s="1480"/>
      <c r="BA182" s="1480"/>
      <c r="BC182" s="1014">
        <f t="shared" si="3"/>
        <v>32.130000000000003</v>
      </c>
    </row>
    <row r="183" spans="3:55">
      <c r="C183" s="1477">
        <v>146</v>
      </c>
      <c r="D183" s="1477"/>
      <c r="E183" s="1478" t="s">
        <v>5603</v>
      </c>
      <c r="F183" s="1478"/>
      <c r="G183" s="1478"/>
      <c r="H183" s="1446" t="s">
        <v>5604</v>
      </c>
      <c r="I183" s="1446"/>
      <c r="J183" s="1446"/>
      <c r="K183" s="1446"/>
      <c r="L183" s="1446"/>
      <c r="M183" s="1446"/>
      <c r="N183" s="1446"/>
      <c r="O183" s="1446"/>
      <c r="P183" s="1446"/>
      <c r="Q183" s="1446"/>
      <c r="R183" s="1446"/>
      <c r="S183" s="1446"/>
      <c r="T183" s="1446"/>
      <c r="U183" s="1447">
        <v>1</v>
      </c>
      <c r="V183" s="1447"/>
      <c r="W183" s="1448" t="s">
        <v>13</v>
      </c>
      <c r="X183" s="1448"/>
      <c r="Y183" s="1448"/>
      <c r="Z183" s="1479">
        <v>35.700000000000003</v>
      </c>
      <c r="AA183" s="1479"/>
      <c r="AB183" s="1479"/>
      <c r="AC183" s="1479"/>
      <c r="AD183" s="1473">
        <v>22</v>
      </c>
      <c r="AE183" s="1473"/>
      <c r="AF183" s="1473"/>
      <c r="AG183" s="1473"/>
      <c r="AH183" s="1473"/>
      <c r="AI183" s="1473"/>
      <c r="AJ183" s="1473"/>
      <c r="AK183" s="1473"/>
      <c r="AL183" s="1475">
        <v>6.44</v>
      </c>
      <c r="AM183" s="1475"/>
      <c r="AN183" s="1475"/>
      <c r="AO183" s="1475"/>
      <c r="AP183" s="1475"/>
      <c r="AQ183" s="1475"/>
      <c r="AR183" s="1475"/>
      <c r="AS183" s="1475"/>
      <c r="AT183" s="1480">
        <v>35.700000000000003</v>
      </c>
      <c r="AU183" s="1480"/>
      <c r="AV183" s="1480"/>
      <c r="AW183" s="1480"/>
      <c r="AX183" s="1480"/>
      <c r="AY183" s="1480"/>
      <c r="AZ183" s="1480"/>
      <c r="BA183" s="1480"/>
      <c r="BC183" s="1014">
        <f t="shared" si="3"/>
        <v>37.489999999999995</v>
      </c>
    </row>
    <row r="184" spans="3:55">
      <c r="C184" s="1477">
        <v>147</v>
      </c>
      <c r="D184" s="1477"/>
      <c r="E184" s="1478" t="s">
        <v>5605</v>
      </c>
      <c r="F184" s="1478"/>
      <c r="G184" s="1478"/>
      <c r="H184" s="1446" t="s">
        <v>5606</v>
      </c>
      <c r="I184" s="1446"/>
      <c r="J184" s="1446"/>
      <c r="K184" s="1446"/>
      <c r="L184" s="1446"/>
      <c r="M184" s="1446"/>
      <c r="N184" s="1446"/>
      <c r="O184" s="1446"/>
      <c r="P184" s="1446"/>
      <c r="Q184" s="1446"/>
      <c r="R184" s="1446"/>
      <c r="S184" s="1446"/>
      <c r="T184" s="1446"/>
      <c r="U184" s="1447">
        <v>1</v>
      </c>
      <c r="V184" s="1447"/>
      <c r="W184" s="1448" t="s">
        <v>13</v>
      </c>
      <c r="X184" s="1448"/>
      <c r="Y184" s="1448"/>
      <c r="Z184" s="1479">
        <v>36</v>
      </c>
      <c r="AA184" s="1479"/>
      <c r="AB184" s="1479"/>
      <c r="AC184" s="1479"/>
      <c r="AD184" s="1473">
        <v>22</v>
      </c>
      <c r="AE184" s="1473"/>
      <c r="AF184" s="1473"/>
      <c r="AG184" s="1473"/>
      <c r="AH184" s="1473"/>
      <c r="AI184" s="1473"/>
      <c r="AJ184" s="1473"/>
      <c r="AK184" s="1473"/>
      <c r="AL184" s="1475">
        <v>6.49</v>
      </c>
      <c r="AM184" s="1475"/>
      <c r="AN184" s="1475"/>
      <c r="AO184" s="1475"/>
      <c r="AP184" s="1475"/>
      <c r="AQ184" s="1475"/>
      <c r="AR184" s="1475"/>
      <c r="AS184" s="1475"/>
      <c r="AT184" s="1480">
        <v>36</v>
      </c>
      <c r="AU184" s="1480"/>
      <c r="AV184" s="1480"/>
      <c r="AW184" s="1480"/>
      <c r="AX184" s="1480"/>
      <c r="AY184" s="1480"/>
      <c r="AZ184" s="1480"/>
      <c r="BA184" s="1480"/>
      <c r="BC184" s="1014">
        <f t="shared" si="3"/>
        <v>37.799999999999997</v>
      </c>
    </row>
    <row r="185" spans="3:55">
      <c r="C185" s="1477">
        <v>148</v>
      </c>
      <c r="D185" s="1477"/>
      <c r="E185" s="1478" t="s">
        <v>5607</v>
      </c>
      <c r="F185" s="1478"/>
      <c r="G185" s="1478"/>
      <c r="H185" s="1446" t="s">
        <v>5608</v>
      </c>
      <c r="I185" s="1446"/>
      <c r="J185" s="1446"/>
      <c r="K185" s="1446"/>
      <c r="L185" s="1446"/>
      <c r="M185" s="1446"/>
      <c r="N185" s="1446"/>
      <c r="O185" s="1446"/>
      <c r="P185" s="1446"/>
      <c r="Q185" s="1446"/>
      <c r="R185" s="1446"/>
      <c r="S185" s="1446"/>
      <c r="T185" s="1446"/>
      <c r="U185" s="1447">
        <v>1</v>
      </c>
      <c r="V185" s="1447"/>
      <c r="W185" s="1448" t="s">
        <v>13</v>
      </c>
      <c r="X185" s="1448"/>
      <c r="Y185" s="1448"/>
      <c r="Z185" s="1479">
        <v>23.76</v>
      </c>
      <c r="AA185" s="1479"/>
      <c r="AB185" s="1479"/>
      <c r="AC185" s="1479"/>
      <c r="AD185" s="1473">
        <v>22</v>
      </c>
      <c r="AE185" s="1473"/>
      <c r="AF185" s="1473"/>
      <c r="AG185" s="1473"/>
      <c r="AH185" s="1473"/>
      <c r="AI185" s="1473"/>
      <c r="AJ185" s="1473"/>
      <c r="AK185" s="1473"/>
      <c r="AL185" s="1475">
        <v>4.28</v>
      </c>
      <c r="AM185" s="1475"/>
      <c r="AN185" s="1475"/>
      <c r="AO185" s="1475"/>
      <c r="AP185" s="1475"/>
      <c r="AQ185" s="1475"/>
      <c r="AR185" s="1475"/>
      <c r="AS185" s="1475"/>
      <c r="AT185" s="1480">
        <v>23.76</v>
      </c>
      <c r="AU185" s="1480"/>
      <c r="AV185" s="1480"/>
      <c r="AW185" s="1480"/>
      <c r="AX185" s="1480"/>
      <c r="AY185" s="1480"/>
      <c r="AZ185" s="1480"/>
      <c r="BA185" s="1480"/>
      <c r="BC185" s="1014">
        <f t="shared" si="3"/>
        <v>24.950000000000003</v>
      </c>
    </row>
    <row r="186" spans="3:55">
      <c r="C186" s="1477">
        <v>149</v>
      </c>
      <c r="D186" s="1477"/>
      <c r="E186" s="1478" t="s">
        <v>5609</v>
      </c>
      <c r="F186" s="1478"/>
      <c r="G186" s="1478"/>
      <c r="H186" s="1446" t="s">
        <v>5610</v>
      </c>
      <c r="I186" s="1446"/>
      <c r="J186" s="1446"/>
      <c r="K186" s="1446"/>
      <c r="L186" s="1446"/>
      <c r="M186" s="1446"/>
      <c r="N186" s="1446"/>
      <c r="O186" s="1446"/>
      <c r="P186" s="1446"/>
      <c r="Q186" s="1446"/>
      <c r="R186" s="1446"/>
      <c r="S186" s="1446"/>
      <c r="T186" s="1446"/>
      <c r="U186" s="1447">
        <v>1</v>
      </c>
      <c r="V186" s="1447"/>
      <c r="W186" s="1448" t="s">
        <v>13</v>
      </c>
      <c r="X186" s="1448"/>
      <c r="Y186" s="1448"/>
      <c r="Z186" s="1479">
        <v>36.119999999999997</v>
      </c>
      <c r="AA186" s="1479"/>
      <c r="AB186" s="1479"/>
      <c r="AC186" s="1479"/>
      <c r="AD186" s="1473">
        <v>22</v>
      </c>
      <c r="AE186" s="1473"/>
      <c r="AF186" s="1473"/>
      <c r="AG186" s="1473"/>
      <c r="AH186" s="1473"/>
      <c r="AI186" s="1473"/>
      <c r="AJ186" s="1473"/>
      <c r="AK186" s="1473"/>
      <c r="AL186" s="1475">
        <v>6.51</v>
      </c>
      <c r="AM186" s="1475"/>
      <c r="AN186" s="1475"/>
      <c r="AO186" s="1475"/>
      <c r="AP186" s="1475"/>
      <c r="AQ186" s="1475"/>
      <c r="AR186" s="1475"/>
      <c r="AS186" s="1475"/>
      <c r="AT186" s="1480">
        <v>36.119999999999997</v>
      </c>
      <c r="AU186" s="1480"/>
      <c r="AV186" s="1480"/>
      <c r="AW186" s="1480"/>
      <c r="AX186" s="1480"/>
      <c r="AY186" s="1480"/>
      <c r="AZ186" s="1480"/>
      <c r="BA186" s="1480"/>
      <c r="BC186" s="1014">
        <f t="shared" si="3"/>
        <v>37.93</v>
      </c>
    </row>
    <row r="187" spans="3:55" ht="15" thickBot="1">
      <c r="C187" s="1477">
        <v>150</v>
      </c>
      <c r="D187" s="1477"/>
      <c r="E187" s="1478" t="s">
        <v>1666</v>
      </c>
      <c r="F187" s="1478"/>
      <c r="G187" s="1478"/>
      <c r="H187" s="1446" t="s">
        <v>1667</v>
      </c>
      <c r="I187" s="1446"/>
      <c r="J187" s="1446"/>
      <c r="K187" s="1446"/>
      <c r="L187" s="1446"/>
      <c r="M187" s="1446"/>
      <c r="N187" s="1446"/>
      <c r="O187" s="1446"/>
      <c r="P187" s="1446"/>
      <c r="Q187" s="1446"/>
      <c r="R187" s="1446"/>
      <c r="S187" s="1446"/>
      <c r="T187" s="1446"/>
      <c r="U187" s="1447">
        <v>1</v>
      </c>
      <c r="V187" s="1447"/>
      <c r="W187" s="1448" t="s">
        <v>13</v>
      </c>
      <c r="X187" s="1448"/>
      <c r="Y187" s="1448"/>
      <c r="Z187" s="1479">
        <v>679</v>
      </c>
      <c r="AA187" s="1479"/>
      <c r="AB187" s="1479"/>
      <c r="AC187" s="1479"/>
      <c r="AD187" s="1473">
        <v>22</v>
      </c>
      <c r="AE187" s="1473"/>
      <c r="AF187" s="1473"/>
      <c r="AG187" s="1473"/>
      <c r="AH187" s="1473"/>
      <c r="AI187" s="1473"/>
      <c r="AJ187" s="1473"/>
      <c r="AK187" s="1473"/>
      <c r="AL187" s="1475">
        <v>122.44</v>
      </c>
      <c r="AM187" s="1475"/>
      <c r="AN187" s="1475"/>
      <c r="AO187" s="1475"/>
      <c r="AP187" s="1475"/>
      <c r="AQ187" s="1475"/>
      <c r="AR187" s="1475"/>
      <c r="AS187" s="1475"/>
      <c r="AT187" s="1480">
        <v>679</v>
      </c>
      <c r="AU187" s="1480"/>
      <c r="AV187" s="1480"/>
      <c r="AW187" s="1480"/>
      <c r="AX187" s="1480"/>
      <c r="AY187" s="1480"/>
      <c r="AZ187" s="1480"/>
      <c r="BA187" s="1480"/>
      <c r="BC187" s="1014">
        <f t="shared" si="3"/>
        <v>712.95</v>
      </c>
    </row>
    <row r="188" spans="3:55">
      <c r="C188" s="1461" t="s">
        <v>639</v>
      </c>
      <c r="D188" s="1461"/>
      <c r="E188" s="1464" t="s">
        <v>1243</v>
      </c>
      <c r="F188" s="1464"/>
      <c r="G188" s="1464"/>
      <c r="H188" s="1464" t="s">
        <v>1655</v>
      </c>
      <c r="I188" s="1464"/>
      <c r="J188" s="1464"/>
      <c r="K188" s="1464"/>
      <c r="L188" s="1464"/>
      <c r="M188" s="1464"/>
      <c r="N188" s="1464"/>
      <c r="O188" s="1464"/>
      <c r="P188" s="1464"/>
      <c r="Q188" s="1464"/>
      <c r="R188" s="1464"/>
      <c r="S188" s="1464"/>
      <c r="T188" s="1464"/>
      <c r="U188" s="1464" t="s">
        <v>1656</v>
      </c>
      <c r="V188" s="1464"/>
      <c r="W188" s="1464"/>
      <c r="X188" s="1464"/>
      <c r="Y188" s="1464"/>
      <c r="Z188" s="1464" t="s">
        <v>1519</v>
      </c>
      <c r="AA188" s="1464"/>
      <c r="AB188" s="1464"/>
      <c r="AC188" s="1464"/>
      <c r="AD188" s="1464" t="s">
        <v>1657</v>
      </c>
      <c r="AE188" s="1464"/>
      <c r="AF188" s="1464"/>
      <c r="AG188" s="1464"/>
      <c r="AH188" s="1464"/>
      <c r="AI188" s="1464"/>
      <c r="AJ188" s="1464"/>
      <c r="AK188" s="1464"/>
      <c r="AL188" s="1464" t="s">
        <v>1658</v>
      </c>
      <c r="AM188" s="1464"/>
      <c r="AN188" s="1464"/>
      <c r="AO188" s="1464"/>
      <c r="AP188" s="1464"/>
      <c r="AQ188" s="1464"/>
      <c r="AR188" s="1464"/>
      <c r="AS188" s="1464"/>
      <c r="AT188" s="1467" t="s">
        <v>1659</v>
      </c>
      <c r="AU188" s="1467"/>
      <c r="AV188" s="1467"/>
      <c r="AW188" s="1467"/>
      <c r="AX188" s="1467"/>
      <c r="AY188" s="1467"/>
      <c r="AZ188" s="1467"/>
      <c r="BA188" s="1467"/>
      <c r="BC188" s="1489" t="s">
        <v>5626</v>
      </c>
    </row>
    <row r="189" spans="3:55">
      <c r="C189" s="1462"/>
      <c r="D189" s="1463"/>
      <c r="E189" s="1465"/>
      <c r="F189" s="1466"/>
      <c r="G189" s="1463"/>
      <c r="H189" s="1465"/>
      <c r="I189" s="1466"/>
      <c r="J189" s="1466"/>
      <c r="K189" s="1466"/>
      <c r="L189" s="1466"/>
      <c r="M189" s="1466"/>
      <c r="N189" s="1466"/>
      <c r="O189" s="1466"/>
      <c r="P189" s="1466"/>
      <c r="Q189" s="1466"/>
      <c r="R189" s="1466"/>
      <c r="S189" s="1466"/>
      <c r="T189" s="1463"/>
      <c r="U189" s="1465"/>
      <c r="V189" s="1466"/>
      <c r="W189" s="1466"/>
      <c r="X189" s="1466"/>
      <c r="Y189" s="1463"/>
      <c r="Z189" s="1465"/>
      <c r="AA189" s="1466"/>
      <c r="AB189" s="1466"/>
      <c r="AC189" s="1463"/>
      <c r="AD189" s="1465"/>
      <c r="AE189" s="1466"/>
      <c r="AF189" s="1466"/>
      <c r="AG189" s="1466"/>
      <c r="AH189" s="1466"/>
      <c r="AI189" s="1466"/>
      <c r="AJ189" s="1466"/>
      <c r="AK189" s="1463"/>
      <c r="AL189" s="1465"/>
      <c r="AM189" s="1466"/>
      <c r="AN189" s="1466"/>
      <c r="AO189" s="1466"/>
      <c r="AP189" s="1466"/>
      <c r="AQ189" s="1466"/>
      <c r="AR189" s="1466"/>
      <c r="AS189" s="1463"/>
      <c r="AT189" s="1465"/>
      <c r="AU189" s="1466"/>
      <c r="AV189" s="1466"/>
      <c r="AW189" s="1466"/>
      <c r="AX189" s="1466"/>
      <c r="AY189" s="1466"/>
      <c r="AZ189" s="1466"/>
      <c r="BA189" s="1468"/>
      <c r="BC189" s="1489"/>
    </row>
    <row r="190" spans="3:55">
      <c r="C190" s="1477">
        <v>151</v>
      </c>
      <c r="D190" s="1477"/>
      <c r="E190" s="1478" t="s">
        <v>1668</v>
      </c>
      <c r="F190" s="1478"/>
      <c r="G190" s="1478"/>
      <c r="H190" s="1446" t="s">
        <v>1669</v>
      </c>
      <c r="I190" s="1446"/>
      <c r="J190" s="1446"/>
      <c r="K190" s="1446"/>
      <c r="L190" s="1446"/>
      <c r="M190" s="1446"/>
      <c r="N190" s="1446"/>
      <c r="O190" s="1446"/>
      <c r="P190" s="1446"/>
      <c r="Q190" s="1446"/>
      <c r="R190" s="1446"/>
      <c r="S190" s="1446"/>
      <c r="T190" s="1446"/>
      <c r="U190" s="1447">
        <v>1</v>
      </c>
      <c r="V190" s="1447"/>
      <c r="W190" s="1448" t="s">
        <v>13</v>
      </c>
      <c r="X190" s="1448"/>
      <c r="Y190" s="1448"/>
      <c r="Z190" s="1479">
        <v>649</v>
      </c>
      <c r="AA190" s="1479"/>
      <c r="AB190" s="1479"/>
      <c r="AC190" s="1479"/>
      <c r="AD190" s="1473">
        <v>22</v>
      </c>
      <c r="AE190" s="1473"/>
      <c r="AF190" s="1473"/>
      <c r="AG190" s="1473"/>
      <c r="AH190" s="1473"/>
      <c r="AI190" s="1473"/>
      <c r="AJ190" s="1473"/>
      <c r="AK190" s="1473"/>
      <c r="AL190" s="1475">
        <v>117.03</v>
      </c>
      <c r="AM190" s="1475"/>
      <c r="AN190" s="1475"/>
      <c r="AO190" s="1475"/>
      <c r="AP190" s="1475"/>
      <c r="AQ190" s="1475"/>
      <c r="AR190" s="1475"/>
      <c r="AS190" s="1475"/>
      <c r="AT190" s="1480">
        <v>649</v>
      </c>
      <c r="AU190" s="1480"/>
      <c r="AV190" s="1480"/>
      <c r="AW190" s="1480"/>
      <c r="AX190" s="1480"/>
      <c r="AY190" s="1480"/>
      <c r="AZ190" s="1480"/>
      <c r="BA190" s="1480"/>
      <c r="BC190" s="1014">
        <f t="shared" ref="BC190" si="4">ROUNDUP(Z190*1.05,2)</f>
        <v>681.45</v>
      </c>
    </row>
    <row r="191" spans="3:55" ht="15" customHeight="1">
      <c r="C191" s="1481"/>
      <c r="D191" s="1481"/>
      <c r="E191" s="1482"/>
      <c r="F191" s="1482"/>
      <c r="G191" s="1482"/>
      <c r="H191" s="1483" t="s">
        <v>5622</v>
      </c>
      <c r="I191" s="1483"/>
      <c r="J191" s="1483"/>
      <c r="K191" s="1483"/>
      <c r="L191" s="1483"/>
      <c r="M191" s="1483"/>
      <c r="N191" s="1483"/>
      <c r="O191" s="1483"/>
      <c r="P191" s="1483"/>
      <c r="Q191" s="1483"/>
      <c r="R191" s="1483"/>
      <c r="S191" s="1483"/>
      <c r="T191" s="1483"/>
      <c r="U191" s="1484">
        <v>1</v>
      </c>
      <c r="V191" s="1484"/>
      <c r="W191" s="1485" t="s">
        <v>13</v>
      </c>
      <c r="X191" s="1485"/>
      <c r="Y191" s="1485"/>
      <c r="Z191" s="1486">
        <v>1759</v>
      </c>
      <c r="AA191" s="1486"/>
      <c r="AB191" s="1486"/>
      <c r="AC191" s="1486"/>
      <c r="AD191" s="1487">
        <v>22</v>
      </c>
      <c r="AE191" s="1487"/>
      <c r="AF191" s="1487"/>
      <c r="AG191" s="1487"/>
      <c r="AH191" s="1487"/>
      <c r="AI191" s="1487"/>
      <c r="AJ191" s="1487"/>
      <c r="AK191" s="1487"/>
      <c r="AL191" s="1486">
        <v>117.03</v>
      </c>
      <c r="AM191" s="1486"/>
      <c r="AN191" s="1486"/>
      <c r="AO191" s="1486"/>
      <c r="AP191" s="1486"/>
      <c r="AQ191" s="1486"/>
      <c r="AR191" s="1486"/>
      <c r="AS191" s="1486"/>
      <c r="AT191" s="1488">
        <v>649</v>
      </c>
      <c r="AU191" s="1488"/>
      <c r="AV191" s="1488"/>
      <c r="AW191" s="1488"/>
      <c r="AX191" s="1488"/>
      <c r="AY191" s="1488"/>
      <c r="AZ191" s="1488"/>
      <c r="BA191" s="1488"/>
      <c r="BB191" s="1015"/>
      <c r="BC191" s="1016">
        <f t="shared" ref="BC191" si="5">ROUNDUP(Z191*1.05,2)</f>
        <v>1846.95</v>
      </c>
    </row>
    <row r="192" spans="3:55" ht="15" customHeight="1">
      <c r="C192" s="1481"/>
      <c r="D192" s="1481"/>
      <c r="E192" s="1482">
        <v>216033</v>
      </c>
      <c r="F192" s="1482"/>
      <c r="G192" s="1482"/>
      <c r="H192" s="1483" t="s">
        <v>5628</v>
      </c>
      <c r="I192" s="1483"/>
      <c r="J192" s="1483"/>
      <c r="K192" s="1483"/>
      <c r="L192" s="1483"/>
      <c r="M192" s="1483"/>
      <c r="N192" s="1483"/>
      <c r="O192" s="1483"/>
      <c r="P192" s="1483"/>
      <c r="Q192" s="1483"/>
      <c r="R192" s="1483"/>
      <c r="S192" s="1483"/>
      <c r="T192" s="1483"/>
      <c r="U192" s="1484">
        <v>1</v>
      </c>
      <c r="V192" s="1484"/>
      <c r="W192" s="1485" t="s">
        <v>13</v>
      </c>
      <c r="X192" s="1485"/>
      <c r="Y192" s="1485"/>
      <c r="Z192" s="1486">
        <v>597</v>
      </c>
      <c r="AA192" s="1486"/>
      <c r="AB192" s="1486"/>
      <c r="AC192" s="1486"/>
      <c r="AD192" s="1487">
        <v>22</v>
      </c>
      <c r="AE192" s="1487"/>
      <c r="AF192" s="1487"/>
      <c r="AG192" s="1487"/>
      <c r="AH192" s="1487"/>
      <c r="AI192" s="1487"/>
      <c r="AJ192" s="1487"/>
      <c r="AK192" s="1487"/>
      <c r="AL192" s="1486">
        <v>117.03</v>
      </c>
      <c r="AM192" s="1486"/>
      <c r="AN192" s="1486"/>
      <c r="AO192" s="1486"/>
      <c r="AP192" s="1486"/>
      <c r="AQ192" s="1486"/>
      <c r="AR192" s="1486"/>
      <c r="AS192" s="1486"/>
      <c r="AT192" s="1488">
        <v>649</v>
      </c>
      <c r="AU192" s="1488"/>
      <c r="AV192" s="1488"/>
      <c r="AW192" s="1488"/>
      <c r="AX192" s="1488"/>
      <c r="AY192" s="1488"/>
      <c r="AZ192" s="1488"/>
      <c r="BA192" s="1488"/>
      <c r="BB192" s="1015"/>
      <c r="BC192" s="1016">
        <f t="shared" ref="BC192:BC193" si="6">ROUNDUP(Z192*1.05,2)</f>
        <v>626.85</v>
      </c>
    </row>
    <row r="193" spans="2:55" ht="15" customHeight="1">
      <c r="C193" s="1481"/>
      <c r="D193" s="1481"/>
      <c r="E193" s="1482">
        <v>11096641002</v>
      </c>
      <c r="F193" s="1482"/>
      <c r="G193" s="1482"/>
      <c r="H193" s="1483" t="s">
        <v>5629</v>
      </c>
      <c r="I193" s="1483"/>
      <c r="J193" s="1483"/>
      <c r="K193" s="1483"/>
      <c r="L193" s="1483"/>
      <c r="M193" s="1483"/>
      <c r="N193" s="1483"/>
      <c r="O193" s="1483"/>
      <c r="P193" s="1483"/>
      <c r="Q193" s="1483"/>
      <c r="R193" s="1483"/>
      <c r="S193" s="1483"/>
      <c r="T193" s="1483"/>
      <c r="U193" s="1484">
        <v>2</v>
      </c>
      <c r="V193" s="1484"/>
      <c r="W193" s="1485" t="s">
        <v>13</v>
      </c>
      <c r="X193" s="1485"/>
      <c r="Y193" s="1485"/>
      <c r="Z193" s="1490">
        <v>1187.5</v>
      </c>
      <c r="AA193" s="1490"/>
      <c r="AB193" s="1490"/>
      <c r="AC193" s="1490"/>
      <c r="AD193" s="1487">
        <v>22</v>
      </c>
      <c r="AE193" s="1487"/>
      <c r="AF193" s="1487"/>
      <c r="AG193" s="1487"/>
      <c r="AH193" s="1487"/>
      <c r="AI193" s="1487"/>
      <c r="AJ193" s="1487"/>
      <c r="AK193" s="1487"/>
      <c r="AL193" s="1486">
        <v>117.03</v>
      </c>
      <c r="AM193" s="1486"/>
      <c r="AN193" s="1486"/>
      <c r="AO193" s="1486"/>
      <c r="AP193" s="1486"/>
      <c r="AQ193" s="1486"/>
      <c r="AR193" s="1486"/>
      <c r="AS193" s="1486"/>
      <c r="AT193" s="1488">
        <v>649</v>
      </c>
      <c r="AU193" s="1488"/>
      <c r="AV193" s="1488"/>
      <c r="AW193" s="1488"/>
      <c r="AX193" s="1488"/>
      <c r="AY193" s="1488"/>
      <c r="AZ193" s="1488"/>
      <c r="BA193" s="1488"/>
      <c r="BB193" s="1015"/>
      <c r="BC193" s="1016">
        <f t="shared" si="6"/>
        <v>1246.8799999999999</v>
      </c>
    </row>
    <row r="194" spans="2:55" ht="15" customHeight="1">
      <c r="C194" s="1481"/>
      <c r="D194" s="1481"/>
      <c r="E194" s="1482">
        <v>12406013003</v>
      </c>
      <c r="F194" s="1482"/>
      <c r="G194" s="1482"/>
      <c r="H194" s="1483" t="s">
        <v>5630</v>
      </c>
      <c r="I194" s="1483"/>
      <c r="J194" s="1483"/>
      <c r="K194" s="1483"/>
      <c r="L194" s="1483"/>
      <c r="M194" s="1483"/>
      <c r="N194" s="1483"/>
      <c r="O194" s="1483"/>
      <c r="P194" s="1483"/>
      <c r="Q194" s="1483"/>
      <c r="R194" s="1483"/>
      <c r="S194" s="1483"/>
      <c r="T194" s="1483"/>
      <c r="U194" s="1484">
        <v>2</v>
      </c>
      <c r="V194" s="1484"/>
      <c r="W194" s="1485" t="s">
        <v>13</v>
      </c>
      <c r="X194" s="1485"/>
      <c r="Y194" s="1485"/>
      <c r="Z194" s="1486">
        <v>392.35</v>
      </c>
      <c r="AA194" s="1486"/>
      <c r="AB194" s="1486"/>
      <c r="AC194" s="1486"/>
      <c r="AD194" s="1487">
        <v>22</v>
      </c>
      <c r="AE194" s="1487"/>
      <c r="AF194" s="1487"/>
      <c r="AG194" s="1487"/>
      <c r="AH194" s="1487"/>
      <c r="AI194" s="1487"/>
      <c r="AJ194" s="1487"/>
      <c r="AK194" s="1487"/>
      <c r="AL194" s="1486">
        <v>117.03</v>
      </c>
      <c r="AM194" s="1486"/>
      <c r="AN194" s="1486"/>
      <c r="AO194" s="1486"/>
      <c r="AP194" s="1486"/>
      <c r="AQ194" s="1486"/>
      <c r="AR194" s="1486"/>
      <c r="AS194" s="1486"/>
      <c r="AT194" s="1488">
        <v>649</v>
      </c>
      <c r="AU194" s="1488"/>
      <c r="AV194" s="1488"/>
      <c r="AW194" s="1488"/>
      <c r="AX194" s="1488"/>
      <c r="AY194" s="1488"/>
      <c r="AZ194" s="1488"/>
      <c r="BA194" s="1488"/>
      <c r="BB194" s="1015"/>
      <c r="BC194" s="1016">
        <f t="shared" ref="BC194" si="7">ROUNDUP(Z194*1.05,2)</f>
        <v>411.96999999999997</v>
      </c>
    </row>
    <row r="204" spans="2:55">
      <c r="B204" s="999"/>
      <c r="C204" s="999"/>
      <c r="D204" s="999"/>
      <c r="E204" s="999"/>
      <c r="F204" s="999"/>
      <c r="G204" s="999"/>
      <c r="H204" s="999"/>
      <c r="I204" s="999"/>
      <c r="J204" s="999"/>
      <c r="K204" s="999"/>
      <c r="L204" s="999"/>
      <c r="M204" s="999"/>
      <c r="N204" s="999"/>
      <c r="O204" s="999"/>
      <c r="P204" s="999"/>
      <c r="Q204" s="999"/>
      <c r="R204" s="999"/>
      <c r="S204" s="999"/>
      <c r="T204" s="999"/>
      <c r="U204" s="999"/>
      <c r="V204" s="999"/>
      <c r="W204" s="999"/>
      <c r="X204" s="999"/>
      <c r="Y204" s="999"/>
      <c r="Z204" s="999"/>
      <c r="AA204" s="999"/>
      <c r="AB204" s="999"/>
      <c r="AC204" s="999"/>
      <c r="AD204" s="999"/>
      <c r="AE204" s="999"/>
      <c r="AF204" s="999"/>
      <c r="AG204" s="999"/>
      <c r="AH204" s="999"/>
      <c r="AI204" s="999"/>
      <c r="AJ204" s="999"/>
      <c r="AK204" s="999"/>
      <c r="AL204" s="999"/>
      <c r="AM204" s="999"/>
      <c r="AN204" s="999"/>
      <c r="AO204" s="999"/>
      <c r="AP204" s="999"/>
      <c r="AQ204" s="999"/>
      <c r="AR204" s="999"/>
      <c r="AS204" s="999"/>
      <c r="AT204" s="999"/>
      <c r="AU204" s="999"/>
      <c r="AV204" s="999"/>
      <c r="AW204" s="999"/>
      <c r="AX204" s="999"/>
      <c r="AY204" s="999"/>
      <c r="AZ204" s="999"/>
      <c r="BA204" s="999"/>
      <c r="BB204" s="999"/>
      <c r="BC204" s="1013"/>
    </row>
    <row r="205" spans="2:55">
      <c r="C205" s="999"/>
      <c r="D205" s="999"/>
      <c r="E205" s="999"/>
      <c r="F205" s="999"/>
      <c r="G205" s="999"/>
      <c r="H205" s="999"/>
      <c r="I205" s="999"/>
      <c r="J205" s="999"/>
      <c r="K205" s="999"/>
      <c r="L205" s="999"/>
      <c r="M205" s="999"/>
      <c r="N205" s="999"/>
      <c r="O205" s="999"/>
      <c r="P205" s="999"/>
      <c r="Q205" s="999"/>
      <c r="R205" s="999"/>
      <c r="S205" s="999"/>
      <c r="T205" s="999"/>
      <c r="U205" s="999"/>
      <c r="V205" s="999"/>
      <c r="W205" s="999"/>
      <c r="X205" s="999"/>
      <c r="Y205" s="999"/>
      <c r="Z205" s="999"/>
      <c r="AA205" s="999"/>
      <c r="AB205" s="999"/>
      <c r="AC205" s="999"/>
      <c r="AD205" s="999"/>
      <c r="AE205" s="999"/>
      <c r="AF205" s="999"/>
      <c r="AG205" s="999"/>
      <c r="AH205" s="999"/>
      <c r="AI205" s="999"/>
      <c r="AJ205" s="999"/>
      <c r="AK205" s="999"/>
      <c r="AL205" s="999"/>
      <c r="AM205" s="999"/>
      <c r="AN205" s="999"/>
      <c r="AO205" s="999"/>
      <c r="AP205" s="999"/>
      <c r="AQ205" s="999"/>
      <c r="AR205" s="999"/>
      <c r="AS205" s="999"/>
      <c r="AT205" s="999"/>
      <c r="AU205" s="999"/>
      <c r="AV205" s="999"/>
      <c r="AW205" s="999"/>
      <c r="AX205" s="999"/>
      <c r="AY205" s="999"/>
      <c r="AZ205" s="999"/>
      <c r="BA205" s="999"/>
      <c r="BB205" s="999"/>
    </row>
    <row r="206" spans="2:55">
      <c r="C206" s="999"/>
      <c r="D206" s="999"/>
      <c r="E206" s="999"/>
      <c r="F206" s="999"/>
      <c r="G206" s="999"/>
      <c r="H206" s="999"/>
      <c r="I206" s="999"/>
      <c r="J206" s="999"/>
      <c r="K206" s="999"/>
      <c r="L206" s="999"/>
      <c r="M206" s="999"/>
      <c r="N206" s="999"/>
      <c r="O206" s="999"/>
      <c r="P206" s="999"/>
      <c r="Q206" s="999"/>
      <c r="R206" s="999"/>
      <c r="S206" s="999"/>
      <c r="T206" s="999"/>
      <c r="U206" s="999"/>
      <c r="V206" s="999"/>
      <c r="W206" s="999"/>
      <c r="X206" s="999"/>
      <c r="Y206" s="999"/>
      <c r="Z206" s="999"/>
      <c r="AA206" s="999"/>
      <c r="AB206" s="999"/>
      <c r="AC206" s="999"/>
      <c r="AD206" s="999"/>
      <c r="AE206" s="999"/>
      <c r="AF206" s="999"/>
      <c r="AG206" s="999"/>
      <c r="AH206" s="999"/>
      <c r="AI206" s="999"/>
      <c r="AJ206" s="999"/>
      <c r="AK206" s="999"/>
      <c r="AL206" s="999"/>
      <c r="AM206" s="999"/>
      <c r="AN206" s="999"/>
      <c r="AO206" s="999"/>
      <c r="AP206" s="999"/>
      <c r="AQ206" s="999"/>
      <c r="AR206" s="999"/>
      <c r="AS206" s="999"/>
      <c r="AT206" s="999"/>
      <c r="AU206" s="999"/>
      <c r="AV206" s="999"/>
      <c r="AW206" s="999"/>
      <c r="AX206" s="999"/>
      <c r="AY206" s="999"/>
      <c r="AZ206" s="999"/>
      <c r="BA206" s="999"/>
      <c r="BB206" s="999"/>
    </row>
    <row r="207" spans="2:55">
      <c r="C207" s="999"/>
      <c r="D207" s="999"/>
      <c r="E207" s="999"/>
      <c r="F207" s="999"/>
      <c r="G207" s="999"/>
      <c r="H207" s="999"/>
      <c r="I207" s="999"/>
      <c r="J207" s="999"/>
      <c r="K207" s="999"/>
      <c r="L207" s="999"/>
      <c r="M207" s="999"/>
      <c r="N207" s="999"/>
      <c r="O207" s="999"/>
      <c r="P207" s="999"/>
      <c r="Q207" s="999"/>
      <c r="R207" s="999"/>
      <c r="S207" s="999"/>
      <c r="T207" s="999"/>
      <c r="U207" s="999"/>
      <c r="V207" s="999"/>
      <c r="W207" s="999"/>
      <c r="X207" s="999"/>
      <c r="Y207" s="999"/>
      <c r="Z207" s="999"/>
      <c r="AA207" s="999"/>
      <c r="AB207" s="999"/>
      <c r="AC207" s="999"/>
      <c r="AD207" s="999"/>
      <c r="AE207" s="999"/>
      <c r="AF207" s="999"/>
      <c r="AG207" s="999"/>
      <c r="AH207" s="999"/>
      <c r="AI207" s="999"/>
      <c r="AJ207" s="999"/>
      <c r="AK207" s="999"/>
      <c r="AL207" s="999"/>
      <c r="AM207" s="999"/>
      <c r="AN207" s="999"/>
      <c r="AO207" s="999"/>
      <c r="AP207" s="999"/>
      <c r="AQ207" s="999"/>
      <c r="AR207" s="999"/>
      <c r="AS207" s="999"/>
      <c r="AT207" s="999"/>
      <c r="AU207" s="999"/>
      <c r="AV207" s="999"/>
      <c r="AW207" s="999"/>
      <c r="AX207" s="999"/>
      <c r="AY207" s="999"/>
      <c r="AZ207" s="999"/>
      <c r="BA207" s="999"/>
      <c r="BB207" s="999"/>
    </row>
    <row r="208" spans="2:55">
      <c r="C208" s="999"/>
      <c r="D208" s="999"/>
      <c r="E208" s="999"/>
      <c r="F208" s="999"/>
      <c r="G208" s="999"/>
      <c r="H208" s="999"/>
      <c r="I208" s="999"/>
      <c r="J208" s="999"/>
      <c r="K208" s="999"/>
      <c r="L208" s="999"/>
      <c r="M208" s="999"/>
      <c r="N208" s="999"/>
      <c r="O208" s="999"/>
      <c r="P208" s="999"/>
      <c r="Q208" s="999"/>
      <c r="R208" s="999"/>
      <c r="S208" s="999"/>
      <c r="T208" s="999"/>
      <c r="U208" s="999"/>
      <c r="V208" s="999"/>
      <c r="W208" s="999"/>
      <c r="X208" s="999"/>
      <c r="Y208" s="999"/>
      <c r="Z208" s="999"/>
      <c r="AA208" s="999"/>
      <c r="AB208" s="999"/>
      <c r="AC208" s="999"/>
      <c r="AD208" s="999"/>
      <c r="AE208" s="999"/>
      <c r="AF208" s="999"/>
      <c r="AG208" s="999"/>
      <c r="AH208" s="999"/>
      <c r="AI208" s="999"/>
      <c r="AJ208" s="999"/>
      <c r="AK208" s="999"/>
      <c r="AL208" s="999"/>
      <c r="AM208" s="999"/>
      <c r="AN208" s="999"/>
      <c r="AO208" s="999"/>
      <c r="AP208" s="999"/>
      <c r="AQ208" s="999"/>
      <c r="AR208" s="999"/>
      <c r="AS208" s="999"/>
      <c r="AT208" s="999"/>
      <c r="AU208" s="999"/>
      <c r="AV208" s="999"/>
      <c r="AW208" s="999"/>
      <c r="AX208" s="999"/>
      <c r="AY208" s="999"/>
      <c r="AZ208" s="999"/>
      <c r="BA208" s="999"/>
      <c r="BB208" s="999"/>
    </row>
    <row r="209" spans="3:54">
      <c r="C209" s="999"/>
      <c r="D209" s="999"/>
      <c r="E209" s="999"/>
      <c r="F209" s="999"/>
      <c r="G209" s="999"/>
      <c r="H209" s="999"/>
      <c r="I209" s="999"/>
      <c r="J209" s="999"/>
      <c r="K209" s="999"/>
      <c r="L209" s="999"/>
      <c r="M209" s="999"/>
      <c r="N209" s="999"/>
      <c r="O209" s="999"/>
      <c r="P209" s="999"/>
      <c r="Q209" s="999"/>
      <c r="R209" s="999"/>
      <c r="S209" s="999"/>
      <c r="T209" s="999"/>
      <c r="U209" s="999"/>
      <c r="V209" s="999"/>
      <c r="W209" s="999"/>
      <c r="X209" s="999"/>
      <c r="Y209" s="999"/>
      <c r="Z209" s="999"/>
      <c r="AA209" s="999"/>
      <c r="AB209" s="999"/>
      <c r="AC209" s="999"/>
      <c r="AD209" s="999"/>
      <c r="AE209" s="999"/>
      <c r="AF209" s="999"/>
      <c r="AG209" s="999"/>
      <c r="AH209" s="999"/>
      <c r="AI209" s="999"/>
      <c r="AJ209" s="999"/>
      <c r="AK209" s="999"/>
      <c r="AL209" s="999"/>
      <c r="AM209" s="999"/>
      <c r="AN209" s="999"/>
      <c r="AO209" s="999"/>
      <c r="AP209" s="999"/>
      <c r="AQ209" s="999"/>
      <c r="AR209" s="999"/>
      <c r="AS209" s="999"/>
      <c r="AT209" s="999"/>
      <c r="AU209" s="999"/>
      <c r="AV209" s="999"/>
      <c r="AW209" s="999"/>
      <c r="AX209" s="999"/>
      <c r="AY209" s="999"/>
      <c r="AZ209" s="999"/>
      <c r="BA209" s="999"/>
      <c r="BB209" s="999"/>
    </row>
    <row r="210" spans="3:54">
      <c r="C210" s="999"/>
      <c r="D210" s="999"/>
      <c r="E210" s="999"/>
      <c r="F210" s="999"/>
      <c r="G210" s="999"/>
      <c r="H210" s="999"/>
      <c r="I210" s="999"/>
      <c r="J210" s="999"/>
      <c r="K210" s="999"/>
      <c r="L210" s="999"/>
      <c r="M210" s="999"/>
      <c r="N210" s="999"/>
      <c r="O210" s="999"/>
      <c r="P210" s="999"/>
      <c r="Q210" s="999"/>
      <c r="R210" s="999"/>
      <c r="S210" s="999"/>
      <c r="T210" s="999"/>
      <c r="U210" s="999"/>
      <c r="V210" s="999"/>
      <c r="W210" s="999"/>
      <c r="X210" s="999"/>
      <c r="Y210" s="999"/>
      <c r="Z210" s="999"/>
      <c r="AA210" s="999"/>
      <c r="AB210" s="999"/>
      <c r="AC210" s="999"/>
      <c r="AD210" s="999"/>
      <c r="AE210" s="999"/>
      <c r="AF210" s="999"/>
      <c r="AG210" s="999"/>
      <c r="AH210" s="999"/>
      <c r="AI210" s="999"/>
      <c r="AJ210" s="999"/>
      <c r="AK210" s="999"/>
      <c r="AL210" s="999"/>
      <c r="AM210" s="999"/>
      <c r="AN210" s="999"/>
      <c r="AO210" s="999"/>
      <c r="AP210" s="999"/>
      <c r="AQ210" s="999"/>
      <c r="AR210" s="999"/>
      <c r="AS210" s="999"/>
      <c r="AT210" s="999"/>
      <c r="AU210" s="999"/>
      <c r="AV210" s="999"/>
      <c r="AW210" s="999"/>
      <c r="AX210" s="999"/>
      <c r="AY210" s="999"/>
      <c r="AZ210" s="999"/>
      <c r="BA210" s="999"/>
      <c r="BB210" s="999"/>
    </row>
    <row r="211" spans="3:54">
      <c r="C211" s="999"/>
      <c r="D211" s="999"/>
      <c r="E211" s="999"/>
      <c r="F211" s="999"/>
      <c r="G211" s="999"/>
      <c r="H211" s="999"/>
      <c r="I211" s="999"/>
      <c r="J211" s="999"/>
      <c r="K211" s="999"/>
      <c r="L211" s="999"/>
      <c r="M211" s="999"/>
      <c r="N211" s="999"/>
      <c r="O211" s="999"/>
      <c r="P211" s="999"/>
      <c r="Q211" s="999"/>
      <c r="R211" s="999"/>
      <c r="S211" s="999"/>
      <c r="T211" s="999"/>
      <c r="U211" s="999"/>
      <c r="V211" s="999"/>
      <c r="W211" s="999"/>
      <c r="X211" s="999"/>
      <c r="Y211" s="999"/>
      <c r="Z211" s="999"/>
      <c r="AA211" s="999"/>
      <c r="AB211" s="999"/>
      <c r="AC211" s="999"/>
      <c r="AD211" s="999"/>
      <c r="AE211" s="999"/>
      <c r="AF211" s="999"/>
      <c r="AG211" s="999"/>
      <c r="AH211" s="999"/>
      <c r="AI211" s="999"/>
      <c r="AJ211" s="999"/>
      <c r="AK211" s="999"/>
      <c r="AL211" s="999"/>
      <c r="AM211" s="999"/>
      <c r="AN211" s="999"/>
      <c r="AO211" s="999"/>
      <c r="AP211" s="999"/>
      <c r="AQ211" s="999"/>
      <c r="AR211" s="999"/>
      <c r="AS211" s="999"/>
      <c r="AT211" s="999"/>
      <c r="AU211" s="999"/>
      <c r="AV211" s="999"/>
      <c r="AW211" s="999"/>
      <c r="AX211" s="999"/>
      <c r="AY211" s="999"/>
      <c r="AZ211" s="999"/>
      <c r="BA211" s="999"/>
      <c r="BB211" s="999"/>
    </row>
    <row r="212" spans="3:54">
      <c r="C212" s="999"/>
      <c r="D212" s="999"/>
      <c r="E212" s="999"/>
      <c r="F212" s="999"/>
      <c r="G212" s="999"/>
      <c r="H212" s="999"/>
      <c r="I212" s="999"/>
      <c r="J212" s="999"/>
      <c r="K212" s="999"/>
      <c r="L212" s="999"/>
      <c r="M212" s="999"/>
      <c r="N212" s="999"/>
      <c r="O212" s="999"/>
      <c r="P212" s="999"/>
      <c r="Q212" s="999"/>
      <c r="R212" s="999"/>
      <c r="S212" s="999"/>
      <c r="T212" s="999"/>
      <c r="U212" s="999"/>
      <c r="V212" s="999"/>
      <c r="W212" s="999"/>
      <c r="X212" s="999"/>
      <c r="Y212" s="999"/>
      <c r="Z212" s="999"/>
      <c r="AA212" s="999"/>
      <c r="AB212" s="999"/>
      <c r="AC212" s="999"/>
      <c r="AD212" s="999"/>
      <c r="AE212" s="999"/>
      <c r="AF212" s="999"/>
      <c r="AG212" s="999"/>
      <c r="AH212" s="999"/>
      <c r="AI212" s="999"/>
      <c r="AJ212" s="999"/>
      <c r="AK212" s="999"/>
      <c r="AL212" s="999"/>
      <c r="AM212" s="999"/>
      <c r="AN212" s="999"/>
      <c r="AO212" s="999"/>
      <c r="AP212" s="999"/>
      <c r="AQ212" s="999"/>
      <c r="AR212" s="999"/>
      <c r="AS212" s="999"/>
      <c r="AT212" s="999"/>
      <c r="AU212" s="999"/>
      <c r="AV212" s="999"/>
      <c r="AW212" s="999"/>
      <c r="AX212" s="999"/>
      <c r="AY212" s="999"/>
      <c r="AZ212" s="999"/>
      <c r="BA212" s="999"/>
      <c r="BB212" s="999"/>
    </row>
    <row r="213" spans="3:54">
      <c r="C213" s="999"/>
      <c r="D213" s="999"/>
      <c r="E213" s="999"/>
      <c r="F213" s="999"/>
      <c r="G213" s="999"/>
      <c r="H213" s="999"/>
      <c r="I213" s="999"/>
      <c r="J213" s="999"/>
      <c r="K213" s="999"/>
      <c r="L213" s="999"/>
      <c r="M213" s="999"/>
      <c r="N213" s="999"/>
      <c r="O213" s="999"/>
      <c r="P213" s="999"/>
      <c r="Q213" s="999"/>
      <c r="R213" s="999"/>
      <c r="S213" s="999"/>
      <c r="T213" s="999"/>
      <c r="U213" s="999"/>
      <c r="V213" s="999"/>
      <c r="W213" s="999"/>
      <c r="X213" s="999"/>
      <c r="Y213" s="999"/>
      <c r="Z213" s="999"/>
      <c r="AA213" s="999"/>
      <c r="AB213" s="999"/>
      <c r="AC213" s="999"/>
      <c r="AD213" s="999"/>
      <c r="AE213" s="999"/>
      <c r="AF213" s="999"/>
      <c r="AG213" s="999"/>
      <c r="AH213" s="999"/>
      <c r="AI213" s="999"/>
      <c r="AJ213" s="999"/>
      <c r="AK213" s="999"/>
      <c r="AL213" s="999"/>
      <c r="AM213" s="999"/>
      <c r="AN213" s="999"/>
      <c r="AO213" s="999"/>
      <c r="AP213" s="999"/>
      <c r="AQ213" s="999"/>
      <c r="AR213" s="999"/>
      <c r="AS213" s="999"/>
      <c r="AT213" s="999"/>
      <c r="AU213" s="999"/>
      <c r="AV213" s="999"/>
      <c r="AW213" s="999"/>
      <c r="AX213" s="999"/>
      <c r="AY213" s="999"/>
      <c r="AZ213" s="999"/>
      <c r="BA213" s="999"/>
      <c r="BB213" s="999"/>
    </row>
    <row r="214" spans="3:54">
      <c r="C214" s="999"/>
      <c r="D214" s="999"/>
      <c r="E214" s="999"/>
      <c r="F214" s="999"/>
      <c r="G214" s="999"/>
      <c r="H214" s="999"/>
      <c r="I214" s="999"/>
      <c r="J214" s="999"/>
      <c r="K214" s="999"/>
      <c r="L214" s="999"/>
      <c r="M214" s="999"/>
      <c r="N214" s="999"/>
      <c r="O214" s="999"/>
      <c r="P214" s="999"/>
      <c r="Q214" s="999"/>
      <c r="R214" s="999"/>
      <c r="S214" s="999"/>
      <c r="T214" s="999"/>
      <c r="U214" s="999"/>
      <c r="V214" s="999"/>
      <c r="W214" s="999"/>
      <c r="X214" s="999"/>
      <c r="Y214" s="999"/>
      <c r="Z214" s="999"/>
      <c r="AA214" s="999"/>
      <c r="AB214" s="999"/>
      <c r="AC214" s="999"/>
      <c r="AD214" s="999"/>
      <c r="AE214" s="999"/>
      <c r="AF214" s="999"/>
      <c r="AG214" s="999"/>
      <c r="AH214" s="999"/>
      <c r="AI214" s="999"/>
      <c r="AJ214" s="999"/>
      <c r="AK214" s="999"/>
      <c r="AL214" s="999"/>
      <c r="AM214" s="999"/>
      <c r="AN214" s="999"/>
      <c r="AO214" s="999"/>
      <c r="AP214" s="999"/>
      <c r="AQ214" s="999"/>
      <c r="AR214" s="999"/>
      <c r="AS214" s="999"/>
      <c r="AT214" s="999"/>
      <c r="AU214" s="999"/>
      <c r="AV214" s="999"/>
      <c r="AW214" s="999"/>
      <c r="AX214" s="999"/>
      <c r="AY214" s="999"/>
      <c r="AZ214" s="999"/>
      <c r="BA214" s="999"/>
      <c r="BB214" s="999"/>
    </row>
    <row r="215" spans="3:54">
      <c r="C215" s="999"/>
      <c r="D215" s="999"/>
      <c r="E215" s="999"/>
      <c r="F215" s="999"/>
      <c r="G215" s="999"/>
      <c r="H215" s="999"/>
      <c r="I215" s="999"/>
      <c r="J215" s="999"/>
      <c r="K215" s="999"/>
      <c r="L215" s="999"/>
      <c r="M215" s="999"/>
      <c r="N215" s="999"/>
      <c r="O215" s="999"/>
      <c r="P215" s="999"/>
      <c r="Q215" s="999"/>
      <c r="R215" s="999"/>
      <c r="S215" s="999"/>
      <c r="T215" s="999"/>
      <c r="U215" s="999"/>
      <c r="V215" s="999"/>
      <c r="W215" s="999"/>
      <c r="X215" s="999"/>
      <c r="Y215" s="999"/>
      <c r="Z215" s="999"/>
      <c r="AA215" s="999"/>
      <c r="AB215" s="999"/>
      <c r="AC215" s="999"/>
      <c r="AD215" s="999"/>
      <c r="AE215" s="999"/>
      <c r="AF215" s="999"/>
      <c r="AG215" s="999"/>
      <c r="AH215" s="999"/>
      <c r="AI215" s="999"/>
      <c r="AJ215" s="999"/>
      <c r="AK215" s="999"/>
      <c r="AL215" s="999"/>
      <c r="AM215" s="999"/>
      <c r="AN215" s="999"/>
      <c r="AO215" s="999"/>
      <c r="AP215" s="999"/>
      <c r="AQ215" s="999"/>
      <c r="AR215" s="999"/>
      <c r="AS215" s="999"/>
      <c r="AT215" s="999"/>
      <c r="AU215" s="999"/>
      <c r="AV215" s="999"/>
      <c r="AW215" s="999"/>
      <c r="AX215" s="999"/>
      <c r="AY215" s="999"/>
      <c r="AZ215" s="999"/>
      <c r="BA215" s="999"/>
      <c r="BB215" s="999"/>
    </row>
    <row r="218" spans="3:54">
      <c r="C218" s="1000" t="s">
        <v>5611</v>
      </c>
    </row>
  </sheetData>
  <autoFilter ref="C30:BC190" xr:uid="{894B5CBC-84B8-4487-A21E-FBBE35EED037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F88D-8700-43F7-9CB0-B5B7405D9D2B}">
  <dimension ref="A1:F14"/>
  <sheetViews>
    <sheetView workbookViewId="0">
      <selection activeCell="F7" sqref="F7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  <col min="6" max="6" width="10.109375" bestFit="1" customWidth="1"/>
  </cols>
  <sheetData>
    <row r="1" spans="1:6" ht="15" customHeight="1">
      <c r="A1" s="354" t="s">
        <v>2223</v>
      </c>
      <c r="B1" s="1491" t="s">
        <v>2224</v>
      </c>
      <c r="C1" s="1492"/>
      <c r="D1" s="1493"/>
    </row>
    <row r="2" spans="1:6">
      <c r="A2" s="354" t="s">
        <v>1875</v>
      </c>
      <c r="B2" s="1491" t="s">
        <v>2225</v>
      </c>
      <c r="C2" s="1492"/>
      <c r="D2" s="1493"/>
    </row>
    <row r="3" spans="1:6">
      <c r="A3" s="354" t="s">
        <v>1876</v>
      </c>
      <c r="B3" s="1494" t="s">
        <v>2226</v>
      </c>
      <c r="C3" s="1495"/>
      <c r="D3" s="1496"/>
    </row>
    <row r="4" spans="1:6">
      <c r="A4" s="354" t="s">
        <v>1877</v>
      </c>
      <c r="B4" s="1491">
        <v>79155597559</v>
      </c>
      <c r="C4" s="1492"/>
      <c r="D4" s="1493"/>
      <c r="F4" s="255">
        <v>46246</v>
      </c>
    </row>
    <row r="5" spans="1:6">
      <c r="A5" s="355" t="s">
        <v>694</v>
      </c>
      <c r="B5" s="355" t="s">
        <v>1504</v>
      </c>
      <c r="C5" s="355" t="s">
        <v>2227</v>
      </c>
      <c r="D5" s="356" t="s">
        <v>2228</v>
      </c>
    </row>
    <row r="6" spans="1:6" ht="60">
      <c r="A6" s="357" t="s">
        <v>2229</v>
      </c>
      <c r="B6" s="358" t="s">
        <v>336</v>
      </c>
      <c r="C6" s="359">
        <v>55730</v>
      </c>
      <c r="D6" s="360">
        <f>ROUNDUP(C6*1.05,2)</f>
        <v>58516.5</v>
      </c>
    </row>
    <row r="7" spans="1:6" ht="60">
      <c r="A7" s="361" t="s">
        <v>2230</v>
      </c>
      <c r="B7" s="358" t="s">
        <v>336</v>
      </c>
      <c r="C7" s="359">
        <v>83772</v>
      </c>
      <c r="D7" s="360">
        <f t="shared" ref="D7:D9" si="0">ROUNDUP(C7*1.05,2)</f>
        <v>87960.6</v>
      </c>
    </row>
    <row r="8" spans="1:6" ht="60">
      <c r="A8" s="361" t="s">
        <v>2231</v>
      </c>
      <c r="B8" s="358" t="s">
        <v>336</v>
      </c>
      <c r="C8" s="359">
        <v>96100</v>
      </c>
      <c r="D8" s="360">
        <f t="shared" si="0"/>
        <v>100905</v>
      </c>
    </row>
    <row r="9" spans="1:6">
      <c r="A9" s="357" t="s">
        <v>30</v>
      </c>
      <c r="B9" s="358" t="s">
        <v>336</v>
      </c>
      <c r="C9" s="359">
        <v>5500</v>
      </c>
      <c r="D9" s="360">
        <f t="shared" si="0"/>
        <v>5775</v>
      </c>
    </row>
    <row r="10" spans="1:6" ht="15" customHeight="1">
      <c r="A10" s="1497" t="s">
        <v>697</v>
      </c>
      <c r="B10" s="1497"/>
      <c r="C10" s="1497"/>
      <c r="D10" s="362"/>
    </row>
    <row r="11" spans="1:6" ht="60">
      <c r="A11" s="357" t="s">
        <v>2232</v>
      </c>
      <c r="B11" s="358" t="s">
        <v>336</v>
      </c>
      <c r="C11" s="359">
        <v>44790</v>
      </c>
      <c r="D11" s="360">
        <f>ROUNDUP(C11*1.05,2)</f>
        <v>47029.5</v>
      </c>
    </row>
    <row r="12" spans="1:6" ht="60">
      <c r="A12" s="357" t="s">
        <v>2233</v>
      </c>
      <c r="B12" s="358" t="s">
        <v>336</v>
      </c>
      <c r="C12" s="359">
        <v>65100</v>
      </c>
      <c r="D12" s="360">
        <f t="shared" ref="D12:D13" si="1">ROUNDUP(C12*1.05,2)</f>
        <v>68355</v>
      </c>
    </row>
    <row r="13" spans="1:6" ht="60">
      <c r="A13" s="357" t="s">
        <v>2234</v>
      </c>
      <c r="B13" s="358" t="s">
        <v>336</v>
      </c>
      <c r="C13" s="359">
        <v>75900</v>
      </c>
      <c r="D13" s="360">
        <f t="shared" si="1"/>
        <v>79695</v>
      </c>
    </row>
    <row r="14" spans="1:6" ht="15.6">
      <c r="A14" s="363"/>
      <c r="B14" s="358"/>
      <c r="C14" s="360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5" priority="7" stopIfTrue="1" operator="containsText" text="!">
      <formula>NOT(ISERROR(FIND(UPPER("!"),UPPER(C11))))</formula>
      <formula>"!"</formula>
    </cfRule>
  </conditionalFormatting>
  <conditionalFormatting sqref="D6:D9">
    <cfRule type="containsText" dxfId="34" priority="6" stopIfTrue="1" operator="containsText" text="!">
      <formula>NOT(ISERROR(FIND(UPPER("!"),UPPER(D6))))</formula>
      <formula>"!"</formula>
    </cfRule>
  </conditionalFormatting>
  <conditionalFormatting sqref="D11:D13">
    <cfRule type="containsText" dxfId="33" priority="9" stopIfTrue="1" operator="containsText" text="!">
      <formula>NOT(ISERROR(FIND(UPPER("!"),UPPER(D11))))</formula>
      <formula>"!"</formula>
    </cfRule>
  </conditionalFormatting>
  <conditionalFormatting sqref="C6:C9">
    <cfRule type="containsText" dxfId="32" priority="1" stopIfTrue="1" operator="containsText" text="!">
      <formula>NOT(ISERROR(FIND(UPPER("!"),UPPER(C6))))</formula>
      <formula>"!"</formula>
    </cfRule>
  </conditionalFormatting>
  <hyperlinks>
    <hyperlink ref="B3" r:id="rId1" xr:uid="{D6A399F4-EC01-45BA-9BE1-004C7BC1718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C359-F01E-4981-9057-FAF2100DD838}">
  <dimension ref="A2:P42"/>
  <sheetViews>
    <sheetView topLeftCell="C4" workbookViewId="0">
      <selection activeCell="J31" sqref="J31"/>
    </sheetView>
  </sheetViews>
  <sheetFormatPr defaultColWidth="9.109375" defaultRowHeight="14.4"/>
  <cols>
    <col min="1" max="1" width="9.109375" style="460"/>
    <col min="2" max="2" width="85.109375" style="460" customWidth="1"/>
    <col min="3" max="3" width="9.109375" style="460"/>
    <col min="4" max="4" width="11.5546875" style="469" bestFit="1" customWidth="1"/>
    <col min="5" max="5" width="11.109375" style="460" customWidth="1"/>
    <col min="6" max="6" width="9.109375" style="460" bestFit="1"/>
    <col min="7" max="7" width="15.5546875" style="460" customWidth="1"/>
    <col min="8" max="8" width="12.5546875" style="460" customWidth="1"/>
    <col min="9" max="10" width="9.109375" style="460"/>
    <col min="11" max="14" width="18.5546875" style="460" customWidth="1"/>
    <col min="15" max="16384" width="9.109375" style="460"/>
  </cols>
  <sheetData>
    <row r="2" spans="1:16">
      <c r="B2" s="460" t="s">
        <v>2511</v>
      </c>
      <c r="C2" s="460" t="s">
        <v>2507</v>
      </c>
      <c r="D2" s="468" t="s">
        <v>2512</v>
      </c>
    </row>
    <row r="3" spans="1:16">
      <c r="B3" s="460" t="s">
        <v>2513</v>
      </c>
      <c r="C3" s="460" t="s">
        <v>336</v>
      </c>
      <c r="D3" s="460">
        <f>[15]Объекты!C48</f>
        <v>17</v>
      </c>
    </row>
    <row r="4" spans="1:16">
      <c r="B4" s="460" t="s">
        <v>2514</v>
      </c>
      <c r="C4" s="460" t="s">
        <v>2507</v>
      </c>
      <c r="D4" s="469">
        <f>[15]Объекты!B48</f>
        <v>890</v>
      </c>
    </row>
    <row r="5" spans="1:16">
      <c r="B5" s="460" t="s">
        <v>2515</v>
      </c>
      <c r="C5" s="460" t="s">
        <v>2507</v>
      </c>
      <c r="D5" s="470">
        <f>ROUND(D4/D3,0)</f>
        <v>52</v>
      </c>
    </row>
    <row r="6" spans="1:16">
      <c r="B6" s="460" t="s">
        <v>2516</v>
      </c>
      <c r="C6" s="460" t="s">
        <v>2505</v>
      </c>
      <c r="D6" s="470">
        <v>1</v>
      </c>
    </row>
    <row r="7" spans="1:16">
      <c r="B7" s="460" t="s">
        <v>2517</v>
      </c>
      <c r="D7" s="471">
        <v>0.3</v>
      </c>
    </row>
    <row r="8" spans="1:16">
      <c r="B8" s="460" t="s">
        <v>2518</v>
      </c>
      <c r="C8" s="460" t="s">
        <v>683</v>
      </c>
      <c r="D8" s="460"/>
      <c r="G8" s="472">
        <f>SUM(G17:G26)*D3</f>
        <v>1590435</v>
      </c>
    </row>
    <row r="9" spans="1:16">
      <c r="B9" s="460" t="s">
        <v>2519</v>
      </c>
      <c r="C9" s="460" t="s">
        <v>683</v>
      </c>
      <c r="D9" s="460"/>
      <c r="G9" s="472">
        <f>G27*D3</f>
        <v>681615</v>
      </c>
    </row>
    <row r="10" spans="1:16">
      <c r="B10" s="460" t="s">
        <v>2520</v>
      </c>
      <c r="C10" s="460" t="s">
        <v>683</v>
      </c>
      <c r="D10" s="460"/>
      <c r="G10" s="472">
        <f>G34*D32</f>
        <v>76650</v>
      </c>
    </row>
    <row r="11" spans="1:16">
      <c r="B11" s="467" t="s">
        <v>2521</v>
      </c>
      <c r="C11" s="467" t="s">
        <v>683</v>
      </c>
      <c r="D11" s="467"/>
      <c r="E11" s="467"/>
      <c r="F11" s="467"/>
      <c r="G11" s="473">
        <f>G8+G9+G10</f>
        <v>2348700</v>
      </c>
    </row>
    <row r="12" spans="1:16">
      <c r="C12" s="461"/>
      <c r="D12" s="460"/>
      <c r="G12" s="472"/>
    </row>
    <row r="13" spans="1:16">
      <c r="B13" s="467" t="s">
        <v>2522</v>
      </c>
    </row>
    <row r="14" spans="1:16" ht="48">
      <c r="A14" s="83" t="s">
        <v>639</v>
      </c>
      <c r="B14" s="84" t="s">
        <v>4</v>
      </c>
      <c r="C14" s="85" t="s">
        <v>5</v>
      </c>
      <c r="D14" s="462" t="s">
        <v>6</v>
      </c>
      <c r="E14" s="86" t="s">
        <v>2492</v>
      </c>
      <c r="F14" s="86" t="s">
        <v>2493</v>
      </c>
      <c r="G14" s="86" t="s">
        <v>1118</v>
      </c>
      <c r="H14" s="86" t="s">
        <v>1119</v>
      </c>
      <c r="K14" s="476" t="s">
        <v>836</v>
      </c>
      <c r="L14" s="1498" t="s">
        <v>2546</v>
      </c>
      <c r="M14" s="1499"/>
      <c r="N14" s="1499"/>
      <c r="O14" s="1499"/>
      <c r="P14" s="1500"/>
    </row>
    <row r="15" spans="1:16">
      <c r="A15" s="205"/>
      <c r="B15" s="87" t="s">
        <v>640</v>
      </c>
      <c r="C15" s="88"/>
      <c r="D15" s="463">
        <f>D16</f>
        <v>9</v>
      </c>
      <c r="E15" s="89"/>
      <c r="F15" s="89"/>
      <c r="G15" s="89">
        <f>ROUND(G16,2)</f>
        <v>133650</v>
      </c>
      <c r="H15" s="89"/>
      <c r="K15" s="476" t="s">
        <v>837</v>
      </c>
      <c r="L15" s="1498" t="s">
        <v>2547</v>
      </c>
      <c r="M15" s="1499"/>
      <c r="N15" s="1499"/>
      <c r="O15" s="1499"/>
      <c r="P15" s="1500"/>
    </row>
    <row r="16" spans="1:16">
      <c r="A16" s="205"/>
      <c r="B16" s="87" t="s">
        <v>813</v>
      </c>
      <c r="C16" s="88"/>
      <c r="D16" s="463">
        <f>SUM(D17:D25)</f>
        <v>9</v>
      </c>
      <c r="E16" s="89"/>
      <c r="F16" s="89"/>
      <c r="G16" s="89">
        <f>SUM(G17:G27)</f>
        <v>133650</v>
      </c>
      <c r="H16" s="89"/>
      <c r="K16" s="476" t="s">
        <v>838</v>
      </c>
      <c r="L16" s="1498" t="s">
        <v>2548</v>
      </c>
      <c r="M16" s="1499"/>
      <c r="N16" s="1499"/>
      <c r="O16" s="1499"/>
      <c r="P16" s="1500"/>
    </row>
    <row r="17" spans="1:16" ht="27.6">
      <c r="A17" s="91">
        <v>1</v>
      </c>
      <c r="B17" s="90" t="s">
        <v>2494</v>
      </c>
      <c r="C17" s="91" t="s">
        <v>1144</v>
      </c>
      <c r="D17" s="464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76" t="s">
        <v>839</v>
      </c>
      <c r="L17" s="1498" t="s">
        <v>2549</v>
      </c>
      <c r="M17" s="1499"/>
      <c r="N17" s="1499"/>
      <c r="O17" s="1499"/>
      <c r="P17" s="1500"/>
    </row>
    <row r="18" spans="1:16" ht="24">
      <c r="A18" s="91">
        <v>2</v>
      </c>
      <c r="B18" s="90" t="s">
        <v>2495</v>
      </c>
      <c r="C18" s="91" t="s">
        <v>1144</v>
      </c>
      <c r="D18" s="464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76" t="s">
        <v>840</v>
      </c>
      <c r="L18" s="1498" t="s">
        <v>2550</v>
      </c>
      <c r="M18" s="1499"/>
      <c r="N18" s="1499"/>
      <c r="O18" s="1499"/>
      <c r="P18" s="1500"/>
    </row>
    <row r="19" spans="1:16" ht="24">
      <c r="A19" s="91">
        <v>3</v>
      </c>
      <c r="B19" s="90" t="s">
        <v>2496</v>
      </c>
      <c r="C19" s="91" t="s">
        <v>1144</v>
      </c>
      <c r="D19" s="464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76" t="s">
        <v>841</v>
      </c>
      <c r="L19" s="1498" t="s">
        <v>2551</v>
      </c>
      <c r="M19" s="1499"/>
      <c r="N19" s="1499"/>
      <c r="O19" s="1499"/>
      <c r="P19" s="1500"/>
    </row>
    <row r="20" spans="1:16" ht="24">
      <c r="A20" s="91">
        <v>4</v>
      </c>
      <c r="B20" s="90" t="s">
        <v>2497</v>
      </c>
      <c r="C20" s="91" t="s">
        <v>1144</v>
      </c>
      <c r="D20" s="464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2498</v>
      </c>
      <c r="C21" s="91" t="s">
        <v>1144</v>
      </c>
      <c r="D21" s="464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2499</v>
      </c>
      <c r="C22" s="91" t="s">
        <v>1144</v>
      </c>
      <c r="D22" s="464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2500</v>
      </c>
      <c r="C23" s="91" t="s">
        <v>1144</v>
      </c>
      <c r="D23" s="464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2501</v>
      </c>
      <c r="C24" s="91" t="s">
        <v>1144</v>
      </c>
      <c r="D24" s="464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2502</v>
      </c>
      <c r="C25" s="91" t="s">
        <v>1144</v>
      </c>
      <c r="D25" s="464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2503</v>
      </c>
      <c r="C26" s="91" t="s">
        <v>1144</v>
      </c>
      <c r="D26" s="464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2504</v>
      </c>
      <c r="C27" s="91" t="s">
        <v>2505</v>
      </c>
      <c r="D27" s="464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65"/>
      <c r="B28" s="34"/>
      <c r="C28" s="465"/>
      <c r="D28" s="466"/>
      <c r="E28" s="406"/>
      <c r="F28" s="406"/>
      <c r="G28" s="406"/>
      <c r="H28" s="406"/>
    </row>
    <row r="29" spans="1:16">
      <c r="A29" s="465"/>
      <c r="B29" s="34"/>
      <c r="C29" s="465"/>
      <c r="D29" s="466"/>
      <c r="E29" s="406"/>
      <c r="F29" s="406"/>
      <c r="G29" s="406"/>
      <c r="H29" s="406"/>
    </row>
    <row r="30" spans="1:16">
      <c r="A30" s="465"/>
      <c r="B30" s="467" t="s">
        <v>2506</v>
      </c>
      <c r="C30" s="465"/>
      <c r="D30" s="466"/>
      <c r="E30" s="406"/>
      <c r="F30" s="406"/>
      <c r="G30" s="406"/>
      <c r="H30" s="406"/>
    </row>
    <row r="31" spans="1:16">
      <c r="A31" s="465"/>
      <c r="B31" s="460" t="str">
        <f>B5</f>
        <v>Средняя площадь проекта</v>
      </c>
      <c r="C31" s="465" t="s">
        <v>2507</v>
      </c>
      <c r="D31" s="466">
        <f>ROUND(D5/10,0)</f>
        <v>5</v>
      </c>
      <c r="E31" s="406"/>
      <c r="F31" s="406"/>
      <c r="G31" s="406"/>
      <c r="H31" s="406"/>
    </row>
    <row r="32" spans="1:16">
      <c r="A32" s="465"/>
      <c r="B32" s="460" t="str">
        <f>B3</f>
        <v>Количество проектов в данном диапазоне</v>
      </c>
      <c r="C32" s="465" t="s">
        <v>336</v>
      </c>
      <c r="D32" s="466">
        <f>ROUND(D3/10,0)</f>
        <v>2</v>
      </c>
      <c r="E32" s="406"/>
      <c r="F32" s="406"/>
      <c r="G32" s="406"/>
      <c r="H32" s="406"/>
    </row>
    <row r="33" spans="1:8">
      <c r="A33" s="465"/>
      <c r="B33" s="460" t="str">
        <f>B4</f>
        <v>Общая площадь проектирования в данном диапазоне</v>
      </c>
      <c r="C33" s="465" t="s">
        <v>2507</v>
      </c>
      <c r="D33" s="466">
        <f>D31*D32</f>
        <v>10</v>
      </c>
      <c r="E33" s="406"/>
      <c r="F33" s="406"/>
      <c r="G33" s="406"/>
      <c r="H33" s="406"/>
    </row>
    <row r="34" spans="1:8">
      <c r="A34" s="205"/>
      <c r="B34" s="87" t="s">
        <v>813</v>
      </c>
      <c r="C34" s="88"/>
      <c r="D34" s="463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2508</v>
      </c>
      <c r="C35" s="91" t="s">
        <v>2507</v>
      </c>
      <c r="D35" s="464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2509</v>
      </c>
      <c r="C36" s="91" t="s">
        <v>2510</v>
      </c>
      <c r="D36" s="464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65"/>
      <c r="B37" s="34"/>
      <c r="C37" s="465"/>
      <c r="D37" s="466"/>
      <c r="E37" s="406"/>
      <c r="F37" s="406"/>
      <c r="G37" s="406"/>
      <c r="H37" s="406"/>
    </row>
    <row r="38" spans="1:8">
      <c r="A38" s="465"/>
      <c r="B38" s="34"/>
      <c r="C38" s="465"/>
      <c r="D38" s="466"/>
      <c r="E38" s="406"/>
      <c r="F38" s="406"/>
      <c r="G38" s="406"/>
      <c r="H38" s="406"/>
    </row>
    <row r="40" spans="1:8" ht="108">
      <c r="B40" s="34" t="s">
        <v>2523</v>
      </c>
    </row>
    <row r="41" spans="1:8" ht="96">
      <c r="B41" s="34" t="s">
        <v>2524</v>
      </c>
    </row>
    <row r="42" spans="1:8" ht="24">
      <c r="B42" s="34" t="s">
        <v>2525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30DB-0860-4AC7-BA48-7031CA73ED0B}"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0"/>
    <col min="2" max="2" width="85.109375" style="460" customWidth="1"/>
    <col min="3" max="3" width="9.109375" style="460"/>
    <col min="4" max="4" width="9.109375" style="469"/>
    <col min="5" max="6" width="9.109375" style="460"/>
    <col min="7" max="7" width="9.109375" style="460" hidden="1" customWidth="1"/>
    <col min="8" max="8" width="17.44140625" style="460" customWidth="1"/>
    <col min="9" max="9" width="12.5546875" style="460" customWidth="1"/>
    <col min="10" max="11" width="9.109375" style="460"/>
    <col min="12" max="12" width="10.44140625" style="460" bestFit="1" customWidth="1"/>
    <col min="13" max="13" width="9.109375" style="460"/>
    <col min="14" max="14" width="56.33203125" style="460" customWidth="1"/>
    <col min="15" max="16384" width="9.109375" style="460"/>
  </cols>
  <sheetData>
    <row r="2" spans="1:19">
      <c r="B2" s="460" t="s">
        <v>2511</v>
      </c>
      <c r="C2" s="460" t="s">
        <v>2507</v>
      </c>
      <c r="D2" s="468" t="s">
        <v>2526</v>
      </c>
    </row>
    <row r="3" spans="1:19">
      <c r="B3" s="460" t="s">
        <v>2513</v>
      </c>
      <c r="C3" s="460" t="s">
        <v>336</v>
      </c>
      <c r="D3" s="470">
        <f>[15]Объекты!C49</f>
        <v>59</v>
      </c>
    </row>
    <row r="4" spans="1:19">
      <c r="B4" s="460" t="s">
        <v>2514</v>
      </c>
      <c r="C4" s="460" t="s">
        <v>2507</v>
      </c>
      <c r="D4" s="469">
        <f>[15]Объекты!B49</f>
        <v>14317.4</v>
      </c>
    </row>
    <row r="5" spans="1:19">
      <c r="B5" s="460" t="s">
        <v>2515</v>
      </c>
      <c r="C5" s="460" t="s">
        <v>2507</v>
      </c>
      <c r="D5" s="470">
        <f>ROUND(D4/D3,0)</f>
        <v>243</v>
      </c>
    </row>
    <row r="6" spans="1:19">
      <c r="B6" s="460" t="s">
        <v>2516</v>
      </c>
      <c r="C6" s="460" t="s">
        <v>2505</v>
      </c>
      <c r="D6" s="470">
        <v>2</v>
      </c>
    </row>
    <row r="7" spans="1:19">
      <c r="B7" s="460" t="s">
        <v>2517</v>
      </c>
      <c r="D7" s="471">
        <v>0.3</v>
      </c>
    </row>
    <row r="8" spans="1:19">
      <c r="B8" s="460" t="s">
        <v>2518</v>
      </c>
      <c r="C8" s="460" t="s">
        <v>683</v>
      </c>
      <c r="D8" s="460"/>
      <c r="H8" s="472">
        <f>SUM(H18:H27)*D3</f>
        <v>16122773.709000001</v>
      </c>
    </row>
    <row r="9" spans="1:19">
      <c r="B9" s="460" t="s">
        <v>2519</v>
      </c>
      <c r="C9" s="460" t="s">
        <v>683</v>
      </c>
      <c r="D9" s="460"/>
      <c r="H9" s="472">
        <f>H28*D3</f>
        <v>6909760.1610000003</v>
      </c>
    </row>
    <row r="10" spans="1:19">
      <c r="B10" s="460" t="s">
        <v>2520</v>
      </c>
      <c r="C10" s="460" t="s">
        <v>683</v>
      </c>
      <c r="D10" s="460"/>
      <c r="H10" s="472">
        <f>H35*D33</f>
        <v>1103760</v>
      </c>
    </row>
    <row r="11" spans="1:19">
      <c r="B11" s="467" t="s">
        <v>2521</v>
      </c>
      <c r="C11" s="467" t="s">
        <v>683</v>
      </c>
      <c r="D11" s="467"/>
      <c r="E11" s="467"/>
      <c r="F11" s="467"/>
      <c r="G11" s="467"/>
      <c r="H11" s="473">
        <f>H8+H9+H10</f>
        <v>24136293.870000001</v>
      </c>
    </row>
    <row r="12" spans="1:19">
      <c r="B12" s="460" t="s">
        <v>2527</v>
      </c>
      <c r="C12" s="461" t="s">
        <v>2528</v>
      </c>
      <c r="D12" s="460"/>
      <c r="H12" s="472">
        <f>H11/D4</f>
        <v>1685.8014632545016</v>
      </c>
    </row>
    <row r="13" spans="1:19">
      <c r="C13" s="461"/>
      <c r="D13" s="460"/>
      <c r="H13" s="472"/>
    </row>
    <row r="14" spans="1:19">
      <c r="B14" s="467" t="s">
        <v>2522</v>
      </c>
    </row>
    <row r="15" spans="1:19" ht="72">
      <c r="A15" s="83" t="s">
        <v>639</v>
      </c>
      <c r="B15" s="84" t="s">
        <v>4</v>
      </c>
      <c r="C15" s="85" t="s">
        <v>5</v>
      </c>
      <c r="D15" s="462" t="s">
        <v>6</v>
      </c>
      <c r="E15" s="86" t="s">
        <v>2492</v>
      </c>
      <c r="F15" s="86" t="s">
        <v>2493</v>
      </c>
      <c r="G15" s="86" t="s">
        <v>1117</v>
      </c>
      <c r="H15" s="86" t="s">
        <v>1118</v>
      </c>
      <c r="I15" s="86" t="s">
        <v>1119</v>
      </c>
      <c r="N15" s="476" t="s">
        <v>836</v>
      </c>
      <c r="O15" s="1498" t="s">
        <v>2546</v>
      </c>
      <c r="P15" s="1499"/>
      <c r="Q15" s="1499"/>
      <c r="R15" s="1499"/>
      <c r="S15" s="1500"/>
    </row>
    <row r="16" spans="1:19">
      <c r="A16" s="205"/>
      <c r="B16" s="87" t="s">
        <v>640</v>
      </c>
      <c r="C16" s="88"/>
      <c r="D16" s="463">
        <f>D17</f>
        <v>2187</v>
      </c>
      <c r="E16" s="89"/>
      <c r="F16" s="89"/>
      <c r="G16" s="89"/>
      <c r="H16" s="89">
        <f>ROUND(H17,2)</f>
        <v>390381.93</v>
      </c>
      <c r="I16" s="89"/>
      <c r="N16" s="476" t="s">
        <v>837</v>
      </c>
      <c r="O16" s="1498" t="s">
        <v>2547</v>
      </c>
      <c r="P16" s="1499"/>
      <c r="Q16" s="1499"/>
      <c r="R16" s="1499"/>
      <c r="S16" s="1500"/>
    </row>
    <row r="17" spans="1:19">
      <c r="A17" s="205"/>
      <c r="B17" s="87" t="s">
        <v>813</v>
      </c>
      <c r="C17" s="88"/>
      <c r="D17" s="463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76" t="s">
        <v>838</v>
      </c>
      <c r="O17" s="1498" t="s">
        <v>2548</v>
      </c>
      <c r="P17" s="1499"/>
      <c r="Q17" s="1499"/>
      <c r="R17" s="1499"/>
      <c r="S17" s="1500"/>
    </row>
    <row r="18" spans="1:19" ht="24">
      <c r="A18" s="91">
        <v>1</v>
      </c>
      <c r="B18" s="90" t="s">
        <v>2529</v>
      </c>
      <c r="C18" s="91" t="s">
        <v>8</v>
      </c>
      <c r="D18" s="464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72"/>
      <c r="N18" s="476" t="s">
        <v>839</v>
      </c>
      <c r="O18" s="1498" t="s">
        <v>2549</v>
      </c>
      <c r="P18" s="1499"/>
      <c r="Q18" s="1499"/>
      <c r="R18" s="1499"/>
      <c r="S18" s="1500"/>
    </row>
    <row r="19" spans="1:19" ht="24">
      <c r="A19" s="91">
        <v>2</v>
      </c>
      <c r="B19" s="90" t="s">
        <v>2530</v>
      </c>
      <c r="C19" s="91" t="s">
        <v>8</v>
      </c>
      <c r="D19" s="464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76" t="s">
        <v>840</v>
      </c>
      <c r="O19" s="1498" t="s">
        <v>2550</v>
      </c>
      <c r="P19" s="1499"/>
      <c r="Q19" s="1499"/>
      <c r="R19" s="1499"/>
      <c r="S19" s="1500"/>
    </row>
    <row r="20" spans="1:19" ht="24">
      <c r="A20" s="91">
        <v>3</v>
      </c>
      <c r="B20" s="90" t="s">
        <v>2531</v>
      </c>
      <c r="C20" s="91" t="s">
        <v>8</v>
      </c>
      <c r="D20" s="464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76" t="s">
        <v>841</v>
      </c>
      <c r="O20" s="1498" t="s">
        <v>2551</v>
      </c>
      <c r="P20" s="1499"/>
      <c r="Q20" s="1499"/>
      <c r="R20" s="1499"/>
      <c r="S20" s="1500"/>
    </row>
    <row r="21" spans="1:19" ht="24">
      <c r="A21" s="91">
        <v>4</v>
      </c>
      <c r="B21" s="90" t="s">
        <v>2532</v>
      </c>
      <c r="C21" s="91" t="s">
        <v>8</v>
      </c>
      <c r="D21" s="464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2533</v>
      </c>
      <c r="C22" s="91" t="s">
        <v>8</v>
      </c>
      <c r="D22" s="464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2534</v>
      </c>
      <c r="C23" s="91" t="s">
        <v>8</v>
      </c>
      <c r="D23" s="464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2535</v>
      </c>
      <c r="C24" s="91" t="s">
        <v>8</v>
      </c>
      <c r="D24" s="464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2536</v>
      </c>
      <c r="C25" s="91" t="s">
        <v>8</v>
      </c>
      <c r="D25" s="464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2537</v>
      </c>
      <c r="C26" s="91" t="s">
        <v>8</v>
      </c>
      <c r="D26" s="464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2538</v>
      </c>
      <c r="C27" s="91" t="s">
        <v>8</v>
      </c>
      <c r="D27" s="464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2504</v>
      </c>
      <c r="C28" s="91" t="s">
        <v>2505</v>
      </c>
      <c r="D28" s="464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65"/>
      <c r="B29" s="34"/>
      <c r="C29" s="465"/>
      <c r="D29" s="466"/>
      <c r="E29" s="406"/>
      <c r="F29" s="406"/>
      <c r="G29" s="406"/>
      <c r="H29" s="406"/>
      <c r="I29" s="406"/>
    </row>
    <row r="30" spans="1:19">
      <c r="A30" s="465"/>
      <c r="B30" s="34"/>
      <c r="C30" s="465"/>
      <c r="D30" s="466"/>
      <c r="E30" s="406"/>
      <c r="F30" s="406"/>
      <c r="G30" s="406"/>
      <c r="H30" s="406"/>
      <c r="I30" s="406"/>
    </row>
    <row r="31" spans="1:19">
      <c r="A31" s="465"/>
      <c r="B31" s="467" t="s">
        <v>2506</v>
      </c>
      <c r="C31" s="465"/>
      <c r="D31" s="466"/>
      <c r="E31" s="406"/>
      <c r="F31" s="406"/>
      <c r="G31" s="406"/>
      <c r="H31" s="406"/>
      <c r="I31" s="406"/>
    </row>
    <row r="32" spans="1:19">
      <c r="A32" s="465"/>
      <c r="B32" s="460" t="str">
        <f>B5</f>
        <v>Средняя площадь проекта</v>
      </c>
      <c r="C32" s="465" t="s">
        <v>2507</v>
      </c>
      <c r="D32" s="466">
        <f>ROUND(D5/10,0)</f>
        <v>24</v>
      </c>
      <c r="E32" s="406"/>
      <c r="F32" s="406"/>
      <c r="G32" s="406"/>
      <c r="H32" s="406"/>
      <c r="I32" s="406"/>
    </row>
    <row r="33" spans="1:9">
      <c r="A33" s="465"/>
      <c r="B33" s="460" t="str">
        <f>B3</f>
        <v>Количество проектов в данном диапазоне</v>
      </c>
      <c r="C33" s="465" t="s">
        <v>336</v>
      </c>
      <c r="D33" s="466">
        <f>ROUND(D3/10,0)</f>
        <v>6</v>
      </c>
      <c r="E33" s="406"/>
      <c r="F33" s="406"/>
      <c r="G33" s="406"/>
      <c r="H33" s="406"/>
      <c r="I33" s="406"/>
    </row>
    <row r="34" spans="1:9">
      <c r="A34" s="465"/>
      <c r="B34" s="460" t="str">
        <f>B4</f>
        <v>Общая площадь проектирования в данном диапазоне</v>
      </c>
      <c r="C34" s="465" t="s">
        <v>2507</v>
      </c>
      <c r="D34" s="466">
        <f>D32*D33</f>
        <v>144</v>
      </c>
      <c r="E34" s="406"/>
      <c r="F34" s="406"/>
      <c r="G34" s="406"/>
      <c r="H34" s="406"/>
      <c r="I34" s="406"/>
    </row>
    <row r="35" spans="1:9">
      <c r="A35" s="205"/>
      <c r="B35" s="87" t="s">
        <v>813</v>
      </c>
      <c r="C35" s="88"/>
      <c r="D35" s="463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2539</v>
      </c>
      <c r="C36" s="91" t="s">
        <v>2507</v>
      </c>
      <c r="D36" s="464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2540</v>
      </c>
      <c r="C37" s="91" t="s">
        <v>2510</v>
      </c>
      <c r="D37" s="464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65"/>
      <c r="B38" s="34"/>
      <c r="C38" s="465"/>
      <c r="D38" s="466"/>
      <c r="E38" s="406"/>
      <c r="F38" s="406"/>
      <c r="G38" s="406"/>
      <c r="H38" s="406"/>
      <c r="I38" s="406"/>
    </row>
    <row r="39" spans="1:9">
      <c r="A39" s="465"/>
      <c r="B39" s="34"/>
      <c r="C39" s="465"/>
      <c r="D39" s="466"/>
      <c r="E39" s="406"/>
      <c r="F39" s="406"/>
      <c r="G39" s="406"/>
      <c r="H39" s="406"/>
      <c r="I39" s="406"/>
    </row>
    <row r="41" spans="1:9" ht="108">
      <c r="B41" s="34" t="s">
        <v>2523</v>
      </c>
    </row>
    <row r="42" spans="1:9" ht="96">
      <c r="B42" s="34" t="s">
        <v>2524</v>
      </c>
    </row>
    <row r="43" spans="1:9" ht="24">
      <c r="B43" s="34" t="s">
        <v>2541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5CEC-D644-4D63-A8A6-97DCBE4F18BB}">
  <dimension ref="A1:Q43"/>
  <sheetViews>
    <sheetView topLeftCell="A18" workbookViewId="0">
      <selection activeCell="C37" sqref="C37:C38"/>
    </sheetView>
  </sheetViews>
  <sheetFormatPr defaultColWidth="9.109375" defaultRowHeight="14.4"/>
  <cols>
    <col min="1" max="1" width="9.109375" style="794"/>
    <col min="2" max="2" width="37.109375" style="794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4" hidden="1" customWidth="1"/>
    <col min="11" max="16384" width="9.109375" style="794"/>
  </cols>
  <sheetData>
    <row r="1" spans="1:17" hidden="1">
      <c r="A1" s="794" t="s">
        <v>844</v>
      </c>
    </row>
    <row r="2" spans="1:17" hidden="1">
      <c r="A2" s="794" t="s">
        <v>845</v>
      </c>
    </row>
    <row r="3" spans="1:17">
      <c r="B3" s="795" t="s">
        <v>3681</v>
      </c>
      <c r="C3" s="796" t="s">
        <v>1501</v>
      </c>
      <c r="D3" s="797" t="s">
        <v>3682</v>
      </c>
      <c r="E3" s="797" t="s">
        <v>1502</v>
      </c>
      <c r="F3" s="797" t="s">
        <v>3683</v>
      </c>
      <c r="G3" s="798" t="s">
        <v>3684</v>
      </c>
      <c r="H3" s="798" t="s">
        <v>3685</v>
      </c>
    </row>
    <row r="4" spans="1:17">
      <c r="B4" s="1501" t="s">
        <v>3686</v>
      </c>
      <c r="C4" s="1503" t="s">
        <v>3687</v>
      </c>
      <c r="D4" s="799" t="s">
        <v>3688</v>
      </c>
      <c r="E4" s="799" t="s">
        <v>3689</v>
      </c>
      <c r="F4" s="799" t="s">
        <v>3690</v>
      </c>
      <c r="G4" s="800" t="s">
        <v>954</v>
      </c>
      <c r="H4" s="801">
        <v>45290</v>
      </c>
    </row>
    <row r="5" spans="1:17">
      <c r="B5" s="1502"/>
      <c r="C5" s="1504"/>
      <c r="D5" s="799" t="s">
        <v>3691</v>
      </c>
      <c r="E5" s="799" t="s">
        <v>3692</v>
      </c>
      <c r="F5" s="802" t="s">
        <v>3693</v>
      </c>
    </row>
    <row r="6" spans="1:17">
      <c r="B6" s="1501" t="s">
        <v>3694</v>
      </c>
      <c r="C6" s="1506" t="s">
        <v>3695</v>
      </c>
      <c r="D6" s="799" t="s">
        <v>3696</v>
      </c>
      <c r="E6" s="799" t="s">
        <v>3697</v>
      </c>
      <c r="F6" s="78" t="s">
        <v>3698</v>
      </c>
      <c r="G6" s="803" t="s">
        <v>954</v>
      </c>
      <c r="H6" s="804">
        <v>45352</v>
      </c>
    </row>
    <row r="7" spans="1:17">
      <c r="B7" s="1505"/>
      <c r="C7" s="1507"/>
      <c r="D7" s="805" t="s">
        <v>3699</v>
      </c>
      <c r="E7" s="799" t="s">
        <v>3700</v>
      </c>
      <c r="F7" s="806" t="s">
        <v>3701</v>
      </c>
      <c r="G7" s="803"/>
    </row>
    <row r="8" spans="1:17">
      <c r="B8" s="1505"/>
      <c r="C8" s="1508"/>
      <c r="D8" s="807" t="s">
        <v>3702</v>
      </c>
      <c r="E8" s="799" t="s">
        <v>3703</v>
      </c>
      <c r="F8" s="799" t="s">
        <v>3704</v>
      </c>
    </row>
    <row r="9" spans="1:17">
      <c r="B9" s="1505"/>
      <c r="C9" s="1506" t="s">
        <v>3705</v>
      </c>
      <c r="D9" s="808" t="s">
        <v>2005</v>
      </c>
      <c r="E9" s="799" t="s">
        <v>3706</v>
      </c>
      <c r="F9" s="806" t="s">
        <v>3707</v>
      </c>
    </row>
    <row r="10" spans="1:17">
      <c r="B10" s="1505"/>
      <c r="C10" s="1504"/>
      <c r="D10" s="799" t="s">
        <v>3708</v>
      </c>
      <c r="E10" s="799"/>
      <c r="F10" s="806" t="s">
        <v>3709</v>
      </c>
    </row>
    <row r="11" spans="1:17" ht="28.8">
      <c r="B11" s="1505"/>
      <c r="C11" s="1503" t="s">
        <v>3710</v>
      </c>
      <c r="D11" s="809" t="s">
        <v>3711</v>
      </c>
      <c r="E11" s="809" t="s">
        <v>3712</v>
      </c>
      <c r="F11" s="806" t="s">
        <v>3713</v>
      </c>
    </row>
    <row r="12" spans="1:17" ht="57.6">
      <c r="B12" s="1505"/>
      <c r="C12" s="1509"/>
      <c r="D12" s="809" t="s">
        <v>3714</v>
      </c>
      <c r="E12" s="809" t="s">
        <v>3715</v>
      </c>
      <c r="F12" s="806" t="s">
        <v>3716</v>
      </c>
    </row>
    <row r="13" spans="1:17" ht="28.8">
      <c r="B13" s="810" t="s">
        <v>3717</v>
      </c>
      <c r="C13" s="802" t="s">
        <v>3718</v>
      </c>
      <c r="D13" s="799" t="s">
        <v>3719</v>
      </c>
      <c r="E13" s="811" t="s">
        <v>3720</v>
      </c>
      <c r="F13" s="799" t="s">
        <v>3721</v>
      </c>
      <c r="G13" s="803" t="s">
        <v>954</v>
      </c>
      <c r="H13" s="812">
        <v>45291</v>
      </c>
    </row>
    <row r="14" spans="1:17">
      <c r="B14" s="1501" t="s">
        <v>3722</v>
      </c>
      <c r="C14" s="802" t="s">
        <v>3723</v>
      </c>
      <c r="D14" s="799" t="s">
        <v>3724</v>
      </c>
      <c r="E14" s="799" t="s">
        <v>3725</v>
      </c>
      <c r="F14" s="799" t="s">
        <v>3726</v>
      </c>
      <c r="G14" s="203" t="s">
        <v>954</v>
      </c>
      <c r="H14" s="804">
        <v>45291</v>
      </c>
      <c r="J14" s="257"/>
      <c r="M14" s="1108"/>
      <c r="N14" s="1108"/>
      <c r="O14" s="1108"/>
      <c r="P14" s="1108"/>
      <c r="Q14" s="1108"/>
    </row>
    <row r="15" spans="1:17">
      <c r="B15" s="1502"/>
      <c r="C15" s="802" t="s">
        <v>1476</v>
      </c>
      <c r="D15" s="799" t="s">
        <v>3727</v>
      </c>
      <c r="E15" s="799" t="s">
        <v>3728</v>
      </c>
      <c r="F15" s="799" t="s">
        <v>3729</v>
      </c>
      <c r="G15" s="203" t="s">
        <v>955</v>
      </c>
      <c r="H15" s="804" t="s">
        <v>3730</v>
      </c>
      <c r="J15" s="258"/>
      <c r="M15" s="1108"/>
      <c r="N15" s="1108"/>
      <c r="O15" s="1108"/>
      <c r="P15" s="1108"/>
      <c r="Q15" s="1108"/>
    </row>
    <row r="16" spans="1:17">
      <c r="B16" s="1501" t="s">
        <v>3731</v>
      </c>
      <c r="C16" s="1506" t="s">
        <v>3732</v>
      </c>
      <c r="D16" s="799"/>
      <c r="E16" s="799" t="s">
        <v>3733</v>
      </c>
      <c r="F16" s="799"/>
      <c r="J16" s="258"/>
      <c r="M16" s="1108"/>
      <c r="N16" s="1108"/>
      <c r="O16" s="1108"/>
      <c r="P16" s="1108"/>
      <c r="Q16" s="1108"/>
    </row>
    <row r="17" spans="2:17">
      <c r="B17" s="1502"/>
      <c r="C17" s="1502"/>
      <c r="D17" s="799" t="s">
        <v>3734</v>
      </c>
      <c r="E17" s="813" t="s">
        <v>3735</v>
      </c>
      <c r="F17" s="799"/>
      <c r="G17" s="203" t="s">
        <v>955</v>
      </c>
      <c r="H17" s="794" t="s">
        <v>3736</v>
      </c>
      <c r="I17" s="814" t="s">
        <v>3737</v>
      </c>
      <c r="J17" s="258"/>
      <c r="M17" s="1108"/>
      <c r="N17" s="1108"/>
      <c r="O17" s="1108"/>
      <c r="P17" s="1108"/>
      <c r="Q17" s="1108"/>
    </row>
    <row r="18" spans="2:17" ht="15" thickBot="1">
      <c r="B18" s="1501" t="s">
        <v>3738</v>
      </c>
      <c r="C18" s="802" t="s">
        <v>3739</v>
      </c>
      <c r="D18" s="799" t="s">
        <v>3740</v>
      </c>
      <c r="E18" s="799" t="s">
        <v>3741</v>
      </c>
      <c r="F18" s="799" t="s">
        <v>3742</v>
      </c>
      <c r="G18" s="203" t="s">
        <v>955</v>
      </c>
      <c r="H18" s="794" t="s">
        <v>3736</v>
      </c>
      <c r="J18" s="270"/>
    </row>
    <row r="19" spans="2:17" s="1108" customFormat="1">
      <c r="B19" s="1505"/>
      <c r="C19" s="1162" t="s">
        <v>2546</v>
      </c>
      <c r="D19" s="1163" t="s">
        <v>2549</v>
      </c>
      <c r="E19" s="1163" t="s">
        <v>2550</v>
      </c>
      <c r="F19" s="1163" t="s">
        <v>2548</v>
      </c>
      <c r="G19" s="203"/>
      <c r="J19" s="1164"/>
    </row>
    <row r="20" spans="2:17">
      <c r="B20" s="1502"/>
      <c r="C20" s="815" t="s">
        <v>3743</v>
      </c>
      <c r="D20" s="811" t="s">
        <v>3744</v>
      </c>
      <c r="E20" s="811" t="s">
        <v>3745</v>
      </c>
      <c r="F20" s="816" t="s">
        <v>3746</v>
      </c>
      <c r="G20" s="203" t="s">
        <v>955</v>
      </c>
      <c r="H20" s="794" t="s">
        <v>3736</v>
      </c>
    </row>
    <row r="21" spans="2:17">
      <c r="B21" s="810" t="s">
        <v>3747</v>
      </c>
      <c r="C21" s="815" t="s">
        <v>3748</v>
      </c>
      <c r="D21" s="77" t="s">
        <v>3749</v>
      </c>
      <c r="E21" s="77" t="s">
        <v>3750</v>
      </c>
      <c r="F21" s="817" t="s">
        <v>3751</v>
      </c>
      <c r="G21" s="818" t="s">
        <v>954</v>
      </c>
      <c r="H21" s="812">
        <v>45428</v>
      </c>
      <c r="L21" s="819"/>
    </row>
    <row r="22" spans="2:17">
      <c r="B22" s="820" t="s">
        <v>3752</v>
      </c>
      <c r="C22" s="821" t="s">
        <v>2142</v>
      </c>
      <c r="D22" s="822" t="s">
        <v>3753</v>
      </c>
      <c r="E22" s="823" t="s">
        <v>3754</v>
      </c>
      <c r="F22" s="816" t="s">
        <v>3755</v>
      </c>
      <c r="G22" s="803" t="s">
        <v>3756</v>
      </c>
      <c r="H22" s="804">
        <v>45427</v>
      </c>
      <c r="L22" s="77"/>
    </row>
    <row r="23" spans="2:17">
      <c r="B23" s="810" t="s">
        <v>3757</v>
      </c>
      <c r="C23" s="815" t="s">
        <v>1513</v>
      </c>
      <c r="D23" s="811" t="s">
        <v>3758</v>
      </c>
      <c r="E23" s="811" t="s">
        <v>3759</v>
      </c>
      <c r="F23" s="816" t="s">
        <v>3760</v>
      </c>
      <c r="G23" s="824" t="s">
        <v>955</v>
      </c>
      <c r="H23" s="794" t="s">
        <v>3761</v>
      </c>
      <c r="L23" s="817"/>
    </row>
    <row r="24" spans="2:17" ht="28.8">
      <c r="B24" s="810" t="s">
        <v>3762</v>
      </c>
      <c r="C24" s="815" t="s">
        <v>3763</v>
      </c>
      <c r="D24" s="811" t="s">
        <v>1897</v>
      </c>
      <c r="E24" s="811" t="s">
        <v>1898</v>
      </c>
      <c r="F24" s="816" t="s">
        <v>1899</v>
      </c>
      <c r="G24" s="803" t="s">
        <v>3756</v>
      </c>
      <c r="H24" s="804">
        <v>45352</v>
      </c>
      <c r="L24" s="77"/>
    </row>
    <row r="25" spans="2:17">
      <c r="B25" s="810" t="s">
        <v>3764</v>
      </c>
      <c r="C25" s="815" t="s">
        <v>3765</v>
      </c>
      <c r="D25" s="811" t="s">
        <v>3766</v>
      </c>
      <c r="E25" s="811" t="s">
        <v>3767</v>
      </c>
      <c r="F25" s="811" t="s">
        <v>3768</v>
      </c>
      <c r="G25" s="824" t="s">
        <v>954</v>
      </c>
      <c r="H25" s="812">
        <v>45046</v>
      </c>
    </row>
    <row r="26" spans="2:17" ht="28.8">
      <c r="B26" s="810" t="s">
        <v>3769</v>
      </c>
      <c r="C26" s="815" t="s">
        <v>3770</v>
      </c>
      <c r="D26" s="811" t="s">
        <v>3771</v>
      </c>
      <c r="E26" s="825" t="s">
        <v>3772</v>
      </c>
      <c r="F26" s="811"/>
      <c r="G26" s="803" t="s">
        <v>3756</v>
      </c>
      <c r="H26" s="804">
        <v>45368</v>
      </c>
      <c r="I26" s="794" t="s">
        <v>3773</v>
      </c>
    </row>
    <row r="27" spans="2:17" ht="28.8">
      <c r="B27" s="826" t="s">
        <v>3774</v>
      </c>
      <c r="C27" s="802" t="s">
        <v>3775</v>
      </c>
      <c r="D27" s="799" t="s">
        <v>3776</v>
      </c>
      <c r="E27" s="809" t="s">
        <v>3777</v>
      </c>
      <c r="F27" s="827" t="s">
        <v>3778</v>
      </c>
      <c r="G27" s="803" t="s">
        <v>954</v>
      </c>
      <c r="H27" s="804">
        <v>45374</v>
      </c>
    </row>
    <row r="28" spans="2:17">
      <c r="B28" s="820" t="s">
        <v>3889</v>
      </c>
      <c r="C28" s="815" t="s">
        <v>3890</v>
      </c>
      <c r="D28" s="811" t="s">
        <v>3891</v>
      </c>
      <c r="E28" s="811" t="s">
        <v>3893</v>
      </c>
      <c r="F28" s="816" t="s">
        <v>3892</v>
      </c>
      <c r="G28" s="803"/>
    </row>
    <row r="29" spans="2:17" ht="28.8">
      <c r="B29" s="820" t="s">
        <v>3779</v>
      </c>
      <c r="C29" s="815" t="s">
        <v>3780</v>
      </c>
      <c r="D29" s="811" t="s">
        <v>3781</v>
      </c>
      <c r="E29" s="825" t="s">
        <v>3782</v>
      </c>
      <c r="F29" s="816" t="s">
        <v>3783</v>
      </c>
      <c r="G29" s="203" t="s">
        <v>954</v>
      </c>
      <c r="H29" s="804">
        <v>45291</v>
      </c>
    </row>
    <row r="30" spans="2:17" ht="28.8">
      <c r="B30" s="820" t="s">
        <v>3784</v>
      </c>
      <c r="C30" s="815" t="s">
        <v>3785</v>
      </c>
      <c r="D30" s="811" t="s">
        <v>3786</v>
      </c>
      <c r="E30" s="825" t="s">
        <v>3787</v>
      </c>
      <c r="F30" s="811" t="s">
        <v>3788</v>
      </c>
      <c r="G30" s="828" t="s">
        <v>954</v>
      </c>
      <c r="H30" s="828" t="s">
        <v>3789</v>
      </c>
    </row>
    <row r="31" spans="2:17" ht="43.2">
      <c r="B31" s="820" t="s">
        <v>3790</v>
      </c>
      <c r="C31" s="815" t="s">
        <v>2191</v>
      </c>
      <c r="D31" s="829" t="s">
        <v>2189</v>
      </c>
      <c r="E31" s="811" t="s">
        <v>2188</v>
      </c>
      <c r="F31" s="811" t="s">
        <v>2186</v>
      </c>
      <c r="G31" s="250" t="s">
        <v>954</v>
      </c>
      <c r="H31" s="250" t="s">
        <v>3791</v>
      </c>
    </row>
    <row r="32" spans="2:17" ht="28.8">
      <c r="B32" s="1510" t="s">
        <v>3792</v>
      </c>
      <c r="C32" s="1511" t="s">
        <v>3793</v>
      </c>
      <c r="D32" s="811" t="s">
        <v>3794</v>
      </c>
      <c r="E32" s="825" t="s">
        <v>3795</v>
      </c>
      <c r="F32" s="816" t="s">
        <v>3796</v>
      </c>
      <c r="G32" s="830" t="s">
        <v>954</v>
      </c>
      <c r="H32" s="831">
        <v>45449</v>
      </c>
    </row>
    <row r="33" spans="2:13">
      <c r="B33" s="1510"/>
      <c r="C33" s="1511"/>
      <c r="D33" s="811" t="s">
        <v>3797</v>
      </c>
      <c r="E33" s="832" t="s">
        <v>3798</v>
      </c>
      <c r="F33" s="816" t="s">
        <v>3799</v>
      </c>
      <c r="G33" s="833"/>
      <c r="H33" s="833"/>
    </row>
    <row r="34" spans="2:13" ht="28.8" hidden="1">
      <c r="B34" s="820" t="s">
        <v>3800</v>
      </c>
      <c r="C34" s="815" t="s">
        <v>3801</v>
      </c>
      <c r="D34" s="811" t="s">
        <v>3802</v>
      </c>
      <c r="E34" s="834" t="s">
        <v>3803</v>
      </c>
      <c r="F34" s="816" t="s">
        <v>3804</v>
      </c>
      <c r="G34" s="833" t="s">
        <v>3756</v>
      </c>
      <c r="H34" s="831">
        <v>45117</v>
      </c>
    </row>
    <row r="35" spans="2:13" ht="28.8">
      <c r="B35" s="820" t="s">
        <v>3805</v>
      </c>
      <c r="C35" s="815" t="s">
        <v>3806</v>
      </c>
      <c r="D35" s="811"/>
      <c r="E35" s="825" t="s">
        <v>3807</v>
      </c>
      <c r="F35" s="816" t="s">
        <v>3808</v>
      </c>
      <c r="G35" s="833" t="s">
        <v>954</v>
      </c>
      <c r="H35" s="831">
        <v>45274</v>
      </c>
      <c r="I35" s="794" t="s">
        <v>3809</v>
      </c>
    </row>
    <row r="36" spans="2:13" ht="28.8">
      <c r="B36" s="1107" t="s">
        <v>3810</v>
      </c>
      <c r="C36" s="1107" t="s">
        <v>2224</v>
      </c>
      <c r="D36" s="1166" t="s">
        <v>3811</v>
      </c>
      <c r="E36" s="1166">
        <v>79155597559</v>
      </c>
      <c r="F36" s="816" t="s">
        <v>2226</v>
      </c>
      <c r="G36" s="828" t="s">
        <v>954</v>
      </c>
      <c r="H36" s="828" t="s">
        <v>3789</v>
      </c>
      <c r="M36" s="600"/>
    </row>
    <row r="37" spans="2:13">
      <c r="B37" s="820" t="s">
        <v>3812</v>
      </c>
      <c r="C37" s="929" t="s">
        <v>4037</v>
      </c>
      <c r="D37" s="930" t="s">
        <v>4039</v>
      </c>
      <c r="E37" s="930" t="s">
        <v>4040</v>
      </c>
      <c r="F37" s="930" t="s">
        <v>4038</v>
      </c>
      <c r="M37" s="600"/>
    </row>
    <row r="38" spans="2:13" ht="28.8">
      <c r="B38" s="928" t="s">
        <v>4035</v>
      </c>
      <c r="C38" s="929" t="s">
        <v>4037</v>
      </c>
      <c r="D38" s="930" t="s">
        <v>4039</v>
      </c>
      <c r="E38" s="930" t="s">
        <v>4040</v>
      </c>
      <c r="F38" s="930" t="s">
        <v>4038</v>
      </c>
      <c r="M38" s="911"/>
    </row>
    <row r="39" spans="2:13">
      <c r="B39" s="928" t="s">
        <v>4036</v>
      </c>
      <c r="C39" s="929" t="s">
        <v>4037</v>
      </c>
      <c r="D39" s="930" t="s">
        <v>4039</v>
      </c>
      <c r="E39" s="930" t="s">
        <v>4040</v>
      </c>
      <c r="F39" s="930" t="s">
        <v>4038</v>
      </c>
    </row>
    <row r="40" spans="2:13">
      <c r="B40" s="1004" t="s">
        <v>5615</v>
      </c>
      <c r="C40" s="1004" t="s">
        <v>5618</v>
      </c>
      <c r="D40" s="811"/>
      <c r="E40" s="1003" t="s">
        <v>5617</v>
      </c>
      <c r="F40" s="1003" t="s">
        <v>5616</v>
      </c>
      <c r="G40" s="794"/>
      <c r="H40" s="794"/>
    </row>
    <row r="41" spans="2:13" ht="31.2">
      <c r="B41" s="928" t="s">
        <v>5624</v>
      </c>
      <c r="C41" s="929" t="s">
        <v>4052</v>
      </c>
      <c r="D41" s="1008" t="s">
        <v>5625</v>
      </c>
      <c r="E41" s="1009">
        <v>89266597618</v>
      </c>
      <c r="F41" s="1165" t="s">
        <v>6159</v>
      </c>
      <c r="G41" s="794"/>
      <c r="H41" s="794"/>
    </row>
    <row r="42" spans="2:13">
      <c r="B42" s="1168" t="s">
        <v>3800</v>
      </c>
      <c r="C42" s="1218" t="s">
        <v>2142</v>
      </c>
      <c r="D42" s="1219" t="s">
        <v>3753</v>
      </c>
      <c r="E42" s="823" t="s">
        <v>3754</v>
      </c>
      <c r="F42" s="816" t="s">
        <v>3755</v>
      </c>
      <c r="G42" s="794"/>
      <c r="H42" s="794"/>
    </row>
    <row r="43" spans="2:13">
      <c r="B43" s="203"/>
      <c r="C43" s="203"/>
      <c r="D43" s="794"/>
      <c r="E43" s="794"/>
      <c r="F43" s="794"/>
      <c r="G43" s="794"/>
      <c r="H43" s="794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229FCBEC-FE60-462E-A66A-5CF834948582}"/>
    <hyperlink ref="F29" r:id="rId2" xr:uid="{BBE9785A-C8B3-4D21-B0E3-A194467C6D19}"/>
    <hyperlink ref="F27" r:id="rId3" display="aleksandr.s@abb-electro.ru" xr:uid="{ADEC7F47-BD5E-4482-A94A-66F0A7A3E357}"/>
    <hyperlink ref="F12" r:id="rId4" xr:uid="{AFD97F37-8A55-4E74-905F-1F58025A6FA5}"/>
    <hyperlink ref="F11" r:id="rId5" xr:uid="{5BD405A1-7974-47DA-84D7-939BD32458D4}"/>
    <hyperlink ref="F20" r:id="rId6" xr:uid="{71911CC1-2C2D-4722-B30D-B015D5A46C46}"/>
    <hyperlink ref="F32" r:id="rId7" xr:uid="{B0EE2408-4734-48A9-B8B1-72412B561828}"/>
    <hyperlink ref="F33" r:id="rId8" xr:uid="{9F4B74A6-794F-45A6-B87D-DE55881E7542}"/>
    <hyperlink ref="F35" r:id="rId9" xr:uid="{936ED1FA-1ACE-4C1B-898D-BC7CF7DEB190}"/>
    <hyperlink ref="F23" r:id="rId10" xr:uid="{402B2886-CB3F-4D69-B144-1F0D9FAC429C}"/>
    <hyperlink ref="F34" r:id="rId11" xr:uid="{9F9107F7-9EBC-4EE8-A264-5574B937F0AB}"/>
    <hyperlink ref="F9" r:id="rId12" xr:uid="{F6EA05D7-6B09-4622-B8E0-B88BB120E678}"/>
    <hyperlink ref="F10" r:id="rId13" xr:uid="{D03D5F08-B976-45EF-9CB2-577F25698872}"/>
    <hyperlink ref="F21" r:id="rId14" display="mailto:tae@prof-led.ru" xr:uid="{00FE6B5D-9250-4363-9CDF-E8284C413630}"/>
    <hyperlink ref="F22" r:id="rId15" xr:uid="{B0BF18E0-036D-4A10-9C36-20B0A02DFAC2}"/>
    <hyperlink ref="F28" r:id="rId16" xr:uid="{3D6451E2-FA75-4793-AE89-A1790FD6D96C}"/>
    <hyperlink ref="F42" r:id="rId17" xr:uid="{94D9B640-5100-40B9-8E3C-4C477FD0887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1BF9-F6F4-4893-8424-3C08BE1106D1}">
  <dimension ref="A1:F23"/>
  <sheetViews>
    <sheetView topLeftCell="A7" workbookViewId="0">
      <selection activeCell="N22" sqref="N2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512" t="s">
        <v>843</v>
      </c>
      <c r="B1" s="1513"/>
      <c r="C1" s="1514" t="s">
        <v>845</v>
      </c>
      <c r="D1" s="1514"/>
      <c r="E1" s="1514"/>
      <c r="F1" s="1514"/>
    </row>
    <row r="2" spans="1:6">
      <c r="A2" s="1515" t="s">
        <v>833</v>
      </c>
      <c r="B2" s="1516" t="s">
        <v>833</v>
      </c>
      <c r="C2" s="1517" t="s">
        <v>2552</v>
      </c>
      <c r="D2" s="1517"/>
      <c r="E2" s="1517"/>
      <c r="F2" s="1517"/>
    </row>
    <row r="3" spans="1:6">
      <c r="A3" s="1515" t="s">
        <v>963</v>
      </c>
      <c r="B3" s="1516" t="s">
        <v>834</v>
      </c>
      <c r="C3" s="1518">
        <f>B37</f>
        <v>0</v>
      </c>
      <c r="D3" s="1519"/>
      <c r="E3" s="1519"/>
      <c r="F3" s="1520"/>
    </row>
    <row r="4" spans="1:6">
      <c r="A4" s="1515" t="s">
        <v>835</v>
      </c>
      <c r="B4" s="1516" t="s">
        <v>835</v>
      </c>
      <c r="C4" s="1517"/>
      <c r="D4" s="1517"/>
      <c r="E4" s="1517"/>
      <c r="F4" s="1517"/>
    </row>
    <row r="5" spans="1:6">
      <c r="A5" s="1515" t="s">
        <v>836</v>
      </c>
      <c r="B5" s="1516" t="s">
        <v>836</v>
      </c>
      <c r="C5" s="1521"/>
      <c r="D5" s="1521"/>
      <c r="E5" s="1521"/>
      <c r="F5" s="1521"/>
    </row>
    <row r="6" spans="1:6">
      <c r="A6" s="1515" t="s">
        <v>837</v>
      </c>
      <c r="B6" s="1516" t="s">
        <v>837</v>
      </c>
      <c r="C6" s="1521"/>
      <c r="D6" s="1521"/>
      <c r="E6" s="1521"/>
      <c r="F6" s="1521"/>
    </row>
    <row r="7" spans="1:6">
      <c r="A7" s="1515" t="s">
        <v>838</v>
      </c>
      <c r="B7" s="1516" t="s">
        <v>838</v>
      </c>
      <c r="C7" s="1521"/>
      <c r="D7" s="1521"/>
      <c r="E7" s="1521"/>
      <c r="F7" s="1521"/>
    </row>
    <row r="8" spans="1:6">
      <c r="A8" s="1515" t="s">
        <v>839</v>
      </c>
      <c r="B8" s="1516" t="s">
        <v>839</v>
      </c>
      <c r="C8" s="1521"/>
      <c r="D8" s="1521"/>
      <c r="E8" s="1521"/>
      <c r="F8" s="1521"/>
    </row>
    <row r="9" spans="1:6">
      <c r="A9" s="1515" t="s">
        <v>840</v>
      </c>
      <c r="B9" s="1516" t="s">
        <v>840</v>
      </c>
      <c r="C9" s="1521"/>
      <c r="D9" s="1521"/>
      <c r="E9" s="1521"/>
      <c r="F9" s="1521"/>
    </row>
    <row r="10" spans="1:6">
      <c r="A10" s="1515" t="s">
        <v>841</v>
      </c>
      <c r="B10" s="1516" t="s">
        <v>841</v>
      </c>
      <c r="C10" s="1521"/>
      <c r="D10" s="1521"/>
      <c r="E10" s="1521"/>
      <c r="F10" s="1521"/>
    </row>
    <row r="11" spans="1:6">
      <c r="A11" s="1523" t="s">
        <v>842</v>
      </c>
      <c r="B11" s="1524" t="s">
        <v>842</v>
      </c>
      <c r="C11" s="1525">
        <f>D38</f>
        <v>0</v>
      </c>
      <c r="D11" s="1526"/>
      <c r="E11" s="1526"/>
      <c r="F11" s="1527"/>
    </row>
    <row r="12" spans="1:6" ht="41.4">
      <c r="A12" s="477" t="s">
        <v>2553</v>
      </c>
      <c r="B12" s="1528" t="s">
        <v>2554</v>
      </c>
      <c r="C12" s="1529"/>
      <c r="D12" s="478" t="s">
        <v>1989</v>
      </c>
      <c r="E12" s="479" t="s">
        <v>2555</v>
      </c>
      <c r="F12" s="479" t="s">
        <v>2556</v>
      </c>
    </row>
    <row r="13" spans="1:6" ht="41.4">
      <c r="A13" s="480">
        <v>1</v>
      </c>
      <c r="B13" s="1522" t="s">
        <v>2557</v>
      </c>
      <c r="C13" s="1522"/>
      <c r="D13" s="480" t="s">
        <v>2558</v>
      </c>
      <c r="E13" s="481">
        <v>1</v>
      </c>
      <c r="F13" s="482">
        <v>67</v>
      </c>
    </row>
    <row r="14" spans="1:6" ht="41.4">
      <c r="A14" s="480">
        <v>2</v>
      </c>
      <c r="B14" s="1522" t="s">
        <v>2559</v>
      </c>
      <c r="C14" s="1522"/>
      <c r="D14" s="480" t="s">
        <v>2558</v>
      </c>
      <c r="E14" s="481">
        <v>1</v>
      </c>
      <c r="F14" s="482">
        <v>39</v>
      </c>
    </row>
    <row r="15" spans="1:6" ht="41.4">
      <c r="A15" s="480">
        <v>3</v>
      </c>
      <c r="B15" s="1531" t="s">
        <v>2560</v>
      </c>
      <c r="C15" s="1531"/>
      <c r="D15" s="480" t="s">
        <v>2558</v>
      </c>
      <c r="E15" s="481">
        <v>1</v>
      </c>
      <c r="F15" s="483">
        <f>SUM(F16:F21)</f>
        <v>39</v>
      </c>
    </row>
    <row r="16" spans="1:6" ht="41.4">
      <c r="A16" s="484" t="s">
        <v>2561</v>
      </c>
      <c r="B16" s="1530" t="s">
        <v>2562</v>
      </c>
      <c r="C16" s="1530"/>
      <c r="D16" s="485" t="s">
        <v>2558</v>
      </c>
      <c r="E16" s="486">
        <v>1</v>
      </c>
      <c r="F16" s="482">
        <v>8</v>
      </c>
    </row>
    <row r="17" spans="1:6" ht="41.4">
      <c r="A17" s="484" t="s">
        <v>2563</v>
      </c>
      <c r="B17" s="1530" t="s">
        <v>2564</v>
      </c>
      <c r="C17" s="1530"/>
      <c r="D17" s="485" t="s">
        <v>2558</v>
      </c>
      <c r="E17" s="486">
        <v>1</v>
      </c>
      <c r="F17" s="482">
        <v>25</v>
      </c>
    </row>
    <row r="18" spans="1:6" ht="41.4">
      <c r="A18" s="484" t="s">
        <v>2565</v>
      </c>
      <c r="B18" s="1530" t="s">
        <v>2566</v>
      </c>
      <c r="C18" s="1530"/>
      <c r="D18" s="485" t="s">
        <v>2558</v>
      </c>
      <c r="E18" s="486">
        <v>1</v>
      </c>
      <c r="F18" s="482">
        <v>3</v>
      </c>
    </row>
    <row r="19" spans="1:6" ht="41.4">
      <c r="A19" s="484" t="s">
        <v>2567</v>
      </c>
      <c r="B19" s="1530" t="s">
        <v>2568</v>
      </c>
      <c r="C19" s="1530"/>
      <c r="D19" s="485" t="s">
        <v>2558</v>
      </c>
      <c r="E19" s="486">
        <v>1</v>
      </c>
      <c r="F19" s="482">
        <v>1</v>
      </c>
    </row>
    <row r="20" spans="1:6" ht="41.4">
      <c r="A20" s="484" t="s">
        <v>2569</v>
      </c>
      <c r="B20" s="1530" t="s">
        <v>2570</v>
      </c>
      <c r="C20" s="1530"/>
      <c r="D20" s="485" t="s">
        <v>2558</v>
      </c>
      <c r="E20" s="486">
        <v>1</v>
      </c>
      <c r="F20" s="482">
        <v>1</v>
      </c>
    </row>
    <row r="21" spans="1:6" ht="41.4">
      <c r="A21" s="484" t="s">
        <v>2571</v>
      </c>
      <c r="B21" s="1530" t="s">
        <v>2572</v>
      </c>
      <c r="C21" s="1530"/>
      <c r="D21" s="485" t="s">
        <v>2558</v>
      </c>
      <c r="E21" s="486">
        <v>1</v>
      </c>
      <c r="F21" s="482">
        <v>1</v>
      </c>
    </row>
    <row r="22" spans="1:6" ht="41.4">
      <c r="A22" s="480">
        <v>4</v>
      </c>
      <c r="B22" s="1531" t="s">
        <v>2573</v>
      </c>
      <c r="C22" s="1531"/>
      <c r="D22" s="480" t="s">
        <v>2558</v>
      </c>
      <c r="E22" s="481">
        <v>1</v>
      </c>
      <c r="F22" s="482">
        <v>5</v>
      </c>
    </row>
    <row r="23" spans="1:6" ht="41.4">
      <c r="A23" s="487"/>
      <c r="B23" s="1532" t="s">
        <v>2574</v>
      </c>
      <c r="C23" s="1532"/>
      <c r="D23" s="488" t="s">
        <v>2558</v>
      </c>
      <c r="E23" s="489">
        <v>1</v>
      </c>
      <c r="F23" s="490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31" priority="5" operator="containsText" text="!">
      <formula>NOT(ISERROR(SEARCH("!",F16)))</formula>
    </cfRule>
  </conditionalFormatting>
  <conditionalFormatting sqref="F13">
    <cfRule type="containsText" dxfId="30" priority="4" operator="containsText" text="!">
      <formula>NOT(ISERROR(SEARCH("!",F13)))</formula>
    </cfRule>
  </conditionalFormatting>
  <conditionalFormatting sqref="F14">
    <cfRule type="containsText" dxfId="29" priority="3" operator="containsText" text="!">
      <formula>NOT(ISERROR(SEARCH("!",F14)))</formula>
    </cfRule>
  </conditionalFormatting>
  <conditionalFormatting sqref="F22">
    <cfRule type="containsText" dxfId="28" priority="2" operator="containsText" text="!">
      <formula>NOT(ISERROR(SEARCH("!",F22)))</formula>
    </cfRule>
  </conditionalFormatting>
  <conditionalFormatting sqref="F19">
    <cfRule type="containsText" dxfId="27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507FFE77-240D-46F3-BC56-A0B528386059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F4F7-ED64-461C-8839-5E20F73AC1B5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493" customWidth="1"/>
    <col min="2" max="2" width="12.33203125" style="493" customWidth="1"/>
    <col min="3" max="3" width="59.33203125" style="493" bestFit="1" customWidth="1"/>
    <col min="4" max="4" width="25" style="497" bestFit="1" customWidth="1"/>
    <col min="5" max="5" width="17.109375" style="496" customWidth="1"/>
    <col min="6" max="6" width="12.88671875" style="869" customWidth="1"/>
    <col min="7" max="7" width="15.6640625" style="495" customWidth="1"/>
    <col min="8" max="8" width="24" style="495" hidden="1" customWidth="1"/>
    <col min="9" max="9" width="17.6640625" style="494" customWidth="1"/>
    <col min="10" max="10" width="13.33203125" style="493" hidden="1" customWidth="1"/>
    <col min="11" max="11" width="31.88671875" style="493" customWidth="1"/>
    <col min="12" max="16384" width="9.109375" style="493"/>
  </cols>
  <sheetData>
    <row r="1" spans="1:11" ht="11.4">
      <c r="A1" s="601"/>
      <c r="B1" s="601"/>
      <c r="C1" s="608"/>
      <c r="D1" s="607"/>
      <c r="E1" s="606"/>
      <c r="F1" s="865"/>
      <c r="I1" s="493"/>
    </row>
    <row r="2" spans="1:11" ht="21.75" customHeight="1">
      <c r="A2" s="601"/>
      <c r="B2" s="605" t="s">
        <v>3570</v>
      </c>
      <c r="C2" s="605"/>
      <c r="D2" s="604"/>
      <c r="E2" s="603"/>
      <c r="F2" s="866"/>
      <c r="I2" s="493"/>
    </row>
    <row r="3" spans="1:11" ht="13.5" customHeight="1">
      <c r="A3" s="601"/>
      <c r="B3" s="600" t="s">
        <v>3569</v>
      </c>
      <c r="C3" s="600"/>
      <c r="D3" s="602"/>
      <c r="E3" s="598"/>
      <c r="F3" s="867"/>
      <c r="I3" s="493"/>
    </row>
    <row r="4" spans="1:11" ht="11.4">
      <c r="A4" s="601"/>
      <c r="B4" s="600" t="s">
        <v>3568</v>
      </c>
      <c r="C4" s="600"/>
      <c r="D4" s="602"/>
      <c r="E4" s="598"/>
      <c r="F4" s="867"/>
      <c r="I4" s="493"/>
    </row>
    <row r="5" spans="1:11" ht="13.2">
      <c r="A5" s="601"/>
      <c r="B5" s="600" t="s">
        <v>3567</v>
      </c>
      <c r="C5" s="600"/>
      <c r="D5" s="599"/>
      <c r="E5" s="598"/>
      <c r="F5" s="867"/>
      <c r="I5" s="493"/>
    </row>
    <row r="6" spans="1:11" ht="8.25" customHeight="1" thickBot="1">
      <c r="A6" s="597"/>
      <c r="B6" s="597"/>
      <c r="C6" s="597"/>
      <c r="D6" s="596"/>
      <c r="E6" s="595"/>
      <c r="F6" s="868"/>
      <c r="G6" s="594"/>
      <c r="H6" s="594"/>
      <c r="I6" s="593"/>
      <c r="J6" s="593"/>
      <c r="K6" s="593"/>
    </row>
    <row r="7" spans="1:11" ht="3.75" customHeight="1" thickTop="1">
      <c r="I7" s="493"/>
    </row>
    <row r="8" spans="1:11" s="509" customFormat="1" ht="13.8">
      <c r="A8" s="1533" t="s">
        <v>3566</v>
      </c>
      <c r="B8" s="1533"/>
      <c r="C8" s="1533"/>
      <c r="D8" s="592"/>
      <c r="E8" s="591"/>
      <c r="F8" s="870"/>
      <c r="G8" s="590"/>
      <c r="H8" s="589"/>
      <c r="I8" s="588"/>
      <c r="J8" s="588"/>
      <c r="K8" s="588"/>
    </row>
    <row r="9" spans="1:11" s="503" customFormat="1" ht="13.8">
      <c r="A9" s="587"/>
      <c r="B9" s="587"/>
      <c r="D9" s="585"/>
      <c r="E9" s="584"/>
      <c r="F9" s="871"/>
      <c r="G9" s="504"/>
      <c r="H9" s="504"/>
    </row>
    <row r="10" spans="1:11" s="503" customFormat="1" ht="13.8">
      <c r="A10" s="587"/>
      <c r="B10" s="587"/>
      <c r="D10" s="585"/>
      <c r="E10" s="584"/>
      <c r="F10" s="872"/>
    </row>
    <row r="11" spans="1:11" s="503" customFormat="1" ht="13.8">
      <c r="A11" s="586" t="s">
        <v>3565</v>
      </c>
      <c r="B11" s="586"/>
      <c r="D11" s="585"/>
      <c r="E11" s="584"/>
      <c r="F11" s="872"/>
    </row>
    <row r="12" spans="1:11" s="509" customFormat="1" ht="13.8">
      <c r="D12" s="583"/>
      <c r="E12" s="582"/>
      <c r="F12" s="873"/>
      <c r="G12" s="581"/>
      <c r="H12" s="580"/>
      <c r="I12" s="579"/>
    </row>
    <row r="13" spans="1:11" s="509" customFormat="1" ht="14.4" thickBot="1">
      <c r="D13" s="583"/>
      <c r="E13" s="582"/>
      <c r="F13" s="873"/>
      <c r="G13" s="581"/>
      <c r="H13" s="580"/>
      <c r="I13" s="579"/>
    </row>
    <row r="14" spans="1:11" s="570" customFormat="1" ht="28.2" thickBot="1">
      <c r="A14" s="578" t="s">
        <v>3564</v>
      </c>
      <c r="B14" s="578" t="s">
        <v>998</v>
      </c>
      <c r="C14" s="577" t="s">
        <v>1503</v>
      </c>
      <c r="D14" s="576" t="s">
        <v>1243</v>
      </c>
      <c r="E14" s="575" t="s">
        <v>3563</v>
      </c>
      <c r="F14" s="574" t="s">
        <v>3562</v>
      </c>
      <c r="G14" s="574" t="s">
        <v>3888</v>
      </c>
      <c r="H14" s="573" t="s">
        <v>3561</v>
      </c>
      <c r="I14" s="572" t="s">
        <v>1501</v>
      </c>
      <c r="J14" s="571" t="s">
        <v>3560</v>
      </c>
      <c r="K14" s="571" t="s">
        <v>3559</v>
      </c>
    </row>
    <row r="15" spans="1:11" s="509" customFormat="1" ht="75" customHeight="1">
      <c r="A15" s="541"/>
      <c r="B15" s="533" t="s">
        <v>3388</v>
      </c>
      <c r="C15" s="525" t="s">
        <v>2661</v>
      </c>
      <c r="D15" s="524" t="s">
        <v>3558</v>
      </c>
      <c r="E15" s="523" t="s">
        <v>3497</v>
      </c>
      <c r="F15" s="874">
        <v>32428.620000000003</v>
      </c>
      <c r="G15" s="522">
        <f>F15*1.05</f>
        <v>34050.051000000007</v>
      </c>
      <c r="H15" s="521">
        <f t="shared" ref="H15:H78" si="0">F15*G15</f>
        <v>1104196164.8596203</v>
      </c>
      <c r="I15" s="520" t="s">
        <v>2667</v>
      </c>
      <c r="J15" s="536"/>
      <c r="K15" s="550"/>
    </row>
    <row r="16" spans="1:11" s="509" customFormat="1" ht="75" customHeight="1">
      <c r="A16" s="541"/>
      <c r="B16" s="533" t="s">
        <v>3388</v>
      </c>
      <c r="C16" s="525" t="s">
        <v>3557</v>
      </c>
      <c r="D16" s="524" t="s">
        <v>3556</v>
      </c>
      <c r="E16" s="523" t="s">
        <v>3497</v>
      </c>
      <c r="F16" s="874">
        <v>32428.620000000003</v>
      </c>
      <c r="G16" s="522">
        <f t="shared" ref="G16:G79" si="1">F16*1.05</f>
        <v>34050.051000000007</v>
      </c>
      <c r="H16" s="521">
        <f t="shared" si="0"/>
        <v>1104196164.8596203</v>
      </c>
      <c r="I16" s="520" t="s">
        <v>2667</v>
      </c>
      <c r="J16" s="536"/>
      <c r="K16" s="518"/>
    </row>
    <row r="17" spans="1:11" s="509" customFormat="1" ht="75" customHeight="1">
      <c r="A17" s="526"/>
      <c r="B17" s="565" t="s">
        <v>3553</v>
      </c>
      <c r="C17" s="525" t="s">
        <v>3555</v>
      </c>
      <c r="D17" s="524" t="s">
        <v>3554</v>
      </c>
      <c r="E17" s="523" t="s">
        <v>3497</v>
      </c>
      <c r="F17" s="874">
        <v>37564.695</v>
      </c>
      <c r="G17" s="522">
        <f t="shared" si="1"/>
        <v>39442.929750000003</v>
      </c>
      <c r="H17" s="521">
        <f t="shared" si="0"/>
        <v>1481661625.9651763</v>
      </c>
      <c r="I17" s="520" t="s">
        <v>2667</v>
      </c>
      <c r="J17" s="519"/>
      <c r="K17" s="518"/>
    </row>
    <row r="18" spans="1:11" s="509" customFormat="1" ht="75" customHeight="1">
      <c r="A18" s="526"/>
      <c r="B18" s="565" t="s">
        <v>3553</v>
      </c>
      <c r="C18" s="525" t="s">
        <v>3552</v>
      </c>
      <c r="D18" s="524" t="s">
        <v>3551</v>
      </c>
      <c r="E18" s="523" t="s">
        <v>3497</v>
      </c>
      <c r="F18" s="874">
        <v>37564.695</v>
      </c>
      <c r="G18" s="522">
        <f t="shared" si="1"/>
        <v>39442.929750000003</v>
      </c>
      <c r="H18" s="521">
        <f t="shared" si="0"/>
        <v>1481661625.9651763</v>
      </c>
      <c r="I18" s="520" t="s">
        <v>2667</v>
      </c>
      <c r="J18" s="519"/>
      <c r="K18" s="518"/>
    </row>
    <row r="19" spans="1:11" s="509" customFormat="1" ht="75" customHeight="1">
      <c r="A19" s="526"/>
      <c r="B19" s="526" t="s">
        <v>3548</v>
      </c>
      <c r="C19" s="525" t="s">
        <v>3550</v>
      </c>
      <c r="D19" s="524" t="s">
        <v>3549</v>
      </c>
      <c r="E19" s="523" t="s">
        <v>3497</v>
      </c>
      <c r="F19" s="874">
        <v>33572.07</v>
      </c>
      <c r="G19" s="522">
        <f t="shared" si="1"/>
        <v>35250.673500000004</v>
      </c>
      <c r="H19" s="521">
        <f t="shared" si="0"/>
        <v>1183438078.2891452</v>
      </c>
      <c r="I19" s="520" t="s">
        <v>2667</v>
      </c>
      <c r="J19" s="519"/>
      <c r="K19" s="518"/>
    </row>
    <row r="20" spans="1:11" s="509" customFormat="1" ht="75" customHeight="1">
      <c r="A20" s="526"/>
      <c r="B20" s="526" t="s">
        <v>3548</v>
      </c>
      <c r="C20" s="525" t="s">
        <v>3547</v>
      </c>
      <c r="D20" s="524" t="s">
        <v>3546</v>
      </c>
      <c r="E20" s="523" t="s">
        <v>3497</v>
      </c>
      <c r="F20" s="874">
        <v>33572.07</v>
      </c>
      <c r="G20" s="522">
        <f t="shared" si="1"/>
        <v>35250.673500000004</v>
      </c>
      <c r="H20" s="521">
        <f t="shared" si="0"/>
        <v>1183438078.2891452</v>
      </c>
      <c r="I20" s="520" t="s">
        <v>2667</v>
      </c>
      <c r="J20" s="519"/>
      <c r="K20" s="518"/>
    </row>
    <row r="21" spans="1:11" s="509" customFormat="1" ht="75" customHeight="1">
      <c r="A21" s="526"/>
      <c r="B21" s="535" t="s">
        <v>3543</v>
      </c>
      <c r="C21" s="525" t="s">
        <v>3545</v>
      </c>
      <c r="D21" s="524" t="s">
        <v>3544</v>
      </c>
      <c r="E21" s="523" t="s">
        <v>3497</v>
      </c>
      <c r="F21" s="874">
        <v>38708.145000000004</v>
      </c>
      <c r="G21" s="522">
        <f t="shared" si="1"/>
        <v>40643.552250000008</v>
      </c>
      <c r="H21" s="521">
        <f t="shared" si="0"/>
        <v>1573236513.8080766</v>
      </c>
      <c r="I21" s="520" t="s">
        <v>2667</v>
      </c>
      <c r="J21" s="519"/>
      <c r="K21" s="518"/>
    </row>
    <row r="22" spans="1:11" s="509" customFormat="1" ht="75" customHeight="1">
      <c r="A22" s="526"/>
      <c r="B22" s="535" t="s">
        <v>3543</v>
      </c>
      <c r="C22" s="525" t="s">
        <v>3542</v>
      </c>
      <c r="D22" s="524" t="s">
        <v>3541</v>
      </c>
      <c r="E22" s="523" t="s">
        <v>3497</v>
      </c>
      <c r="F22" s="874">
        <v>38708.145000000004</v>
      </c>
      <c r="G22" s="522">
        <f t="shared" si="1"/>
        <v>40643.552250000008</v>
      </c>
      <c r="H22" s="521">
        <f t="shared" si="0"/>
        <v>1573236513.8080766</v>
      </c>
      <c r="I22" s="520" t="s">
        <v>2667</v>
      </c>
      <c r="J22" s="519"/>
      <c r="K22" s="518"/>
    </row>
    <row r="23" spans="1:11" s="509" customFormat="1" ht="75" customHeight="1">
      <c r="A23" s="526"/>
      <c r="B23" s="526" t="s">
        <v>3534</v>
      </c>
      <c r="C23" s="525" t="s">
        <v>3540</v>
      </c>
      <c r="D23" s="524" t="s">
        <v>3539</v>
      </c>
      <c r="E23" s="523" t="s">
        <v>3497</v>
      </c>
      <c r="F23" s="874">
        <v>32428.620000000003</v>
      </c>
      <c r="G23" s="522">
        <f t="shared" si="1"/>
        <v>34050.051000000007</v>
      </c>
      <c r="H23" s="521">
        <f t="shared" si="0"/>
        <v>1104196164.8596203</v>
      </c>
      <c r="I23" s="520" t="s">
        <v>2667</v>
      </c>
      <c r="J23" s="519"/>
      <c r="K23" s="518"/>
    </row>
    <row r="24" spans="1:11" s="509" customFormat="1" ht="75" customHeight="1">
      <c r="A24" s="526"/>
      <c r="B24" s="526" t="s">
        <v>3534</v>
      </c>
      <c r="C24" s="525" t="s">
        <v>3538</v>
      </c>
      <c r="D24" s="524" t="s">
        <v>3537</v>
      </c>
      <c r="E24" s="523" t="s">
        <v>3497</v>
      </c>
      <c r="F24" s="874">
        <v>32428.620000000003</v>
      </c>
      <c r="G24" s="522">
        <f t="shared" si="1"/>
        <v>34050.051000000007</v>
      </c>
      <c r="H24" s="521">
        <f t="shared" si="0"/>
        <v>1104196164.8596203</v>
      </c>
      <c r="I24" s="520" t="s">
        <v>2667</v>
      </c>
      <c r="J24" s="519"/>
      <c r="K24" s="518"/>
    </row>
    <row r="25" spans="1:11" s="509" customFormat="1" ht="75" customHeight="1">
      <c r="A25" s="526"/>
      <c r="B25" s="526" t="s">
        <v>3534</v>
      </c>
      <c r="C25" s="525" t="s">
        <v>3536</v>
      </c>
      <c r="D25" s="524" t="s">
        <v>3535</v>
      </c>
      <c r="E25" s="523" t="s">
        <v>3497</v>
      </c>
      <c r="F25" s="874">
        <v>33572.07</v>
      </c>
      <c r="G25" s="522">
        <f t="shared" si="1"/>
        <v>35250.673500000004</v>
      </c>
      <c r="H25" s="521">
        <f t="shared" si="0"/>
        <v>1183438078.2891452</v>
      </c>
      <c r="I25" s="520" t="s">
        <v>2667</v>
      </c>
      <c r="J25" s="519"/>
      <c r="K25" s="518"/>
    </row>
    <row r="26" spans="1:11" s="509" customFormat="1" ht="75" customHeight="1">
      <c r="A26" s="526"/>
      <c r="B26" s="526" t="s">
        <v>3534</v>
      </c>
      <c r="C26" s="525" t="s">
        <v>3533</v>
      </c>
      <c r="D26" s="524" t="s">
        <v>3532</v>
      </c>
      <c r="E26" s="523" t="s">
        <v>3497</v>
      </c>
      <c r="F26" s="874">
        <v>33572.07</v>
      </c>
      <c r="G26" s="522">
        <f t="shared" si="1"/>
        <v>35250.673500000004</v>
      </c>
      <c r="H26" s="521">
        <f t="shared" si="0"/>
        <v>1183438078.2891452</v>
      </c>
      <c r="I26" s="520" t="s">
        <v>2667</v>
      </c>
      <c r="J26" s="519"/>
      <c r="K26" s="518"/>
    </row>
    <row r="27" spans="1:11" s="509" customFormat="1" ht="75" customHeight="1">
      <c r="A27" s="526"/>
      <c r="B27" s="535" t="s">
        <v>3529</v>
      </c>
      <c r="C27" s="525" t="s">
        <v>3531</v>
      </c>
      <c r="D27" s="524" t="s">
        <v>3530</v>
      </c>
      <c r="E27" s="523" t="s">
        <v>3497</v>
      </c>
      <c r="F27" s="874">
        <v>38708.145000000004</v>
      </c>
      <c r="G27" s="522">
        <f t="shared" si="1"/>
        <v>40643.552250000008</v>
      </c>
      <c r="H27" s="521">
        <f t="shared" si="0"/>
        <v>1573236513.8080766</v>
      </c>
      <c r="I27" s="520" t="s">
        <v>2667</v>
      </c>
      <c r="J27" s="519"/>
      <c r="K27" s="518"/>
    </row>
    <row r="28" spans="1:11" s="509" customFormat="1" ht="75" customHeight="1">
      <c r="A28" s="526"/>
      <c r="B28" s="535" t="s">
        <v>3529</v>
      </c>
      <c r="C28" s="525" t="s">
        <v>3528</v>
      </c>
      <c r="D28" s="524" t="s">
        <v>3527</v>
      </c>
      <c r="E28" s="523" t="s">
        <v>3497</v>
      </c>
      <c r="F28" s="874">
        <v>38708.145000000004</v>
      </c>
      <c r="G28" s="522">
        <f t="shared" si="1"/>
        <v>40643.552250000008</v>
      </c>
      <c r="H28" s="521">
        <f t="shared" si="0"/>
        <v>1573236513.8080766</v>
      </c>
      <c r="I28" s="520" t="s">
        <v>2667</v>
      </c>
      <c r="J28" s="519"/>
      <c r="K28" s="518"/>
    </row>
    <row r="29" spans="1:11" s="509" customFormat="1" ht="75" customHeight="1">
      <c r="A29" s="526"/>
      <c r="B29" s="526" t="s">
        <v>2877</v>
      </c>
      <c r="C29" s="525" t="s">
        <v>3526</v>
      </c>
      <c r="D29" s="524" t="s">
        <v>3525</v>
      </c>
      <c r="E29" s="523" t="s">
        <v>3491</v>
      </c>
      <c r="F29" s="874">
        <v>28767.69</v>
      </c>
      <c r="G29" s="522">
        <f t="shared" si="1"/>
        <v>30206.074499999999</v>
      </c>
      <c r="H29" s="521">
        <f t="shared" si="0"/>
        <v>868958987.33290493</v>
      </c>
      <c r="I29" s="520" t="s">
        <v>2667</v>
      </c>
      <c r="J29" s="519"/>
      <c r="K29" s="518"/>
    </row>
    <row r="30" spans="1:11" s="509" customFormat="1" ht="75" customHeight="1">
      <c r="A30" s="526"/>
      <c r="B30" s="526" t="s">
        <v>2877</v>
      </c>
      <c r="C30" s="525" t="s">
        <v>3524</v>
      </c>
      <c r="D30" s="524" t="s">
        <v>3523</v>
      </c>
      <c r="E30" s="523" t="s">
        <v>3491</v>
      </c>
      <c r="F30" s="874">
        <v>28767.69</v>
      </c>
      <c r="G30" s="522">
        <f t="shared" si="1"/>
        <v>30206.074499999999</v>
      </c>
      <c r="H30" s="521">
        <f t="shared" si="0"/>
        <v>868958987.33290493</v>
      </c>
      <c r="I30" s="520" t="s">
        <v>2667</v>
      </c>
      <c r="J30" s="519"/>
      <c r="K30" s="518"/>
    </row>
    <row r="31" spans="1:11" s="509" customFormat="1" ht="75" customHeight="1">
      <c r="A31" s="526"/>
      <c r="B31" s="526" t="s">
        <v>2877</v>
      </c>
      <c r="C31" s="525" t="s">
        <v>3522</v>
      </c>
      <c r="D31" s="524" t="s">
        <v>3521</v>
      </c>
      <c r="E31" s="523" t="s">
        <v>3518</v>
      </c>
      <c r="F31" s="874">
        <v>50478.12</v>
      </c>
      <c r="G31" s="522">
        <f t="shared" si="1"/>
        <v>53002.026000000005</v>
      </c>
      <c r="H31" s="521">
        <f t="shared" si="0"/>
        <v>2675442628.6711206</v>
      </c>
      <c r="I31" s="520" t="s">
        <v>2667</v>
      </c>
      <c r="J31" s="519"/>
      <c r="K31" s="518"/>
    </row>
    <row r="32" spans="1:11" s="509" customFormat="1" ht="75" customHeight="1">
      <c r="A32" s="526"/>
      <c r="B32" s="526" t="s">
        <v>2877</v>
      </c>
      <c r="C32" s="525" t="s">
        <v>3520</v>
      </c>
      <c r="D32" s="524" t="s">
        <v>3519</v>
      </c>
      <c r="E32" s="523" t="s">
        <v>3518</v>
      </c>
      <c r="F32" s="874">
        <v>50478.12</v>
      </c>
      <c r="G32" s="522">
        <f t="shared" si="1"/>
        <v>53002.026000000005</v>
      </c>
      <c r="H32" s="521">
        <f t="shared" si="0"/>
        <v>2675442628.6711206</v>
      </c>
      <c r="I32" s="520" t="s">
        <v>2667</v>
      </c>
      <c r="J32" s="519"/>
      <c r="K32" s="518"/>
    </row>
    <row r="33" spans="1:11" s="509" customFormat="1" ht="75" customHeight="1">
      <c r="A33" s="526"/>
      <c r="B33" s="526" t="s">
        <v>3020</v>
      </c>
      <c r="C33" s="559" t="s">
        <v>3517</v>
      </c>
      <c r="D33" s="558" t="s">
        <v>3516</v>
      </c>
      <c r="E33" s="523" t="s">
        <v>3509</v>
      </c>
      <c r="F33" s="874">
        <v>27785.835000000003</v>
      </c>
      <c r="G33" s="522">
        <f t="shared" si="1"/>
        <v>29175.126750000003</v>
      </c>
      <c r="H33" s="521">
        <f t="shared" si="0"/>
        <v>810655257.97958636</v>
      </c>
      <c r="I33" s="520" t="s">
        <v>2667</v>
      </c>
      <c r="J33" s="519"/>
      <c r="K33" s="518"/>
    </row>
    <row r="34" spans="1:11" s="509" customFormat="1" ht="75" customHeight="1">
      <c r="A34" s="526"/>
      <c r="B34" s="526" t="s">
        <v>3020</v>
      </c>
      <c r="C34" s="559" t="s">
        <v>3515</v>
      </c>
      <c r="D34" s="558" t="s">
        <v>3514</v>
      </c>
      <c r="E34" s="523" t="s">
        <v>3509</v>
      </c>
      <c r="F34" s="874">
        <v>25106.760000000002</v>
      </c>
      <c r="G34" s="522">
        <f t="shared" si="1"/>
        <v>26362.098000000002</v>
      </c>
      <c r="H34" s="521">
        <f t="shared" si="0"/>
        <v>661866867.58248007</v>
      </c>
      <c r="I34" s="520" t="s">
        <v>2667</v>
      </c>
      <c r="J34" s="519"/>
      <c r="K34" s="518"/>
    </row>
    <row r="35" spans="1:11" s="509" customFormat="1" ht="75" customHeight="1">
      <c r="A35" s="526"/>
      <c r="B35" s="526" t="s">
        <v>2924</v>
      </c>
      <c r="C35" s="525" t="s">
        <v>3513</v>
      </c>
      <c r="D35" s="524" t="s">
        <v>3512</v>
      </c>
      <c r="E35" s="523" t="s">
        <v>3509</v>
      </c>
      <c r="F35" s="874">
        <v>25106.760000000002</v>
      </c>
      <c r="G35" s="522">
        <f t="shared" si="1"/>
        <v>26362.098000000002</v>
      </c>
      <c r="H35" s="521">
        <f t="shared" si="0"/>
        <v>661866867.58248007</v>
      </c>
      <c r="I35" s="520" t="s">
        <v>2667</v>
      </c>
      <c r="J35" s="519"/>
      <c r="K35" s="518"/>
    </row>
    <row r="36" spans="1:11" s="509" customFormat="1" ht="75" customHeight="1">
      <c r="A36" s="526"/>
      <c r="B36" s="526" t="s">
        <v>2924</v>
      </c>
      <c r="C36" s="525" t="s">
        <v>3511</v>
      </c>
      <c r="D36" s="524" t="s">
        <v>3510</v>
      </c>
      <c r="E36" s="523" t="s">
        <v>3509</v>
      </c>
      <c r="F36" s="874">
        <v>25106.760000000002</v>
      </c>
      <c r="G36" s="522">
        <f t="shared" si="1"/>
        <v>26362.098000000002</v>
      </c>
      <c r="H36" s="521">
        <f t="shared" si="0"/>
        <v>661866867.58248007</v>
      </c>
      <c r="I36" s="520" t="s">
        <v>2667</v>
      </c>
      <c r="J36" s="519"/>
      <c r="K36" s="518"/>
    </row>
    <row r="37" spans="1:11" s="509" customFormat="1" ht="75" customHeight="1">
      <c r="A37" s="526"/>
      <c r="B37" s="526" t="s">
        <v>3075</v>
      </c>
      <c r="C37" s="525" t="s">
        <v>3508</v>
      </c>
      <c r="D37" s="524" t="s">
        <v>3507</v>
      </c>
      <c r="E37" s="523" t="s">
        <v>3502</v>
      </c>
      <c r="F37" s="874">
        <v>32428.620000000003</v>
      </c>
      <c r="G37" s="522">
        <f t="shared" si="1"/>
        <v>34050.051000000007</v>
      </c>
      <c r="H37" s="521">
        <f t="shared" si="0"/>
        <v>1104196164.8596203</v>
      </c>
      <c r="I37" s="520" t="s">
        <v>2667</v>
      </c>
      <c r="J37" s="519"/>
      <c r="K37" s="518"/>
    </row>
    <row r="38" spans="1:11" s="509" customFormat="1" ht="75" customHeight="1">
      <c r="A38" s="526"/>
      <c r="B38" s="526" t="s">
        <v>3075</v>
      </c>
      <c r="C38" s="525" t="s">
        <v>3506</v>
      </c>
      <c r="D38" s="524" t="s">
        <v>3505</v>
      </c>
      <c r="E38" s="523" t="s">
        <v>3502</v>
      </c>
      <c r="F38" s="874">
        <v>32428.620000000003</v>
      </c>
      <c r="G38" s="522">
        <f t="shared" si="1"/>
        <v>34050.051000000007</v>
      </c>
      <c r="H38" s="521">
        <f t="shared" si="0"/>
        <v>1104196164.8596203</v>
      </c>
      <c r="I38" s="520" t="s">
        <v>2667</v>
      </c>
      <c r="J38" s="519"/>
      <c r="K38" s="518"/>
    </row>
    <row r="39" spans="1:11" s="509" customFormat="1" ht="75" customHeight="1">
      <c r="A39" s="526"/>
      <c r="B39" s="526" t="s">
        <v>3368</v>
      </c>
      <c r="C39" s="525" t="s">
        <v>3504</v>
      </c>
      <c r="D39" s="524" t="s">
        <v>3503</v>
      </c>
      <c r="E39" s="544" t="s">
        <v>3502</v>
      </c>
      <c r="F39" s="874">
        <v>31427.865000000002</v>
      </c>
      <c r="G39" s="522">
        <f t="shared" si="1"/>
        <v>32999.258250000006</v>
      </c>
      <c r="H39" s="521">
        <f t="shared" si="0"/>
        <v>1037096233.3811365</v>
      </c>
      <c r="I39" s="520" t="s">
        <v>2667</v>
      </c>
      <c r="J39" s="519"/>
      <c r="K39" s="518"/>
    </row>
    <row r="40" spans="1:11" s="509" customFormat="1" ht="75" customHeight="1">
      <c r="A40" s="526"/>
      <c r="B40" s="526" t="s">
        <v>2735</v>
      </c>
      <c r="C40" s="525" t="s">
        <v>3501</v>
      </c>
      <c r="D40" s="524" t="s">
        <v>3500</v>
      </c>
      <c r="E40" s="523" t="s">
        <v>3497</v>
      </c>
      <c r="F40" s="874">
        <v>32953.095000000001</v>
      </c>
      <c r="G40" s="522">
        <f t="shared" si="1"/>
        <v>34600.749750000003</v>
      </c>
      <c r="H40" s="521">
        <f t="shared" si="0"/>
        <v>1140201793.5829763</v>
      </c>
      <c r="I40" s="520" t="s">
        <v>2667</v>
      </c>
      <c r="J40" s="519"/>
      <c r="K40" s="518"/>
    </row>
    <row r="41" spans="1:11" s="509" customFormat="1" ht="75" customHeight="1">
      <c r="A41" s="526"/>
      <c r="B41" s="526" t="s">
        <v>2735</v>
      </c>
      <c r="C41" s="525" t="s">
        <v>3499</v>
      </c>
      <c r="D41" s="524" t="s">
        <v>3498</v>
      </c>
      <c r="E41" s="523" t="s">
        <v>3497</v>
      </c>
      <c r="F41" s="874">
        <v>32953.095000000001</v>
      </c>
      <c r="G41" s="522">
        <f t="shared" si="1"/>
        <v>34600.749750000003</v>
      </c>
      <c r="H41" s="521">
        <f t="shared" si="0"/>
        <v>1140201793.5829763</v>
      </c>
      <c r="I41" s="520" t="s">
        <v>2667</v>
      </c>
      <c r="J41" s="519"/>
      <c r="K41" s="518"/>
    </row>
    <row r="42" spans="1:11" s="509" customFormat="1" ht="75" customHeight="1">
      <c r="A42" s="526"/>
      <c r="B42" s="526" t="s">
        <v>3494</v>
      </c>
      <c r="C42" s="525" t="s">
        <v>3496</v>
      </c>
      <c r="D42" s="524" t="s">
        <v>3495</v>
      </c>
      <c r="E42" s="523" t="s">
        <v>3491</v>
      </c>
      <c r="F42" s="874">
        <v>25398.764999999999</v>
      </c>
      <c r="G42" s="522">
        <f t="shared" si="1"/>
        <v>26668.703250000002</v>
      </c>
      <c r="H42" s="521">
        <f t="shared" si="0"/>
        <v>677352126.70148635</v>
      </c>
      <c r="I42" s="520" t="s">
        <v>2667</v>
      </c>
      <c r="J42" s="519"/>
      <c r="K42" s="518"/>
    </row>
    <row r="43" spans="1:11" s="509" customFormat="1" ht="75" customHeight="1">
      <c r="A43" s="526"/>
      <c r="B43" s="526" t="s">
        <v>3494</v>
      </c>
      <c r="C43" s="525" t="s">
        <v>3493</v>
      </c>
      <c r="D43" s="524" t="s">
        <v>3492</v>
      </c>
      <c r="E43" s="523" t="s">
        <v>3491</v>
      </c>
      <c r="F43" s="874">
        <v>25398.764999999999</v>
      </c>
      <c r="G43" s="522">
        <f t="shared" si="1"/>
        <v>26668.703250000002</v>
      </c>
      <c r="H43" s="521">
        <f t="shared" si="0"/>
        <v>677352126.70148635</v>
      </c>
      <c r="I43" s="520" t="s">
        <v>2667</v>
      </c>
      <c r="J43" s="519"/>
      <c r="K43" s="518"/>
    </row>
    <row r="44" spans="1:11" s="509" customFormat="1" ht="75" customHeight="1">
      <c r="A44" s="526"/>
      <c r="B44" s="541" t="s">
        <v>3037</v>
      </c>
      <c r="C44" s="539" t="s">
        <v>2662</v>
      </c>
      <c r="D44" s="538" t="s">
        <v>3490</v>
      </c>
      <c r="E44" s="537" t="s">
        <v>3461</v>
      </c>
      <c r="F44" s="874">
        <v>32428.620000000003</v>
      </c>
      <c r="G44" s="522">
        <f t="shared" si="1"/>
        <v>34050.051000000007</v>
      </c>
      <c r="H44" s="521">
        <f t="shared" si="0"/>
        <v>1104196164.8596203</v>
      </c>
      <c r="I44" s="520" t="s">
        <v>2667</v>
      </c>
      <c r="J44" s="519"/>
      <c r="K44" s="518"/>
    </row>
    <row r="45" spans="1:11" s="509" customFormat="1" ht="75" customHeight="1">
      <c r="A45" s="526"/>
      <c r="B45" s="526" t="s">
        <v>3489</v>
      </c>
      <c r="C45" s="525" t="s">
        <v>3488</v>
      </c>
      <c r="D45" s="524" t="s">
        <v>3487</v>
      </c>
      <c r="E45" s="537" t="s">
        <v>3461</v>
      </c>
      <c r="F45" s="874">
        <v>32428.620000000003</v>
      </c>
      <c r="G45" s="522">
        <f t="shared" si="1"/>
        <v>34050.051000000007</v>
      </c>
      <c r="H45" s="521">
        <f t="shared" si="0"/>
        <v>1104196164.8596203</v>
      </c>
      <c r="I45" s="520" t="s">
        <v>2667</v>
      </c>
      <c r="J45" s="519"/>
      <c r="K45" s="518"/>
    </row>
    <row r="46" spans="1:11" s="509" customFormat="1" ht="75" customHeight="1">
      <c r="A46" s="526"/>
      <c r="B46" s="535" t="s">
        <v>3484</v>
      </c>
      <c r="C46" s="525" t="s">
        <v>3486</v>
      </c>
      <c r="D46" s="524" t="s">
        <v>3485</v>
      </c>
      <c r="E46" s="537" t="s">
        <v>3461</v>
      </c>
      <c r="F46" s="874">
        <v>37564.695</v>
      </c>
      <c r="G46" s="522">
        <f t="shared" si="1"/>
        <v>39442.929750000003</v>
      </c>
      <c r="H46" s="521">
        <f t="shared" si="0"/>
        <v>1481661625.9651763</v>
      </c>
      <c r="I46" s="520" t="s">
        <v>2667</v>
      </c>
      <c r="J46" s="519"/>
      <c r="K46" s="518"/>
    </row>
    <row r="47" spans="1:11" s="509" customFormat="1" ht="75" customHeight="1">
      <c r="A47" s="526"/>
      <c r="B47" s="535" t="s">
        <v>3484</v>
      </c>
      <c r="C47" s="525" t="s">
        <v>3483</v>
      </c>
      <c r="D47" s="524" t="s">
        <v>3482</v>
      </c>
      <c r="E47" s="537" t="s">
        <v>3461</v>
      </c>
      <c r="F47" s="874">
        <v>37564.695</v>
      </c>
      <c r="G47" s="522">
        <f t="shared" si="1"/>
        <v>39442.929750000003</v>
      </c>
      <c r="H47" s="521">
        <f t="shared" si="0"/>
        <v>1481661625.9651763</v>
      </c>
      <c r="I47" s="520" t="s">
        <v>2667</v>
      </c>
      <c r="J47" s="519"/>
      <c r="K47" s="518"/>
    </row>
    <row r="48" spans="1:11" s="509" customFormat="1" ht="75" customHeight="1">
      <c r="A48" s="526"/>
      <c r="B48" s="526" t="s">
        <v>3479</v>
      </c>
      <c r="C48" s="525" t="s">
        <v>3481</v>
      </c>
      <c r="D48" s="524" t="s">
        <v>3480</v>
      </c>
      <c r="E48" s="537" t="s">
        <v>3461</v>
      </c>
      <c r="F48" s="874">
        <v>33572.07</v>
      </c>
      <c r="G48" s="522">
        <f t="shared" si="1"/>
        <v>35250.673500000004</v>
      </c>
      <c r="H48" s="521">
        <f t="shared" si="0"/>
        <v>1183438078.2891452</v>
      </c>
      <c r="I48" s="520" t="s">
        <v>2667</v>
      </c>
      <c r="J48" s="519"/>
      <c r="K48" s="518"/>
    </row>
    <row r="49" spans="1:11" s="509" customFormat="1" ht="75" customHeight="1">
      <c r="A49" s="526"/>
      <c r="B49" s="526" t="s">
        <v>3479</v>
      </c>
      <c r="C49" s="525" t="s">
        <v>3478</v>
      </c>
      <c r="D49" s="524" t="s">
        <v>3477</v>
      </c>
      <c r="E49" s="537" t="s">
        <v>3461</v>
      </c>
      <c r="F49" s="874">
        <v>33572.07</v>
      </c>
      <c r="G49" s="522">
        <f t="shared" si="1"/>
        <v>35250.673500000004</v>
      </c>
      <c r="H49" s="521">
        <f t="shared" si="0"/>
        <v>1183438078.2891452</v>
      </c>
      <c r="I49" s="520" t="s">
        <v>2667</v>
      </c>
      <c r="J49" s="519"/>
      <c r="K49" s="518"/>
    </row>
    <row r="50" spans="1:11" s="509" customFormat="1" ht="75" customHeight="1">
      <c r="A50" s="526"/>
      <c r="B50" s="535" t="s">
        <v>3474</v>
      </c>
      <c r="C50" s="525" t="s">
        <v>3476</v>
      </c>
      <c r="D50" s="524" t="s">
        <v>3475</v>
      </c>
      <c r="E50" s="537" t="s">
        <v>3461</v>
      </c>
      <c r="F50" s="874">
        <v>38708.145000000004</v>
      </c>
      <c r="G50" s="522">
        <f t="shared" si="1"/>
        <v>40643.552250000008</v>
      </c>
      <c r="H50" s="521">
        <f t="shared" si="0"/>
        <v>1573236513.8080766</v>
      </c>
      <c r="I50" s="520" t="s">
        <v>2667</v>
      </c>
      <c r="J50" s="519"/>
      <c r="K50" s="518"/>
    </row>
    <row r="51" spans="1:11" s="509" customFormat="1" ht="75" customHeight="1">
      <c r="A51" s="526"/>
      <c r="B51" s="535" t="s">
        <v>3474</v>
      </c>
      <c r="C51" s="525" t="s">
        <v>3473</v>
      </c>
      <c r="D51" s="524" t="s">
        <v>3472</v>
      </c>
      <c r="E51" s="537" t="s">
        <v>3461</v>
      </c>
      <c r="F51" s="874">
        <v>38708.145000000004</v>
      </c>
      <c r="G51" s="522">
        <f t="shared" si="1"/>
        <v>40643.552250000008</v>
      </c>
      <c r="H51" s="521">
        <f t="shared" si="0"/>
        <v>1573236513.8080766</v>
      </c>
      <c r="I51" s="520" t="s">
        <v>2667</v>
      </c>
      <c r="J51" s="519"/>
      <c r="K51" s="518"/>
    </row>
    <row r="52" spans="1:11" s="509" customFormat="1" ht="75" customHeight="1">
      <c r="A52" s="526"/>
      <c r="B52" s="526" t="s">
        <v>3467</v>
      </c>
      <c r="C52" s="525" t="s">
        <v>3471</v>
      </c>
      <c r="D52" s="524" t="s">
        <v>3470</v>
      </c>
      <c r="E52" s="537" t="s">
        <v>3461</v>
      </c>
      <c r="F52" s="874">
        <v>32428.620000000003</v>
      </c>
      <c r="G52" s="522">
        <f t="shared" si="1"/>
        <v>34050.051000000007</v>
      </c>
      <c r="H52" s="521">
        <f t="shared" si="0"/>
        <v>1104196164.8596203</v>
      </c>
      <c r="I52" s="520" t="s">
        <v>2667</v>
      </c>
      <c r="J52" s="519"/>
      <c r="K52" s="518"/>
    </row>
    <row r="53" spans="1:11" s="509" customFormat="1" ht="75" customHeight="1">
      <c r="A53" s="526"/>
      <c r="B53" s="526" t="s">
        <v>3467</v>
      </c>
      <c r="C53" s="525" t="s">
        <v>3469</v>
      </c>
      <c r="D53" s="524" t="s">
        <v>3468</v>
      </c>
      <c r="E53" s="537" t="s">
        <v>3461</v>
      </c>
      <c r="F53" s="874">
        <v>32428.620000000003</v>
      </c>
      <c r="G53" s="522">
        <f t="shared" si="1"/>
        <v>34050.051000000007</v>
      </c>
      <c r="H53" s="521">
        <f t="shared" si="0"/>
        <v>1104196164.8596203</v>
      </c>
      <c r="I53" s="520" t="s">
        <v>2667</v>
      </c>
      <c r="J53" s="519"/>
      <c r="K53" s="518"/>
    </row>
    <row r="54" spans="1:11" s="509" customFormat="1" ht="75" customHeight="1">
      <c r="A54" s="526"/>
      <c r="B54" s="526" t="s">
        <v>3467</v>
      </c>
      <c r="C54" s="525" t="s">
        <v>3466</v>
      </c>
      <c r="D54" s="524" t="s">
        <v>3465</v>
      </c>
      <c r="E54" s="537" t="s">
        <v>3461</v>
      </c>
      <c r="F54" s="874">
        <v>33572.07</v>
      </c>
      <c r="G54" s="522">
        <f t="shared" si="1"/>
        <v>35250.673500000004</v>
      </c>
      <c r="H54" s="521">
        <f t="shared" si="0"/>
        <v>1183438078.2891452</v>
      </c>
      <c r="I54" s="520" t="s">
        <v>2667</v>
      </c>
      <c r="J54" s="519"/>
      <c r="K54" s="518"/>
    </row>
    <row r="55" spans="1:11" s="509" customFormat="1" ht="75" customHeight="1">
      <c r="A55" s="526"/>
      <c r="B55" s="526" t="s">
        <v>3467</v>
      </c>
      <c r="C55" s="525" t="s">
        <v>3463</v>
      </c>
      <c r="D55" s="524" t="s">
        <v>3462</v>
      </c>
      <c r="E55" s="537" t="s">
        <v>3461</v>
      </c>
      <c r="F55" s="874">
        <v>33572.07</v>
      </c>
      <c r="G55" s="522">
        <f t="shared" si="1"/>
        <v>35250.673500000004</v>
      </c>
      <c r="H55" s="521">
        <f t="shared" si="0"/>
        <v>1183438078.2891452</v>
      </c>
      <c r="I55" s="520" t="s">
        <v>2667</v>
      </c>
      <c r="J55" s="519"/>
      <c r="K55" s="518"/>
    </row>
    <row r="56" spans="1:11" s="509" customFormat="1" ht="75" customHeight="1">
      <c r="A56" s="526"/>
      <c r="B56" s="535" t="s">
        <v>3464</v>
      </c>
      <c r="C56" s="525" t="s">
        <v>3466</v>
      </c>
      <c r="D56" s="524" t="s">
        <v>3465</v>
      </c>
      <c r="E56" s="537" t="s">
        <v>3461</v>
      </c>
      <c r="F56" s="874">
        <v>38708.145000000004</v>
      </c>
      <c r="G56" s="522">
        <f t="shared" si="1"/>
        <v>40643.552250000008</v>
      </c>
      <c r="H56" s="521">
        <f t="shared" si="0"/>
        <v>1573236513.8080766</v>
      </c>
      <c r="I56" s="520" t="s">
        <v>2667</v>
      </c>
      <c r="J56" s="519"/>
      <c r="K56" s="518"/>
    </row>
    <row r="57" spans="1:11" s="509" customFormat="1" ht="75" customHeight="1">
      <c r="A57" s="526"/>
      <c r="B57" s="535" t="s">
        <v>3464</v>
      </c>
      <c r="C57" s="525" t="s">
        <v>3463</v>
      </c>
      <c r="D57" s="524" t="s">
        <v>3462</v>
      </c>
      <c r="E57" s="537" t="s">
        <v>3461</v>
      </c>
      <c r="F57" s="874">
        <v>38708.145000000004</v>
      </c>
      <c r="G57" s="522">
        <f t="shared" si="1"/>
        <v>40643.552250000008</v>
      </c>
      <c r="H57" s="521">
        <f t="shared" si="0"/>
        <v>1573236513.8080766</v>
      </c>
      <c r="I57" s="520" t="s">
        <v>2667</v>
      </c>
      <c r="J57" s="519"/>
      <c r="K57" s="518"/>
    </row>
    <row r="58" spans="1:11" s="509" customFormat="1" ht="75" customHeight="1">
      <c r="A58" s="526"/>
      <c r="B58" s="541" t="s">
        <v>3368</v>
      </c>
      <c r="C58" s="539" t="s">
        <v>3460</v>
      </c>
      <c r="D58" s="538" t="s">
        <v>3459</v>
      </c>
      <c r="E58" s="537" t="s">
        <v>3421</v>
      </c>
      <c r="F58" s="874">
        <v>32428.620000000003</v>
      </c>
      <c r="G58" s="522">
        <f t="shared" si="1"/>
        <v>34050.051000000007</v>
      </c>
      <c r="H58" s="521">
        <f t="shared" si="0"/>
        <v>1104196164.8596203</v>
      </c>
      <c r="I58" s="520" t="s">
        <v>2667</v>
      </c>
      <c r="J58" s="519"/>
      <c r="K58" s="518"/>
    </row>
    <row r="59" spans="1:11" s="509" customFormat="1" ht="75" customHeight="1">
      <c r="A59" s="526"/>
      <c r="B59" s="526" t="s">
        <v>3368</v>
      </c>
      <c r="C59" s="525" t="s">
        <v>3458</v>
      </c>
      <c r="D59" s="524" t="s">
        <v>3457</v>
      </c>
      <c r="E59" s="537" t="s">
        <v>3421</v>
      </c>
      <c r="F59" s="874">
        <v>32428.620000000003</v>
      </c>
      <c r="G59" s="522">
        <f t="shared" si="1"/>
        <v>34050.051000000007</v>
      </c>
      <c r="H59" s="521">
        <f t="shared" si="0"/>
        <v>1104196164.8596203</v>
      </c>
      <c r="I59" s="520" t="s">
        <v>2667</v>
      </c>
      <c r="J59" s="519"/>
      <c r="K59" s="518"/>
    </row>
    <row r="60" spans="1:11" s="509" customFormat="1" ht="75" customHeight="1">
      <c r="A60" s="526"/>
      <c r="B60" s="535" t="s">
        <v>3454</v>
      </c>
      <c r="C60" s="525" t="s">
        <v>3456</v>
      </c>
      <c r="D60" s="524" t="s">
        <v>3455</v>
      </c>
      <c r="E60" s="537" t="s">
        <v>3421</v>
      </c>
      <c r="F60" s="874">
        <v>37564.695</v>
      </c>
      <c r="G60" s="522">
        <f t="shared" si="1"/>
        <v>39442.929750000003</v>
      </c>
      <c r="H60" s="521">
        <f t="shared" si="0"/>
        <v>1481661625.9651763</v>
      </c>
      <c r="I60" s="520" t="s">
        <v>2667</v>
      </c>
      <c r="J60" s="519"/>
      <c r="K60" s="518"/>
    </row>
    <row r="61" spans="1:11" s="509" customFormat="1" ht="75" customHeight="1">
      <c r="A61" s="526"/>
      <c r="B61" s="535" t="s">
        <v>3454</v>
      </c>
      <c r="C61" s="525" t="s">
        <v>3453</v>
      </c>
      <c r="D61" s="524" t="s">
        <v>3452</v>
      </c>
      <c r="E61" s="537" t="s">
        <v>3421</v>
      </c>
      <c r="F61" s="874">
        <v>37564.695</v>
      </c>
      <c r="G61" s="522">
        <f t="shared" si="1"/>
        <v>39442.929750000003</v>
      </c>
      <c r="H61" s="521">
        <f t="shared" si="0"/>
        <v>1481661625.9651763</v>
      </c>
      <c r="I61" s="520" t="s">
        <v>2667</v>
      </c>
      <c r="J61" s="519"/>
      <c r="K61" s="518"/>
    </row>
    <row r="62" spans="1:11" s="509" customFormat="1" ht="75" customHeight="1">
      <c r="A62" s="526"/>
      <c r="B62" s="526" t="s">
        <v>3449</v>
      </c>
      <c r="C62" s="525" t="s">
        <v>3451</v>
      </c>
      <c r="D62" s="524" t="s">
        <v>3450</v>
      </c>
      <c r="E62" s="537" t="s">
        <v>3421</v>
      </c>
      <c r="F62" s="874">
        <v>33572.07</v>
      </c>
      <c r="G62" s="522">
        <f t="shared" si="1"/>
        <v>35250.673500000004</v>
      </c>
      <c r="H62" s="521">
        <f t="shared" si="0"/>
        <v>1183438078.2891452</v>
      </c>
      <c r="I62" s="520" t="s">
        <v>2667</v>
      </c>
      <c r="J62" s="519"/>
      <c r="K62" s="518"/>
    </row>
    <row r="63" spans="1:11" s="509" customFormat="1" ht="75" customHeight="1">
      <c r="A63" s="526"/>
      <c r="B63" s="526" t="s">
        <v>3449</v>
      </c>
      <c r="C63" s="525" t="s">
        <v>3448</v>
      </c>
      <c r="D63" s="524" t="s">
        <v>3447</v>
      </c>
      <c r="E63" s="537" t="s">
        <v>3421</v>
      </c>
      <c r="F63" s="874">
        <v>33572.07</v>
      </c>
      <c r="G63" s="522">
        <f t="shared" si="1"/>
        <v>35250.673500000004</v>
      </c>
      <c r="H63" s="521">
        <f t="shared" si="0"/>
        <v>1183438078.2891452</v>
      </c>
      <c r="I63" s="520" t="s">
        <v>2667</v>
      </c>
      <c r="J63" s="519"/>
      <c r="K63" s="518"/>
    </row>
    <row r="64" spans="1:11" s="509" customFormat="1" ht="75" customHeight="1">
      <c r="A64" s="526"/>
      <c r="B64" s="535" t="s">
        <v>3444</v>
      </c>
      <c r="C64" s="525" t="s">
        <v>3446</v>
      </c>
      <c r="D64" s="524" t="s">
        <v>3445</v>
      </c>
      <c r="E64" s="537" t="s">
        <v>3421</v>
      </c>
      <c r="F64" s="874">
        <v>38708.145000000004</v>
      </c>
      <c r="G64" s="522">
        <f t="shared" si="1"/>
        <v>40643.552250000008</v>
      </c>
      <c r="H64" s="521">
        <f t="shared" si="0"/>
        <v>1573236513.8080766</v>
      </c>
      <c r="I64" s="520" t="s">
        <v>2667</v>
      </c>
      <c r="J64" s="519"/>
      <c r="K64" s="518"/>
    </row>
    <row r="65" spans="1:11" s="509" customFormat="1" ht="75" customHeight="1">
      <c r="A65" s="526"/>
      <c r="B65" s="535" t="s">
        <v>3444</v>
      </c>
      <c r="C65" s="525" t="s">
        <v>3443</v>
      </c>
      <c r="D65" s="524" t="s">
        <v>3442</v>
      </c>
      <c r="E65" s="537" t="s">
        <v>3421</v>
      </c>
      <c r="F65" s="874">
        <v>38708.145000000004</v>
      </c>
      <c r="G65" s="522">
        <f t="shared" si="1"/>
        <v>40643.552250000008</v>
      </c>
      <c r="H65" s="521">
        <f t="shared" si="0"/>
        <v>1573236513.8080766</v>
      </c>
      <c r="I65" s="520" t="s">
        <v>2667</v>
      </c>
      <c r="J65" s="519"/>
      <c r="K65" s="518"/>
    </row>
    <row r="66" spans="1:11" s="509" customFormat="1" ht="75" customHeight="1">
      <c r="A66" s="526"/>
      <c r="B66" s="526" t="s">
        <v>3439</v>
      </c>
      <c r="C66" s="525" t="s">
        <v>3441</v>
      </c>
      <c r="D66" s="524" t="s">
        <v>3440</v>
      </c>
      <c r="E66" s="537" t="s">
        <v>3421</v>
      </c>
      <c r="F66" s="874">
        <v>32428.620000000003</v>
      </c>
      <c r="G66" s="522">
        <f t="shared" si="1"/>
        <v>34050.051000000007</v>
      </c>
      <c r="H66" s="521">
        <f t="shared" si="0"/>
        <v>1104196164.8596203</v>
      </c>
      <c r="I66" s="520" t="s">
        <v>2667</v>
      </c>
      <c r="J66" s="519"/>
      <c r="K66" s="518"/>
    </row>
    <row r="67" spans="1:11" s="509" customFormat="1" ht="75" customHeight="1">
      <c r="A67" s="526"/>
      <c r="B67" s="526" t="s">
        <v>3439</v>
      </c>
      <c r="C67" s="525" t="s">
        <v>3438</v>
      </c>
      <c r="D67" s="524" t="s">
        <v>3437</v>
      </c>
      <c r="E67" s="537" t="s">
        <v>3421</v>
      </c>
      <c r="F67" s="874">
        <v>32428.620000000003</v>
      </c>
      <c r="G67" s="522">
        <f t="shared" si="1"/>
        <v>34050.051000000007</v>
      </c>
      <c r="H67" s="521">
        <f t="shared" si="0"/>
        <v>1104196164.8596203</v>
      </c>
      <c r="I67" s="520" t="s">
        <v>2667</v>
      </c>
      <c r="J67" s="519"/>
      <c r="K67" s="518"/>
    </row>
    <row r="68" spans="1:11" s="509" customFormat="1" ht="75" customHeight="1">
      <c r="A68" s="526"/>
      <c r="B68" s="535" t="s">
        <v>3434</v>
      </c>
      <c r="C68" s="525" t="s">
        <v>3436</v>
      </c>
      <c r="D68" s="524" t="s">
        <v>3435</v>
      </c>
      <c r="E68" s="537" t="s">
        <v>3421</v>
      </c>
      <c r="F68" s="874">
        <v>37564.695</v>
      </c>
      <c r="G68" s="522">
        <f t="shared" si="1"/>
        <v>39442.929750000003</v>
      </c>
      <c r="H68" s="521">
        <f t="shared" si="0"/>
        <v>1481661625.9651763</v>
      </c>
      <c r="I68" s="520" t="s">
        <v>2667</v>
      </c>
      <c r="J68" s="519"/>
      <c r="K68" s="518"/>
    </row>
    <row r="69" spans="1:11" s="509" customFormat="1" ht="75" customHeight="1">
      <c r="A69" s="526"/>
      <c r="B69" s="535" t="s">
        <v>3434</v>
      </c>
      <c r="C69" s="525" t="s">
        <v>3433</v>
      </c>
      <c r="D69" s="524" t="s">
        <v>3432</v>
      </c>
      <c r="E69" s="537" t="s">
        <v>3421</v>
      </c>
      <c r="F69" s="874">
        <v>37564.695</v>
      </c>
      <c r="G69" s="522">
        <f t="shared" si="1"/>
        <v>39442.929750000003</v>
      </c>
      <c r="H69" s="521">
        <f t="shared" si="0"/>
        <v>1481661625.9651763</v>
      </c>
      <c r="I69" s="520" t="s">
        <v>2667</v>
      </c>
      <c r="J69" s="519"/>
      <c r="K69" s="518"/>
    </row>
    <row r="70" spans="1:11" s="509" customFormat="1" ht="75" customHeight="1">
      <c r="A70" s="526"/>
      <c r="B70" s="526" t="s">
        <v>3429</v>
      </c>
      <c r="C70" s="525" t="s">
        <v>3431</v>
      </c>
      <c r="D70" s="524" t="s">
        <v>3430</v>
      </c>
      <c r="E70" s="537" t="s">
        <v>3421</v>
      </c>
      <c r="F70" s="874">
        <v>33572.07</v>
      </c>
      <c r="G70" s="522">
        <f t="shared" si="1"/>
        <v>35250.673500000004</v>
      </c>
      <c r="H70" s="521">
        <f t="shared" si="0"/>
        <v>1183438078.2891452</v>
      </c>
      <c r="I70" s="520" t="s">
        <v>2667</v>
      </c>
      <c r="J70" s="519"/>
      <c r="K70" s="518"/>
    </row>
    <row r="71" spans="1:11" s="509" customFormat="1" ht="75" customHeight="1">
      <c r="A71" s="526"/>
      <c r="B71" s="526" t="s">
        <v>3429</v>
      </c>
      <c r="C71" s="525" t="s">
        <v>3428</v>
      </c>
      <c r="D71" s="524" t="s">
        <v>3427</v>
      </c>
      <c r="E71" s="537" t="s">
        <v>3421</v>
      </c>
      <c r="F71" s="874">
        <v>33572.07</v>
      </c>
      <c r="G71" s="522">
        <f t="shared" si="1"/>
        <v>35250.673500000004</v>
      </c>
      <c r="H71" s="521">
        <f t="shared" si="0"/>
        <v>1183438078.2891452</v>
      </c>
      <c r="I71" s="520" t="s">
        <v>2667</v>
      </c>
      <c r="J71" s="519"/>
      <c r="K71" s="518"/>
    </row>
    <row r="72" spans="1:11" s="509" customFormat="1" ht="75" customHeight="1">
      <c r="A72" s="526"/>
      <c r="B72" s="535" t="s">
        <v>3424</v>
      </c>
      <c r="C72" s="525" t="s">
        <v>3426</v>
      </c>
      <c r="D72" s="524" t="s">
        <v>3425</v>
      </c>
      <c r="E72" s="537" t="s">
        <v>3421</v>
      </c>
      <c r="F72" s="874">
        <v>38708.145000000004</v>
      </c>
      <c r="G72" s="522">
        <f t="shared" si="1"/>
        <v>40643.552250000008</v>
      </c>
      <c r="H72" s="521">
        <f t="shared" si="0"/>
        <v>1573236513.8080766</v>
      </c>
      <c r="I72" s="520" t="s">
        <v>2667</v>
      </c>
      <c r="J72" s="519"/>
      <c r="K72" s="518"/>
    </row>
    <row r="73" spans="1:11" s="509" customFormat="1" ht="75" customHeight="1" thickBot="1">
      <c r="A73" s="533"/>
      <c r="B73" s="565" t="s">
        <v>3424</v>
      </c>
      <c r="C73" s="532" t="s">
        <v>3423</v>
      </c>
      <c r="D73" s="531" t="s">
        <v>3422</v>
      </c>
      <c r="E73" s="560" t="s">
        <v>3421</v>
      </c>
      <c r="F73" s="875">
        <v>38708.145000000004</v>
      </c>
      <c r="G73" s="522">
        <f t="shared" si="1"/>
        <v>40643.552250000008</v>
      </c>
      <c r="H73" s="529">
        <f t="shared" si="0"/>
        <v>1573236513.8080766</v>
      </c>
      <c r="I73" s="528" t="s">
        <v>2667</v>
      </c>
      <c r="J73" s="527"/>
      <c r="K73" s="518"/>
    </row>
    <row r="74" spans="1:11" s="509" customFormat="1" ht="75" customHeight="1">
      <c r="A74" s="557"/>
      <c r="B74" s="557" t="s">
        <v>3420</v>
      </c>
      <c r="C74" s="569" t="s">
        <v>3419</v>
      </c>
      <c r="D74" s="555" t="s">
        <v>3418</v>
      </c>
      <c r="E74" s="554" t="s">
        <v>2713</v>
      </c>
      <c r="F74" s="876">
        <v>17396.505000000001</v>
      </c>
      <c r="G74" s="522">
        <f t="shared" si="1"/>
        <v>18266.330250000003</v>
      </c>
      <c r="H74" s="553">
        <f t="shared" si="0"/>
        <v>317770305.52577633</v>
      </c>
      <c r="I74" s="552" t="s">
        <v>2667</v>
      </c>
      <c r="J74" s="551"/>
      <c r="K74" s="550"/>
    </row>
    <row r="75" spans="1:11" s="509" customFormat="1" ht="75" customHeight="1">
      <c r="A75" s="526"/>
      <c r="B75" s="535" t="s">
        <v>3417</v>
      </c>
      <c r="C75" s="525" t="s">
        <v>3416</v>
      </c>
      <c r="D75" s="524" t="s">
        <v>3415</v>
      </c>
      <c r="E75" s="523" t="s">
        <v>2713</v>
      </c>
      <c r="F75" s="874">
        <v>22532.579999999998</v>
      </c>
      <c r="G75" s="522">
        <f t="shared" si="1"/>
        <v>23659.208999999999</v>
      </c>
      <c r="H75" s="521">
        <f t="shared" si="0"/>
        <v>533103019.52921993</v>
      </c>
      <c r="I75" s="520" t="s">
        <v>2667</v>
      </c>
      <c r="J75" s="519"/>
      <c r="K75" s="518"/>
    </row>
    <row r="76" spans="1:11" s="509" customFormat="1" ht="75" customHeight="1" thickBot="1">
      <c r="A76" s="517"/>
      <c r="B76" s="517" t="s">
        <v>3414</v>
      </c>
      <c r="C76" s="516" t="s">
        <v>3413</v>
      </c>
      <c r="D76" s="515" t="s">
        <v>3412</v>
      </c>
      <c r="E76" s="568">
        <v>1000</v>
      </c>
      <c r="F76" s="875">
        <v>5958.2250000000004</v>
      </c>
      <c r="G76" s="522">
        <f t="shared" si="1"/>
        <v>6256.1362500000005</v>
      </c>
      <c r="H76" s="513">
        <f t="shared" si="0"/>
        <v>37275467.408156253</v>
      </c>
      <c r="I76" s="512" t="s">
        <v>2667</v>
      </c>
      <c r="J76" s="511"/>
      <c r="K76" s="510"/>
    </row>
    <row r="77" spans="1:11" s="509" customFormat="1" ht="27.6">
      <c r="A77" s="541"/>
      <c r="B77" s="541" t="s">
        <v>2735</v>
      </c>
      <c r="C77" s="539" t="s">
        <v>3411</v>
      </c>
      <c r="D77" s="538" t="s">
        <v>3410</v>
      </c>
      <c r="E77" s="537">
        <v>2500</v>
      </c>
      <c r="F77" s="876">
        <v>42521.22</v>
      </c>
      <c r="G77" s="522">
        <f t="shared" si="1"/>
        <v>44647.281000000003</v>
      </c>
      <c r="H77" s="521">
        <f t="shared" si="0"/>
        <v>1898456857.8028202</v>
      </c>
      <c r="I77" s="520" t="s">
        <v>2667</v>
      </c>
      <c r="J77" s="536"/>
      <c r="K77" s="518"/>
    </row>
    <row r="78" spans="1:11" s="509" customFormat="1" ht="27.6">
      <c r="A78" s="526"/>
      <c r="B78" s="526"/>
      <c r="C78" s="525" t="s">
        <v>3409</v>
      </c>
      <c r="D78" s="524" t="s">
        <v>3408</v>
      </c>
      <c r="E78" s="523">
        <v>3575</v>
      </c>
      <c r="F78" s="874">
        <v>60805.08</v>
      </c>
      <c r="G78" s="522">
        <f t="shared" si="1"/>
        <v>63845.334000000003</v>
      </c>
      <c r="H78" s="521">
        <f t="shared" si="0"/>
        <v>3882120641.4967203</v>
      </c>
      <c r="I78" s="520" t="s">
        <v>2667</v>
      </c>
      <c r="J78" s="519"/>
      <c r="K78" s="518"/>
    </row>
    <row r="79" spans="1:11" s="509" customFormat="1" ht="27.6">
      <c r="A79" s="526"/>
      <c r="B79" s="526"/>
      <c r="C79" s="525" t="s">
        <v>3407</v>
      </c>
      <c r="D79" s="524" t="s">
        <v>3406</v>
      </c>
      <c r="E79" s="523">
        <v>5764</v>
      </c>
      <c r="F79" s="874">
        <v>98037.134999999995</v>
      </c>
      <c r="G79" s="522">
        <f t="shared" si="1"/>
        <v>102938.99175</v>
      </c>
      <c r="H79" s="521">
        <f t="shared" ref="H79:H142" si="2">F79*G79</f>
        <v>10091843830.958635</v>
      </c>
      <c r="I79" s="520" t="s">
        <v>2667</v>
      </c>
      <c r="J79" s="519"/>
      <c r="K79" s="518"/>
    </row>
    <row r="80" spans="1:11" s="509" customFormat="1" ht="75" customHeight="1">
      <c r="A80" s="526"/>
      <c r="B80" s="526" t="s">
        <v>2735</v>
      </c>
      <c r="C80" s="525" t="s">
        <v>3405</v>
      </c>
      <c r="D80" s="524" t="s">
        <v>3404</v>
      </c>
      <c r="E80" s="542">
        <v>1000</v>
      </c>
      <c r="F80" s="874">
        <v>17008.424999999999</v>
      </c>
      <c r="G80" s="522">
        <f t="shared" ref="G80:G143" si="3">F80*1.05</f>
        <v>17858.846249999999</v>
      </c>
      <c r="H80" s="521">
        <f t="shared" si="2"/>
        <v>303750847.02965623</v>
      </c>
      <c r="I80" s="520" t="s">
        <v>2667</v>
      </c>
      <c r="J80" s="519"/>
      <c r="K80" s="518"/>
    </row>
    <row r="81" spans="1:11" s="509" customFormat="1" ht="75" customHeight="1">
      <c r="A81" s="526"/>
      <c r="B81" s="526" t="s">
        <v>2735</v>
      </c>
      <c r="C81" s="525" t="s">
        <v>3403</v>
      </c>
      <c r="D81" s="524" t="s">
        <v>3402</v>
      </c>
      <c r="E81" s="542">
        <v>1000</v>
      </c>
      <c r="F81" s="874">
        <v>17008.424999999999</v>
      </c>
      <c r="G81" s="522">
        <f t="shared" si="3"/>
        <v>17858.846249999999</v>
      </c>
      <c r="H81" s="521">
        <f t="shared" si="2"/>
        <v>303750847.02965623</v>
      </c>
      <c r="I81" s="520" t="s">
        <v>2667</v>
      </c>
      <c r="J81" s="519"/>
      <c r="K81" s="518"/>
    </row>
    <row r="82" spans="1:11" s="509" customFormat="1" ht="75" customHeight="1">
      <c r="A82" s="526"/>
      <c r="B82" s="526" t="s">
        <v>3401</v>
      </c>
      <c r="C82" s="525" t="s">
        <v>3400</v>
      </c>
      <c r="D82" s="524" t="s">
        <v>3399</v>
      </c>
      <c r="E82" s="523" t="s">
        <v>3398</v>
      </c>
      <c r="F82" s="874">
        <v>5465.1765000000005</v>
      </c>
      <c r="G82" s="522">
        <f t="shared" si="3"/>
        <v>5738.4353250000004</v>
      </c>
      <c r="H82" s="521">
        <f t="shared" si="2"/>
        <v>31361561.884959869</v>
      </c>
      <c r="I82" s="520" t="s">
        <v>2667</v>
      </c>
      <c r="J82" s="519"/>
      <c r="K82" s="518"/>
    </row>
    <row r="83" spans="1:11" s="509" customFormat="1" ht="75" customHeight="1">
      <c r="A83" s="526"/>
      <c r="B83" s="526" t="s">
        <v>3397</v>
      </c>
      <c r="C83" s="525" t="s">
        <v>3396</v>
      </c>
      <c r="D83" s="524" t="s">
        <v>3395</v>
      </c>
      <c r="E83" s="523" t="s">
        <v>3394</v>
      </c>
      <c r="F83" s="874">
        <v>5063.121000000001</v>
      </c>
      <c r="G83" s="522">
        <f t="shared" si="3"/>
        <v>5316.2770500000015</v>
      </c>
      <c r="H83" s="521">
        <f t="shared" si="2"/>
        <v>26916953.973673064</v>
      </c>
      <c r="I83" s="520" t="s">
        <v>2667</v>
      </c>
      <c r="J83" s="519"/>
      <c r="K83" s="518"/>
    </row>
    <row r="84" spans="1:11" s="509" customFormat="1" ht="75" customHeight="1">
      <c r="A84" s="541"/>
      <c r="B84" s="541" t="s">
        <v>3368</v>
      </c>
      <c r="C84" s="539" t="s">
        <v>3393</v>
      </c>
      <c r="D84" s="538" t="s">
        <v>3392</v>
      </c>
      <c r="E84" s="537" t="s">
        <v>3391</v>
      </c>
      <c r="F84" s="874">
        <v>5013.6869999999999</v>
      </c>
      <c r="G84" s="522">
        <f t="shared" si="3"/>
        <v>5264.3713500000003</v>
      </c>
      <c r="H84" s="521">
        <f t="shared" si="2"/>
        <v>26393910.200667452</v>
      </c>
      <c r="I84" s="520" t="s">
        <v>2667</v>
      </c>
      <c r="J84" s="536" t="s">
        <v>3382</v>
      </c>
      <c r="K84" s="518"/>
    </row>
    <row r="85" spans="1:11" s="509" customFormat="1" ht="75" customHeight="1">
      <c r="A85" s="541"/>
      <c r="B85" s="541" t="s">
        <v>2735</v>
      </c>
      <c r="C85" s="539" t="s">
        <v>3390</v>
      </c>
      <c r="D85" s="538">
        <v>2503488</v>
      </c>
      <c r="E85" s="537" t="s">
        <v>3389</v>
      </c>
      <c r="F85" s="874">
        <v>5286.2039999999997</v>
      </c>
      <c r="G85" s="522">
        <f t="shared" si="3"/>
        <v>5550.5141999999996</v>
      </c>
      <c r="H85" s="521">
        <f t="shared" si="2"/>
        <v>29341150.366096795</v>
      </c>
      <c r="I85" s="520" t="s">
        <v>2667</v>
      </c>
      <c r="J85" s="536"/>
      <c r="K85" s="518"/>
    </row>
    <row r="86" spans="1:11" s="509" customFormat="1" ht="75" customHeight="1">
      <c r="A86" s="541"/>
      <c r="B86" s="541" t="s">
        <v>3388</v>
      </c>
      <c r="C86" s="539" t="s">
        <v>3387</v>
      </c>
      <c r="D86" s="538" t="s">
        <v>3386</v>
      </c>
      <c r="E86" s="537" t="s">
        <v>3383</v>
      </c>
      <c r="F86" s="874">
        <v>5817.777</v>
      </c>
      <c r="G86" s="522">
        <f t="shared" si="3"/>
        <v>6108.6658500000003</v>
      </c>
      <c r="H86" s="521">
        <f t="shared" si="2"/>
        <v>35538855.682815455</v>
      </c>
      <c r="I86" s="520" t="s">
        <v>2667</v>
      </c>
      <c r="J86" s="536" t="s">
        <v>3382</v>
      </c>
      <c r="K86" s="518"/>
    </row>
    <row r="87" spans="1:11" s="509" customFormat="1" ht="75" customHeight="1">
      <c r="A87" s="541"/>
      <c r="B87" s="541" t="s">
        <v>3037</v>
      </c>
      <c r="C87" s="539" t="s">
        <v>3385</v>
      </c>
      <c r="D87" s="538" t="s">
        <v>3384</v>
      </c>
      <c r="E87" s="537" t="s">
        <v>3383</v>
      </c>
      <c r="F87" s="874">
        <v>5817.777</v>
      </c>
      <c r="G87" s="522">
        <f t="shared" si="3"/>
        <v>6108.6658500000003</v>
      </c>
      <c r="H87" s="521">
        <f t="shared" si="2"/>
        <v>35538855.682815455</v>
      </c>
      <c r="I87" s="520" t="s">
        <v>2667</v>
      </c>
      <c r="J87" s="536" t="s">
        <v>3382</v>
      </c>
      <c r="K87" s="518"/>
    </row>
    <row r="88" spans="1:11" s="509" customFormat="1" ht="75" customHeight="1">
      <c r="A88" s="526"/>
      <c r="B88" s="526" t="s">
        <v>3381</v>
      </c>
      <c r="C88" s="525" t="s">
        <v>3380</v>
      </c>
      <c r="D88" s="524" t="s">
        <v>3379</v>
      </c>
      <c r="E88" s="523" t="s">
        <v>3375</v>
      </c>
      <c r="F88" s="874">
        <v>7827.4350000000004</v>
      </c>
      <c r="G88" s="522">
        <f t="shared" si="3"/>
        <v>8218.8067500000016</v>
      </c>
      <c r="H88" s="521">
        <f t="shared" si="2"/>
        <v>64332175.613186263</v>
      </c>
      <c r="I88" s="520" t="s">
        <v>2667</v>
      </c>
      <c r="J88" s="519"/>
      <c r="K88" s="518"/>
    </row>
    <row r="89" spans="1:11" s="509" customFormat="1" ht="75" customHeight="1">
      <c r="A89" s="526"/>
      <c r="B89" s="535" t="s">
        <v>3378</v>
      </c>
      <c r="C89" s="525" t="s">
        <v>3377</v>
      </c>
      <c r="D89" s="524" t="s">
        <v>3376</v>
      </c>
      <c r="E89" s="523" t="s">
        <v>3375</v>
      </c>
      <c r="F89" s="874">
        <v>13691.160000000002</v>
      </c>
      <c r="G89" s="522">
        <f t="shared" si="3"/>
        <v>14375.718000000003</v>
      </c>
      <c r="H89" s="521">
        <f t="shared" si="2"/>
        <v>196820255.25288007</v>
      </c>
      <c r="I89" s="520" t="s">
        <v>2667</v>
      </c>
      <c r="J89" s="519"/>
      <c r="K89" s="518"/>
    </row>
    <row r="90" spans="1:11" s="509" customFormat="1" ht="75" customHeight="1">
      <c r="A90" s="526"/>
      <c r="B90" s="526" t="s">
        <v>3372</v>
      </c>
      <c r="C90" s="525" t="s">
        <v>3374</v>
      </c>
      <c r="D90" s="524" t="s">
        <v>3373</v>
      </c>
      <c r="E90" s="523" t="s">
        <v>3365</v>
      </c>
      <c r="F90" s="874">
        <v>6505.380000000001</v>
      </c>
      <c r="G90" s="522">
        <f t="shared" si="3"/>
        <v>6830.6490000000013</v>
      </c>
      <c r="H90" s="521">
        <f t="shared" si="2"/>
        <v>44435967.391620018</v>
      </c>
      <c r="I90" s="520" t="s">
        <v>2667</v>
      </c>
      <c r="J90" s="519"/>
      <c r="K90" s="518"/>
    </row>
    <row r="91" spans="1:11" s="509" customFormat="1" ht="75" customHeight="1">
      <c r="A91" s="526"/>
      <c r="B91" s="526" t="s">
        <v>3372</v>
      </c>
      <c r="C91" s="525" t="s">
        <v>3371</v>
      </c>
      <c r="D91" s="524" t="s">
        <v>3370</v>
      </c>
      <c r="E91" s="523" t="s">
        <v>3365</v>
      </c>
      <c r="F91" s="874">
        <v>6505.380000000001</v>
      </c>
      <c r="G91" s="522">
        <f t="shared" si="3"/>
        <v>6830.6490000000013</v>
      </c>
      <c r="H91" s="521">
        <f t="shared" si="2"/>
        <v>44435967.391620018</v>
      </c>
      <c r="I91" s="520" t="s">
        <v>2667</v>
      </c>
      <c r="J91" s="519"/>
      <c r="K91" s="518"/>
    </row>
    <row r="92" spans="1:11" s="509" customFormat="1" ht="75" customHeight="1">
      <c r="A92" s="526"/>
      <c r="B92" s="526" t="s">
        <v>3368</v>
      </c>
      <c r="C92" s="525" t="s">
        <v>3369</v>
      </c>
      <c r="D92" s="524" t="s">
        <v>3366</v>
      </c>
      <c r="E92" s="523" t="s">
        <v>3365</v>
      </c>
      <c r="F92" s="874">
        <v>6505.380000000001</v>
      </c>
      <c r="G92" s="522">
        <f t="shared" si="3"/>
        <v>6830.6490000000013</v>
      </c>
      <c r="H92" s="521">
        <f t="shared" si="2"/>
        <v>44435967.391620018</v>
      </c>
      <c r="I92" s="520" t="s">
        <v>2667</v>
      </c>
      <c r="J92" s="519"/>
      <c r="K92" s="518"/>
    </row>
    <row r="93" spans="1:11" s="509" customFormat="1" ht="75" customHeight="1">
      <c r="A93" s="526"/>
      <c r="B93" s="526" t="s">
        <v>3368</v>
      </c>
      <c r="C93" s="525" t="s">
        <v>3367</v>
      </c>
      <c r="D93" s="524" t="s">
        <v>3366</v>
      </c>
      <c r="E93" s="523" t="s">
        <v>3365</v>
      </c>
      <c r="F93" s="874">
        <v>6505.380000000001</v>
      </c>
      <c r="G93" s="522">
        <f t="shared" si="3"/>
        <v>6830.6490000000013</v>
      </c>
      <c r="H93" s="521">
        <f t="shared" si="2"/>
        <v>44435967.391620018</v>
      </c>
      <c r="I93" s="520" t="s">
        <v>2667</v>
      </c>
      <c r="J93" s="519"/>
      <c r="K93" s="518"/>
    </row>
    <row r="94" spans="1:11" s="509" customFormat="1" ht="75" customHeight="1">
      <c r="A94" s="526"/>
      <c r="B94" s="526" t="s">
        <v>3364</v>
      </c>
      <c r="C94" s="525" t="s">
        <v>3363</v>
      </c>
      <c r="D94" s="524" t="s">
        <v>3362</v>
      </c>
      <c r="E94" s="523" t="s">
        <v>3358</v>
      </c>
      <c r="F94" s="874">
        <v>5257.6755000000003</v>
      </c>
      <c r="G94" s="522">
        <f t="shared" si="3"/>
        <v>5520.5592750000005</v>
      </c>
      <c r="H94" s="521">
        <f t="shared" si="2"/>
        <v>29025309.246465266</v>
      </c>
      <c r="I94" s="520" t="s">
        <v>2667</v>
      </c>
      <c r="J94" s="519"/>
      <c r="K94" s="518"/>
    </row>
    <row r="95" spans="1:11" s="509" customFormat="1" ht="75" customHeight="1">
      <c r="A95" s="526"/>
      <c r="B95" s="535" t="s">
        <v>3361</v>
      </c>
      <c r="C95" s="525" t="s">
        <v>3360</v>
      </c>
      <c r="D95" s="524" t="s">
        <v>3359</v>
      </c>
      <c r="E95" s="523" t="s">
        <v>3358</v>
      </c>
      <c r="F95" s="874">
        <v>11121.4005</v>
      </c>
      <c r="G95" s="522">
        <f t="shared" si="3"/>
        <v>11677.470525000001</v>
      </c>
      <c r="H95" s="521">
        <f t="shared" si="2"/>
        <v>129869826.53547026</v>
      </c>
      <c r="I95" s="520" t="s">
        <v>2667</v>
      </c>
      <c r="J95" s="519"/>
      <c r="K95" s="518"/>
    </row>
    <row r="96" spans="1:11" s="509" customFormat="1" ht="75" customHeight="1">
      <c r="A96" s="526"/>
      <c r="B96" s="526"/>
      <c r="C96" s="525" t="s">
        <v>3357</v>
      </c>
      <c r="D96" s="524" t="s">
        <v>3356</v>
      </c>
      <c r="E96" s="523" t="s">
        <v>3353</v>
      </c>
      <c r="F96" s="874">
        <v>8383.0949999999993</v>
      </c>
      <c r="G96" s="522">
        <f t="shared" si="3"/>
        <v>8802.249749999999</v>
      </c>
      <c r="H96" s="521">
        <f t="shared" si="2"/>
        <v>73790095.867976233</v>
      </c>
      <c r="I96" s="520" t="s">
        <v>2667</v>
      </c>
      <c r="J96" s="519"/>
      <c r="K96" s="518"/>
    </row>
    <row r="97" spans="1:11" s="509" customFormat="1" ht="75" customHeight="1">
      <c r="A97" s="526"/>
      <c r="B97" s="535"/>
      <c r="C97" s="525" t="s">
        <v>3355</v>
      </c>
      <c r="D97" s="524" t="s">
        <v>3354</v>
      </c>
      <c r="E97" s="523" t="s">
        <v>3353</v>
      </c>
      <c r="F97" s="874">
        <v>8383.0949999999993</v>
      </c>
      <c r="G97" s="522">
        <f t="shared" si="3"/>
        <v>8802.249749999999</v>
      </c>
      <c r="H97" s="521">
        <f t="shared" si="2"/>
        <v>73790095.867976233</v>
      </c>
      <c r="I97" s="520" t="s">
        <v>2667</v>
      </c>
      <c r="J97" s="519"/>
      <c r="K97" s="518"/>
    </row>
    <row r="98" spans="1:11" s="509" customFormat="1" ht="75" customHeight="1">
      <c r="A98" s="526"/>
      <c r="B98" s="526" t="s">
        <v>3020</v>
      </c>
      <c r="C98" s="525" t="s">
        <v>3352</v>
      </c>
      <c r="D98" s="524" t="s">
        <v>3351</v>
      </c>
      <c r="E98" s="523" t="s">
        <v>3294</v>
      </c>
      <c r="F98" s="874">
        <v>7143.255000000001</v>
      </c>
      <c r="G98" s="522">
        <f t="shared" si="3"/>
        <v>7500.4177500000014</v>
      </c>
      <c r="H98" s="521">
        <f t="shared" si="2"/>
        <v>53577396.594776265</v>
      </c>
      <c r="I98" s="520" t="s">
        <v>2667</v>
      </c>
      <c r="J98" s="519"/>
      <c r="K98" s="518"/>
    </row>
    <row r="99" spans="1:11" s="509" customFormat="1" ht="75" customHeight="1">
      <c r="A99" s="526"/>
      <c r="B99" s="526" t="s">
        <v>3020</v>
      </c>
      <c r="C99" s="525" t="s">
        <v>3350</v>
      </c>
      <c r="D99" s="524" t="s">
        <v>3349</v>
      </c>
      <c r="E99" s="523" t="s">
        <v>3294</v>
      </c>
      <c r="F99" s="874">
        <v>7143.255000000001</v>
      </c>
      <c r="G99" s="522">
        <f t="shared" si="3"/>
        <v>7500.4177500000014</v>
      </c>
      <c r="H99" s="521">
        <f t="shared" si="2"/>
        <v>53577396.594776265</v>
      </c>
      <c r="I99" s="520" t="s">
        <v>2667</v>
      </c>
      <c r="J99" s="519"/>
      <c r="K99" s="518"/>
    </row>
    <row r="100" spans="1:11" s="509" customFormat="1" ht="75" customHeight="1">
      <c r="A100" s="526"/>
      <c r="B100" s="526" t="s">
        <v>3086</v>
      </c>
      <c r="C100" s="525" t="s">
        <v>2663</v>
      </c>
      <c r="D100" s="524" t="s">
        <v>3348</v>
      </c>
      <c r="E100" s="523" t="s">
        <v>3294</v>
      </c>
      <c r="F100" s="874">
        <v>8103.375</v>
      </c>
      <c r="G100" s="522">
        <f t="shared" si="3"/>
        <v>8508.5437500000007</v>
      </c>
      <c r="H100" s="521">
        <f t="shared" si="2"/>
        <v>68947920.710156262</v>
      </c>
      <c r="I100" s="520" t="s">
        <v>2667</v>
      </c>
      <c r="J100" s="519"/>
      <c r="K100" s="518"/>
    </row>
    <row r="101" spans="1:11" s="509" customFormat="1" ht="75" customHeight="1">
      <c r="A101" s="526"/>
      <c r="B101" s="526" t="s">
        <v>3086</v>
      </c>
      <c r="C101" s="525" t="s">
        <v>3347</v>
      </c>
      <c r="D101" s="524" t="s">
        <v>3346</v>
      </c>
      <c r="E101" s="523" t="s">
        <v>3294</v>
      </c>
      <c r="F101" s="874">
        <v>8103.375</v>
      </c>
      <c r="G101" s="522">
        <f t="shared" si="3"/>
        <v>8508.5437500000007</v>
      </c>
      <c r="H101" s="521">
        <f t="shared" si="2"/>
        <v>68947920.710156262</v>
      </c>
      <c r="I101" s="520" t="s">
        <v>2667</v>
      </c>
      <c r="J101" s="519"/>
      <c r="K101" s="518"/>
    </row>
    <row r="102" spans="1:11" s="509" customFormat="1" ht="75" customHeight="1">
      <c r="A102" s="526"/>
      <c r="B102" s="535" t="s">
        <v>3081</v>
      </c>
      <c r="C102" s="525" t="s">
        <v>3345</v>
      </c>
      <c r="D102" s="524" t="s">
        <v>3344</v>
      </c>
      <c r="E102" s="523" t="s">
        <v>3294</v>
      </c>
      <c r="F102" s="874">
        <v>13967.1</v>
      </c>
      <c r="G102" s="522">
        <f t="shared" si="3"/>
        <v>14665.455000000002</v>
      </c>
      <c r="H102" s="521">
        <f t="shared" si="2"/>
        <v>204833876.53050002</v>
      </c>
      <c r="I102" s="520" t="s">
        <v>2667</v>
      </c>
      <c r="J102" s="519"/>
      <c r="K102" s="518"/>
    </row>
    <row r="103" spans="1:11" s="509" customFormat="1" ht="75" customHeight="1">
      <c r="A103" s="526"/>
      <c r="B103" s="535" t="s">
        <v>3081</v>
      </c>
      <c r="C103" s="525" t="s">
        <v>3343</v>
      </c>
      <c r="D103" s="524" t="s">
        <v>3342</v>
      </c>
      <c r="E103" s="523" t="s">
        <v>3294</v>
      </c>
      <c r="F103" s="874">
        <v>13967.1</v>
      </c>
      <c r="G103" s="522">
        <f t="shared" si="3"/>
        <v>14665.455000000002</v>
      </c>
      <c r="H103" s="521">
        <f t="shared" si="2"/>
        <v>204833876.53050002</v>
      </c>
      <c r="I103" s="520" t="s">
        <v>2667</v>
      </c>
      <c r="J103" s="519"/>
      <c r="K103" s="518"/>
    </row>
    <row r="104" spans="1:11" s="509" customFormat="1" ht="75" customHeight="1">
      <c r="A104" s="526"/>
      <c r="B104" s="526" t="s">
        <v>3099</v>
      </c>
      <c r="C104" s="525" t="s">
        <v>3341</v>
      </c>
      <c r="D104" s="524" t="s">
        <v>3340</v>
      </c>
      <c r="E104" s="523" t="s">
        <v>3294</v>
      </c>
      <c r="F104" s="874">
        <v>8103.375</v>
      </c>
      <c r="G104" s="522">
        <f t="shared" si="3"/>
        <v>8508.5437500000007</v>
      </c>
      <c r="H104" s="521">
        <f t="shared" si="2"/>
        <v>68947920.710156262</v>
      </c>
      <c r="I104" s="520" t="s">
        <v>2667</v>
      </c>
      <c r="J104" s="519"/>
      <c r="K104" s="518"/>
    </row>
    <row r="105" spans="1:11" s="509" customFormat="1" ht="75" customHeight="1">
      <c r="A105" s="526"/>
      <c r="B105" s="526" t="s">
        <v>3099</v>
      </c>
      <c r="C105" s="525" t="s">
        <v>3339</v>
      </c>
      <c r="D105" s="524" t="s">
        <v>3338</v>
      </c>
      <c r="E105" s="523" t="s">
        <v>3294</v>
      </c>
      <c r="F105" s="874">
        <v>8103.375</v>
      </c>
      <c r="G105" s="522">
        <f t="shared" si="3"/>
        <v>8508.5437500000007</v>
      </c>
      <c r="H105" s="521">
        <f t="shared" si="2"/>
        <v>68947920.710156262</v>
      </c>
      <c r="I105" s="520" t="s">
        <v>2667</v>
      </c>
      <c r="J105" s="519"/>
      <c r="K105" s="518"/>
    </row>
    <row r="106" spans="1:11" s="509" customFormat="1" ht="75" customHeight="1">
      <c r="A106" s="526"/>
      <c r="B106" s="535" t="s">
        <v>3096</v>
      </c>
      <c r="C106" s="525" t="s">
        <v>3337</v>
      </c>
      <c r="D106" s="524" t="s">
        <v>3336</v>
      </c>
      <c r="E106" s="523" t="s">
        <v>3294</v>
      </c>
      <c r="F106" s="874">
        <v>13967.1</v>
      </c>
      <c r="G106" s="522">
        <f t="shared" si="3"/>
        <v>14665.455000000002</v>
      </c>
      <c r="H106" s="521">
        <f t="shared" si="2"/>
        <v>204833876.53050002</v>
      </c>
      <c r="I106" s="520" t="s">
        <v>2667</v>
      </c>
      <c r="J106" s="519"/>
      <c r="K106" s="518"/>
    </row>
    <row r="107" spans="1:11" s="509" customFormat="1" ht="75" customHeight="1">
      <c r="A107" s="526"/>
      <c r="B107" s="535" t="s">
        <v>3096</v>
      </c>
      <c r="C107" s="525" t="s">
        <v>3335</v>
      </c>
      <c r="D107" s="524" t="s">
        <v>3334</v>
      </c>
      <c r="E107" s="523" t="s">
        <v>3294</v>
      </c>
      <c r="F107" s="874">
        <v>13967.1</v>
      </c>
      <c r="G107" s="522">
        <f t="shared" si="3"/>
        <v>14665.455000000002</v>
      </c>
      <c r="H107" s="521">
        <f t="shared" si="2"/>
        <v>204833876.53050002</v>
      </c>
      <c r="I107" s="520" t="s">
        <v>2667</v>
      </c>
      <c r="J107" s="519"/>
      <c r="K107" s="518"/>
    </row>
    <row r="108" spans="1:11" s="509" customFormat="1" ht="75" customHeight="1">
      <c r="A108" s="526"/>
      <c r="B108" s="526" t="s">
        <v>3331</v>
      </c>
      <c r="C108" s="525" t="s">
        <v>3333</v>
      </c>
      <c r="D108" s="524" t="s">
        <v>3332</v>
      </c>
      <c r="E108" s="523" t="s">
        <v>3294</v>
      </c>
      <c r="F108" s="874">
        <v>8103.375</v>
      </c>
      <c r="G108" s="522">
        <f t="shared" si="3"/>
        <v>8508.5437500000007</v>
      </c>
      <c r="H108" s="521">
        <f t="shared" si="2"/>
        <v>68947920.710156262</v>
      </c>
      <c r="I108" s="520" t="s">
        <v>2667</v>
      </c>
      <c r="J108" s="519"/>
      <c r="K108" s="518"/>
    </row>
    <row r="109" spans="1:11" s="509" customFormat="1" ht="75" customHeight="1">
      <c r="A109" s="526"/>
      <c r="B109" s="526" t="s">
        <v>3331</v>
      </c>
      <c r="C109" s="525" t="s">
        <v>3330</v>
      </c>
      <c r="D109" s="524" t="s">
        <v>3329</v>
      </c>
      <c r="E109" s="523" t="s">
        <v>3294</v>
      </c>
      <c r="F109" s="874">
        <v>8103.375</v>
      </c>
      <c r="G109" s="522">
        <f t="shared" si="3"/>
        <v>8508.5437500000007</v>
      </c>
      <c r="H109" s="521">
        <f t="shared" si="2"/>
        <v>68947920.710156262</v>
      </c>
      <c r="I109" s="520" t="s">
        <v>2667</v>
      </c>
      <c r="J109" s="519"/>
      <c r="K109" s="518"/>
    </row>
    <row r="110" spans="1:11" s="509" customFormat="1" ht="75" customHeight="1">
      <c r="A110" s="526"/>
      <c r="B110" s="535" t="s">
        <v>3326</v>
      </c>
      <c r="C110" s="525" t="s">
        <v>3328</v>
      </c>
      <c r="D110" s="524" t="s">
        <v>3327</v>
      </c>
      <c r="E110" s="523" t="s">
        <v>3294</v>
      </c>
      <c r="F110" s="874">
        <v>13967.1</v>
      </c>
      <c r="G110" s="522">
        <f t="shared" si="3"/>
        <v>14665.455000000002</v>
      </c>
      <c r="H110" s="521">
        <f t="shared" si="2"/>
        <v>204833876.53050002</v>
      </c>
      <c r="I110" s="520" t="s">
        <v>2667</v>
      </c>
      <c r="J110" s="519"/>
      <c r="K110" s="518"/>
    </row>
    <row r="111" spans="1:11" s="509" customFormat="1" ht="75" customHeight="1">
      <c r="A111" s="526"/>
      <c r="B111" s="535" t="s">
        <v>3326</v>
      </c>
      <c r="C111" s="525" t="s">
        <v>3325</v>
      </c>
      <c r="D111" s="524" t="s">
        <v>3324</v>
      </c>
      <c r="E111" s="523" t="s">
        <v>3294</v>
      </c>
      <c r="F111" s="874">
        <v>13967.1</v>
      </c>
      <c r="G111" s="522">
        <f t="shared" si="3"/>
        <v>14665.455000000002</v>
      </c>
      <c r="H111" s="521">
        <f t="shared" si="2"/>
        <v>204833876.53050002</v>
      </c>
      <c r="I111" s="520" t="s">
        <v>2667</v>
      </c>
      <c r="J111" s="519"/>
      <c r="K111" s="518"/>
    </row>
    <row r="112" spans="1:11" s="509" customFormat="1" ht="75" customHeight="1">
      <c r="A112" s="526"/>
      <c r="B112" s="526" t="s">
        <v>2735</v>
      </c>
      <c r="C112" s="525" t="s">
        <v>3323</v>
      </c>
      <c r="D112" s="524" t="s">
        <v>3322</v>
      </c>
      <c r="E112" s="523" t="s">
        <v>3294</v>
      </c>
      <c r="F112" s="874">
        <v>8103.375</v>
      </c>
      <c r="G112" s="522">
        <f t="shared" si="3"/>
        <v>8508.5437500000007</v>
      </c>
      <c r="H112" s="521">
        <f t="shared" si="2"/>
        <v>68947920.710156262</v>
      </c>
      <c r="I112" s="520" t="s">
        <v>2667</v>
      </c>
      <c r="J112" s="519"/>
      <c r="K112" s="518"/>
    </row>
    <row r="113" spans="1:11" s="509" customFormat="1" ht="75" customHeight="1">
      <c r="A113" s="526"/>
      <c r="B113" s="526" t="s">
        <v>2735</v>
      </c>
      <c r="C113" s="525" t="s">
        <v>3321</v>
      </c>
      <c r="D113" s="524" t="s">
        <v>3320</v>
      </c>
      <c r="E113" s="523" t="s">
        <v>3294</v>
      </c>
      <c r="F113" s="874">
        <v>8103.375</v>
      </c>
      <c r="G113" s="522">
        <f t="shared" si="3"/>
        <v>8508.5437500000007</v>
      </c>
      <c r="H113" s="521">
        <f t="shared" si="2"/>
        <v>68947920.710156262</v>
      </c>
      <c r="I113" s="520" t="s">
        <v>2667</v>
      </c>
      <c r="J113" s="519"/>
      <c r="K113" s="518"/>
    </row>
    <row r="114" spans="1:11" s="509" customFormat="1" ht="75" customHeight="1">
      <c r="A114" s="526"/>
      <c r="B114" s="535" t="s">
        <v>2732</v>
      </c>
      <c r="C114" s="525" t="s">
        <v>3319</v>
      </c>
      <c r="D114" s="524" t="s">
        <v>3318</v>
      </c>
      <c r="E114" s="523" t="s">
        <v>3294</v>
      </c>
      <c r="F114" s="874">
        <v>13967.1</v>
      </c>
      <c r="G114" s="522">
        <f t="shared" si="3"/>
        <v>14665.455000000002</v>
      </c>
      <c r="H114" s="521">
        <f t="shared" si="2"/>
        <v>204833876.53050002</v>
      </c>
      <c r="I114" s="520" t="s">
        <v>2667</v>
      </c>
      <c r="J114" s="519"/>
      <c r="K114" s="518"/>
    </row>
    <row r="115" spans="1:11" s="509" customFormat="1" ht="75" customHeight="1">
      <c r="A115" s="526"/>
      <c r="B115" s="535" t="s">
        <v>2732</v>
      </c>
      <c r="C115" s="525" t="s">
        <v>3317</v>
      </c>
      <c r="D115" s="524" t="s">
        <v>3316</v>
      </c>
      <c r="E115" s="523" t="s">
        <v>3294</v>
      </c>
      <c r="F115" s="874">
        <v>13967.1</v>
      </c>
      <c r="G115" s="522">
        <f t="shared" si="3"/>
        <v>14665.455000000002</v>
      </c>
      <c r="H115" s="521">
        <f t="shared" si="2"/>
        <v>204833876.53050002</v>
      </c>
      <c r="I115" s="520" t="s">
        <v>2667</v>
      </c>
      <c r="J115" s="519"/>
      <c r="K115" s="518"/>
    </row>
    <row r="116" spans="1:11" s="509" customFormat="1" ht="75" customHeight="1">
      <c r="A116" s="526"/>
      <c r="B116" s="526" t="s">
        <v>2735</v>
      </c>
      <c r="C116" s="525" t="s">
        <v>3315</v>
      </c>
      <c r="D116" s="524" t="s">
        <v>3314</v>
      </c>
      <c r="E116" s="523" t="s">
        <v>3294</v>
      </c>
      <c r="F116" s="874">
        <v>8103.375</v>
      </c>
      <c r="G116" s="522">
        <f t="shared" si="3"/>
        <v>8508.5437500000007</v>
      </c>
      <c r="H116" s="521">
        <f t="shared" si="2"/>
        <v>68947920.710156262</v>
      </c>
      <c r="I116" s="520" t="s">
        <v>2667</v>
      </c>
      <c r="J116" s="519"/>
      <c r="K116" s="518"/>
    </row>
    <row r="117" spans="1:11" s="509" customFormat="1" ht="75" customHeight="1">
      <c r="A117" s="526"/>
      <c r="B117" s="526" t="s">
        <v>2735</v>
      </c>
      <c r="C117" s="525" t="s">
        <v>3313</v>
      </c>
      <c r="D117" s="524" t="s">
        <v>3312</v>
      </c>
      <c r="E117" s="523" t="s">
        <v>3294</v>
      </c>
      <c r="F117" s="874">
        <v>8103.375</v>
      </c>
      <c r="G117" s="522">
        <f t="shared" si="3"/>
        <v>8508.5437500000007</v>
      </c>
      <c r="H117" s="521">
        <f t="shared" si="2"/>
        <v>68947920.710156262</v>
      </c>
      <c r="I117" s="520" t="s">
        <v>2667</v>
      </c>
      <c r="J117" s="519"/>
      <c r="K117" s="518"/>
    </row>
    <row r="118" spans="1:11" s="509" customFormat="1" ht="75" customHeight="1">
      <c r="A118" s="526"/>
      <c r="B118" s="535" t="s">
        <v>2732</v>
      </c>
      <c r="C118" s="525" t="s">
        <v>3311</v>
      </c>
      <c r="D118" s="524" t="s">
        <v>3310</v>
      </c>
      <c r="E118" s="523" t="s">
        <v>3294</v>
      </c>
      <c r="F118" s="874">
        <v>13967.1</v>
      </c>
      <c r="G118" s="522">
        <f t="shared" si="3"/>
        <v>14665.455000000002</v>
      </c>
      <c r="H118" s="521">
        <f t="shared" si="2"/>
        <v>204833876.53050002</v>
      </c>
      <c r="I118" s="520" t="s">
        <v>2667</v>
      </c>
      <c r="J118" s="519"/>
      <c r="K118" s="518"/>
    </row>
    <row r="119" spans="1:11" s="509" customFormat="1" ht="75" customHeight="1">
      <c r="A119" s="526"/>
      <c r="B119" s="535" t="s">
        <v>2732</v>
      </c>
      <c r="C119" s="525" t="s">
        <v>3309</v>
      </c>
      <c r="D119" s="524" t="s">
        <v>3308</v>
      </c>
      <c r="E119" s="523" t="s">
        <v>3294</v>
      </c>
      <c r="F119" s="874">
        <v>13967.1</v>
      </c>
      <c r="G119" s="522">
        <f t="shared" si="3"/>
        <v>14665.455000000002</v>
      </c>
      <c r="H119" s="521">
        <f t="shared" si="2"/>
        <v>204833876.53050002</v>
      </c>
      <c r="I119" s="520" t="s">
        <v>2667</v>
      </c>
      <c r="J119" s="519"/>
      <c r="K119" s="518"/>
    </row>
    <row r="120" spans="1:11" s="509" customFormat="1" ht="75" customHeight="1">
      <c r="A120" s="526"/>
      <c r="B120" s="526" t="s">
        <v>2735</v>
      </c>
      <c r="C120" s="525" t="s">
        <v>3307</v>
      </c>
      <c r="D120" s="524" t="s">
        <v>3306</v>
      </c>
      <c r="E120" s="523" t="s">
        <v>3294</v>
      </c>
      <c r="F120" s="874">
        <v>8103.375</v>
      </c>
      <c r="G120" s="522">
        <f t="shared" si="3"/>
        <v>8508.5437500000007</v>
      </c>
      <c r="H120" s="521">
        <f t="shared" si="2"/>
        <v>68947920.710156262</v>
      </c>
      <c r="I120" s="520" t="s">
        <v>2667</v>
      </c>
      <c r="J120" s="519"/>
      <c r="K120" s="518"/>
    </row>
    <row r="121" spans="1:11" s="509" customFormat="1" ht="75" customHeight="1">
      <c r="A121" s="526"/>
      <c r="B121" s="526" t="s">
        <v>2735</v>
      </c>
      <c r="C121" s="525" t="s">
        <v>3305</v>
      </c>
      <c r="D121" s="524" t="s">
        <v>3304</v>
      </c>
      <c r="E121" s="523" t="s">
        <v>3294</v>
      </c>
      <c r="F121" s="874">
        <v>8103.375</v>
      </c>
      <c r="G121" s="522">
        <f t="shared" si="3"/>
        <v>8508.5437500000007</v>
      </c>
      <c r="H121" s="521">
        <f t="shared" si="2"/>
        <v>68947920.710156262</v>
      </c>
      <c r="I121" s="520" t="s">
        <v>2667</v>
      </c>
      <c r="J121" s="519"/>
      <c r="K121" s="518"/>
    </row>
    <row r="122" spans="1:11" s="509" customFormat="1" ht="75" customHeight="1">
      <c r="A122" s="526"/>
      <c r="B122" s="535" t="s">
        <v>2732</v>
      </c>
      <c r="C122" s="525" t="s">
        <v>3303</v>
      </c>
      <c r="D122" s="524" t="s">
        <v>3302</v>
      </c>
      <c r="E122" s="523" t="s">
        <v>3294</v>
      </c>
      <c r="F122" s="874">
        <v>13967.1</v>
      </c>
      <c r="G122" s="522">
        <f t="shared" si="3"/>
        <v>14665.455000000002</v>
      </c>
      <c r="H122" s="521">
        <f t="shared" si="2"/>
        <v>204833876.53050002</v>
      </c>
      <c r="I122" s="520" t="s">
        <v>2667</v>
      </c>
      <c r="J122" s="519"/>
      <c r="K122" s="518"/>
    </row>
    <row r="123" spans="1:11" s="509" customFormat="1" ht="75" customHeight="1">
      <c r="A123" s="526"/>
      <c r="B123" s="535" t="s">
        <v>2732</v>
      </c>
      <c r="C123" s="525" t="s">
        <v>3301</v>
      </c>
      <c r="D123" s="524" t="s">
        <v>3300</v>
      </c>
      <c r="E123" s="523" t="s">
        <v>3294</v>
      </c>
      <c r="F123" s="874">
        <v>13967.1</v>
      </c>
      <c r="G123" s="522">
        <f t="shared" si="3"/>
        <v>14665.455000000002</v>
      </c>
      <c r="H123" s="521">
        <f t="shared" si="2"/>
        <v>204833876.53050002</v>
      </c>
      <c r="I123" s="520" t="s">
        <v>2667</v>
      </c>
      <c r="J123" s="519"/>
      <c r="K123" s="518"/>
    </row>
    <row r="124" spans="1:11" s="509" customFormat="1" ht="75" customHeight="1">
      <c r="A124" s="526"/>
      <c r="B124" s="526" t="s">
        <v>3297</v>
      </c>
      <c r="C124" s="525" t="s">
        <v>3299</v>
      </c>
      <c r="D124" s="524" t="s">
        <v>3298</v>
      </c>
      <c r="E124" s="523" t="s">
        <v>3294</v>
      </c>
      <c r="F124" s="874">
        <v>8103.375</v>
      </c>
      <c r="G124" s="522">
        <f t="shared" si="3"/>
        <v>8508.5437500000007</v>
      </c>
      <c r="H124" s="521">
        <f t="shared" si="2"/>
        <v>68947920.710156262</v>
      </c>
      <c r="I124" s="520" t="s">
        <v>2667</v>
      </c>
      <c r="J124" s="519"/>
      <c r="K124" s="518"/>
    </row>
    <row r="125" spans="1:11" s="509" customFormat="1" ht="75" customHeight="1">
      <c r="A125" s="526"/>
      <c r="B125" s="526" t="s">
        <v>3297</v>
      </c>
      <c r="C125" s="525" t="s">
        <v>3296</v>
      </c>
      <c r="D125" s="524" t="s">
        <v>3295</v>
      </c>
      <c r="E125" s="523" t="s">
        <v>3294</v>
      </c>
      <c r="F125" s="874">
        <v>8103.375</v>
      </c>
      <c r="G125" s="522">
        <f t="shared" si="3"/>
        <v>8508.5437500000007</v>
      </c>
      <c r="H125" s="521">
        <f t="shared" si="2"/>
        <v>68947920.710156262</v>
      </c>
      <c r="I125" s="520" t="s">
        <v>2667</v>
      </c>
      <c r="J125" s="519"/>
      <c r="K125" s="518"/>
    </row>
    <row r="126" spans="1:11" s="509" customFormat="1" ht="75" customHeight="1">
      <c r="A126" s="526"/>
      <c r="B126" s="526" t="s">
        <v>2877</v>
      </c>
      <c r="C126" s="525" t="s">
        <v>3293</v>
      </c>
      <c r="D126" s="523" t="s">
        <v>3292</v>
      </c>
      <c r="E126" s="558" t="s">
        <v>3285</v>
      </c>
      <c r="F126" s="874">
        <v>5145.5250000000005</v>
      </c>
      <c r="G126" s="522">
        <f t="shared" si="3"/>
        <v>5402.8012500000004</v>
      </c>
      <c r="H126" s="521">
        <f t="shared" si="2"/>
        <v>27800248.901906256</v>
      </c>
      <c r="I126" s="520" t="s">
        <v>2667</v>
      </c>
      <c r="J126" s="519"/>
      <c r="K126" s="518"/>
    </row>
    <row r="127" spans="1:11" s="509" customFormat="1" ht="75" customHeight="1">
      <c r="A127" s="526"/>
      <c r="B127" s="526" t="s">
        <v>2877</v>
      </c>
      <c r="C127" s="525" t="s">
        <v>3291</v>
      </c>
      <c r="D127" s="523" t="s">
        <v>3290</v>
      </c>
      <c r="E127" s="558" t="s">
        <v>3285</v>
      </c>
      <c r="F127" s="874">
        <v>5145.5250000000005</v>
      </c>
      <c r="G127" s="522">
        <f t="shared" si="3"/>
        <v>5402.8012500000004</v>
      </c>
      <c r="H127" s="521">
        <f t="shared" si="2"/>
        <v>27800248.901906256</v>
      </c>
      <c r="I127" s="520" t="s">
        <v>2667</v>
      </c>
      <c r="J127" s="519"/>
      <c r="K127" s="518"/>
    </row>
    <row r="128" spans="1:11" s="509" customFormat="1" ht="75" customHeight="1">
      <c r="A128" s="526"/>
      <c r="B128" s="535" t="s">
        <v>3011</v>
      </c>
      <c r="C128" s="525" t="s">
        <v>3289</v>
      </c>
      <c r="D128" s="523" t="s">
        <v>3288</v>
      </c>
      <c r="E128" s="558" t="s">
        <v>3285</v>
      </c>
      <c r="F128" s="874">
        <v>10281.6</v>
      </c>
      <c r="G128" s="522">
        <f t="shared" si="3"/>
        <v>10795.68</v>
      </c>
      <c r="H128" s="521">
        <f t="shared" si="2"/>
        <v>110996863.48800001</v>
      </c>
      <c r="I128" s="520" t="s">
        <v>2667</v>
      </c>
      <c r="J128" s="519"/>
      <c r="K128" s="518"/>
    </row>
    <row r="129" spans="1:11" s="509" customFormat="1" ht="75" customHeight="1">
      <c r="A129" s="526"/>
      <c r="B129" s="535" t="s">
        <v>3011</v>
      </c>
      <c r="C129" s="525" t="s">
        <v>3287</v>
      </c>
      <c r="D129" s="523" t="s">
        <v>3286</v>
      </c>
      <c r="E129" s="558" t="s">
        <v>3285</v>
      </c>
      <c r="F129" s="874">
        <v>10281.6</v>
      </c>
      <c r="G129" s="522">
        <f t="shared" si="3"/>
        <v>10795.68</v>
      </c>
      <c r="H129" s="521">
        <f t="shared" si="2"/>
        <v>110996863.48800001</v>
      </c>
      <c r="I129" s="520" t="s">
        <v>2667</v>
      </c>
      <c r="J129" s="519"/>
      <c r="K129" s="518"/>
    </row>
    <row r="130" spans="1:11" s="509" customFormat="1" ht="75" customHeight="1">
      <c r="A130" s="526"/>
      <c r="B130" s="533" t="s">
        <v>2872</v>
      </c>
      <c r="C130" s="532" t="s">
        <v>3284</v>
      </c>
      <c r="D130" s="531" t="s">
        <v>3283</v>
      </c>
      <c r="E130" s="530" t="s">
        <v>2880</v>
      </c>
      <c r="F130" s="874">
        <v>7072.380000000001</v>
      </c>
      <c r="G130" s="522">
        <f t="shared" si="3"/>
        <v>7425.9990000000016</v>
      </c>
      <c r="H130" s="521">
        <f t="shared" si="2"/>
        <v>52519486.807620019</v>
      </c>
      <c r="I130" s="520" t="s">
        <v>2667</v>
      </c>
      <c r="J130" s="519"/>
      <c r="K130" s="518"/>
    </row>
    <row r="131" spans="1:11" s="509" customFormat="1" ht="75" customHeight="1">
      <c r="A131" s="526"/>
      <c r="B131" s="533" t="s">
        <v>2872</v>
      </c>
      <c r="C131" s="532" t="s">
        <v>3282</v>
      </c>
      <c r="D131" s="531" t="s">
        <v>3281</v>
      </c>
      <c r="E131" s="530" t="s">
        <v>2880</v>
      </c>
      <c r="F131" s="874">
        <v>7072.380000000001</v>
      </c>
      <c r="G131" s="522">
        <f t="shared" si="3"/>
        <v>7425.9990000000016</v>
      </c>
      <c r="H131" s="521">
        <f t="shared" si="2"/>
        <v>52519486.807620019</v>
      </c>
      <c r="I131" s="520" t="s">
        <v>2667</v>
      </c>
      <c r="J131" s="519"/>
      <c r="K131" s="518"/>
    </row>
    <row r="132" spans="1:11" s="509" customFormat="1" ht="75" customHeight="1">
      <c r="A132" s="526"/>
      <c r="B132" s="565" t="s">
        <v>3062</v>
      </c>
      <c r="C132" s="532" t="s">
        <v>3280</v>
      </c>
      <c r="D132" s="531" t="s">
        <v>3279</v>
      </c>
      <c r="E132" s="530" t="s">
        <v>2880</v>
      </c>
      <c r="F132" s="874">
        <v>12936.105000000001</v>
      </c>
      <c r="G132" s="522">
        <f t="shared" si="3"/>
        <v>13582.910250000003</v>
      </c>
      <c r="H132" s="521">
        <f t="shared" si="2"/>
        <v>175709953.19957629</v>
      </c>
      <c r="I132" s="520" t="s">
        <v>2667</v>
      </c>
      <c r="J132" s="519"/>
      <c r="K132" s="518"/>
    </row>
    <row r="133" spans="1:11" s="509" customFormat="1" ht="75" customHeight="1">
      <c r="A133" s="526"/>
      <c r="B133" s="565" t="s">
        <v>3062</v>
      </c>
      <c r="C133" s="532" t="s">
        <v>3278</v>
      </c>
      <c r="D133" s="531" t="s">
        <v>3277</v>
      </c>
      <c r="E133" s="530" t="s">
        <v>2880</v>
      </c>
      <c r="F133" s="874">
        <v>12936.105000000001</v>
      </c>
      <c r="G133" s="522">
        <f t="shared" si="3"/>
        <v>13582.910250000003</v>
      </c>
      <c r="H133" s="521">
        <f t="shared" si="2"/>
        <v>175709953.19957629</v>
      </c>
      <c r="I133" s="520" t="s">
        <v>2667</v>
      </c>
      <c r="J133" s="519"/>
      <c r="K133" s="518"/>
    </row>
    <row r="134" spans="1:11" s="509" customFormat="1" ht="75" customHeight="1">
      <c r="A134" s="526"/>
      <c r="B134" s="533" t="s">
        <v>3197</v>
      </c>
      <c r="C134" s="532" t="s">
        <v>3276</v>
      </c>
      <c r="D134" s="531" t="s">
        <v>3275</v>
      </c>
      <c r="E134" s="530" t="s">
        <v>2880</v>
      </c>
      <c r="F134" s="874">
        <v>8133.6150000000007</v>
      </c>
      <c r="G134" s="522">
        <f t="shared" si="3"/>
        <v>8540.2957500000011</v>
      </c>
      <c r="H134" s="521">
        <f t="shared" si="2"/>
        <v>69463477.616636261</v>
      </c>
      <c r="I134" s="520" t="s">
        <v>2667</v>
      </c>
      <c r="J134" s="519"/>
      <c r="K134" s="518"/>
    </row>
    <row r="135" spans="1:11" s="509" customFormat="1" ht="75" customHeight="1">
      <c r="A135" s="526"/>
      <c r="B135" s="533" t="s">
        <v>3197</v>
      </c>
      <c r="C135" s="532" t="s">
        <v>3274</v>
      </c>
      <c r="D135" s="531" t="s">
        <v>3273</v>
      </c>
      <c r="E135" s="530" t="s">
        <v>2880</v>
      </c>
      <c r="F135" s="874">
        <v>8133.6150000000007</v>
      </c>
      <c r="G135" s="522">
        <f t="shared" si="3"/>
        <v>8540.2957500000011</v>
      </c>
      <c r="H135" s="521">
        <f t="shared" si="2"/>
        <v>69463477.616636261</v>
      </c>
      <c r="I135" s="520" t="s">
        <v>2667</v>
      </c>
      <c r="J135" s="519"/>
      <c r="K135" s="518"/>
    </row>
    <row r="136" spans="1:11" s="509" customFormat="1" ht="75" customHeight="1">
      <c r="A136" s="526"/>
      <c r="B136" s="533" t="s">
        <v>3235</v>
      </c>
      <c r="C136" s="532" t="s">
        <v>3272</v>
      </c>
      <c r="D136" s="531" t="s">
        <v>3271</v>
      </c>
      <c r="E136" s="530" t="s">
        <v>2880</v>
      </c>
      <c r="F136" s="874">
        <v>7072.380000000001</v>
      </c>
      <c r="G136" s="522">
        <f t="shared" si="3"/>
        <v>7425.9990000000016</v>
      </c>
      <c r="H136" s="521">
        <f t="shared" si="2"/>
        <v>52519486.807620019</v>
      </c>
      <c r="I136" s="520" t="s">
        <v>2667</v>
      </c>
      <c r="J136" s="519"/>
      <c r="K136" s="518"/>
    </row>
    <row r="137" spans="1:11" s="509" customFormat="1" ht="75" customHeight="1">
      <c r="A137" s="526"/>
      <c r="B137" s="533" t="s">
        <v>3235</v>
      </c>
      <c r="C137" s="532" t="s">
        <v>3270</v>
      </c>
      <c r="D137" s="531" t="s">
        <v>3269</v>
      </c>
      <c r="E137" s="530" t="s">
        <v>2880</v>
      </c>
      <c r="F137" s="874">
        <v>7072.380000000001</v>
      </c>
      <c r="G137" s="522">
        <f t="shared" si="3"/>
        <v>7425.9990000000016</v>
      </c>
      <c r="H137" s="521">
        <f t="shared" si="2"/>
        <v>52519486.807620019</v>
      </c>
      <c r="I137" s="520" t="s">
        <v>2667</v>
      </c>
      <c r="J137" s="519"/>
      <c r="K137" s="518"/>
    </row>
    <row r="138" spans="1:11" s="509" customFormat="1" ht="75" customHeight="1">
      <c r="A138" s="526"/>
      <c r="B138" s="526" t="s">
        <v>3086</v>
      </c>
      <c r="C138" s="525" t="s">
        <v>3268</v>
      </c>
      <c r="D138" s="524" t="s">
        <v>3267</v>
      </c>
      <c r="E138" s="523" t="s">
        <v>3256</v>
      </c>
      <c r="F138" s="874">
        <v>7072.380000000001</v>
      </c>
      <c r="G138" s="522">
        <f t="shared" si="3"/>
        <v>7425.9990000000016</v>
      </c>
      <c r="H138" s="521">
        <f t="shared" si="2"/>
        <v>52519486.807620019</v>
      </c>
      <c r="I138" s="520" t="s">
        <v>2667</v>
      </c>
      <c r="J138" s="519"/>
      <c r="K138" s="518"/>
    </row>
    <row r="139" spans="1:11" s="509" customFormat="1" ht="75" customHeight="1">
      <c r="A139" s="526"/>
      <c r="B139" s="526" t="s">
        <v>3086</v>
      </c>
      <c r="C139" s="525" t="s">
        <v>3266</v>
      </c>
      <c r="D139" s="524" t="s">
        <v>3265</v>
      </c>
      <c r="E139" s="523" t="s">
        <v>3256</v>
      </c>
      <c r="F139" s="874">
        <v>7072.380000000001</v>
      </c>
      <c r="G139" s="522">
        <f t="shared" si="3"/>
        <v>7425.9990000000016</v>
      </c>
      <c r="H139" s="521">
        <f t="shared" si="2"/>
        <v>52519486.807620019</v>
      </c>
      <c r="I139" s="520" t="s">
        <v>2667</v>
      </c>
      <c r="J139" s="519"/>
      <c r="K139" s="518"/>
    </row>
    <row r="140" spans="1:11" s="509" customFormat="1" ht="75" customHeight="1">
      <c r="A140" s="526"/>
      <c r="B140" s="526" t="s">
        <v>2877</v>
      </c>
      <c r="C140" s="567" t="s">
        <v>3264</v>
      </c>
      <c r="D140" s="566" t="s">
        <v>3263</v>
      </c>
      <c r="E140" s="547" t="s">
        <v>3256</v>
      </c>
      <c r="F140" s="874">
        <v>7072.380000000001</v>
      </c>
      <c r="G140" s="522">
        <f t="shared" si="3"/>
        <v>7425.9990000000016</v>
      </c>
      <c r="H140" s="521">
        <f t="shared" si="2"/>
        <v>52519486.807620019</v>
      </c>
      <c r="I140" s="520" t="s">
        <v>2667</v>
      </c>
      <c r="J140" s="519"/>
      <c r="K140" s="518"/>
    </row>
    <row r="141" spans="1:11" s="509" customFormat="1" ht="75" customHeight="1">
      <c r="A141" s="526"/>
      <c r="B141" s="526" t="s">
        <v>2877</v>
      </c>
      <c r="C141" s="567" t="s">
        <v>3262</v>
      </c>
      <c r="D141" s="566" t="s">
        <v>3261</v>
      </c>
      <c r="E141" s="547" t="s">
        <v>3256</v>
      </c>
      <c r="F141" s="874">
        <v>7072.380000000001</v>
      </c>
      <c r="G141" s="522">
        <f t="shared" si="3"/>
        <v>7425.9990000000016</v>
      </c>
      <c r="H141" s="521">
        <f t="shared" si="2"/>
        <v>52519486.807620019</v>
      </c>
      <c r="I141" s="520" t="s">
        <v>2667</v>
      </c>
      <c r="J141" s="519"/>
      <c r="K141" s="518"/>
    </row>
    <row r="142" spans="1:11" s="509" customFormat="1" ht="75" customHeight="1">
      <c r="A142" s="526"/>
      <c r="B142" s="535" t="s">
        <v>3011</v>
      </c>
      <c r="C142" s="567" t="s">
        <v>3260</v>
      </c>
      <c r="D142" s="566" t="s">
        <v>3259</v>
      </c>
      <c r="E142" s="547" t="s">
        <v>3256</v>
      </c>
      <c r="F142" s="874">
        <v>12936.105000000001</v>
      </c>
      <c r="G142" s="522">
        <f t="shared" si="3"/>
        <v>13582.910250000003</v>
      </c>
      <c r="H142" s="521">
        <f t="shared" si="2"/>
        <v>175709953.19957629</v>
      </c>
      <c r="I142" s="520" t="s">
        <v>2667</v>
      </c>
      <c r="J142" s="519"/>
      <c r="K142" s="518"/>
    </row>
    <row r="143" spans="1:11" s="509" customFormat="1" ht="75" customHeight="1">
      <c r="A143" s="526"/>
      <c r="B143" s="535" t="s">
        <v>3011</v>
      </c>
      <c r="C143" s="567" t="s">
        <v>3258</v>
      </c>
      <c r="D143" s="566" t="s">
        <v>3257</v>
      </c>
      <c r="E143" s="547" t="s">
        <v>3256</v>
      </c>
      <c r="F143" s="874">
        <v>12936.105000000001</v>
      </c>
      <c r="G143" s="522">
        <f t="shared" si="3"/>
        <v>13582.910250000003</v>
      </c>
      <c r="H143" s="521">
        <f t="shared" ref="H143:H206" si="4">F143*G143</f>
        <v>175709953.19957629</v>
      </c>
      <c r="I143" s="520" t="s">
        <v>2667</v>
      </c>
      <c r="J143" s="519"/>
      <c r="K143" s="518"/>
    </row>
    <row r="144" spans="1:11" s="509" customFormat="1" ht="75" customHeight="1">
      <c r="A144" s="526"/>
      <c r="B144" s="533" t="s">
        <v>2872</v>
      </c>
      <c r="C144" s="532" t="s">
        <v>3255</v>
      </c>
      <c r="D144" s="531" t="s">
        <v>3254</v>
      </c>
      <c r="E144" s="530" t="s">
        <v>2880</v>
      </c>
      <c r="F144" s="874">
        <v>7072.380000000001</v>
      </c>
      <c r="G144" s="522">
        <f t="shared" ref="G144:G207" si="5">F144*1.05</f>
        <v>7425.9990000000016</v>
      </c>
      <c r="H144" s="521">
        <f t="shared" si="4"/>
        <v>52519486.807620019</v>
      </c>
      <c r="I144" s="520" t="s">
        <v>2667</v>
      </c>
      <c r="J144" s="519"/>
      <c r="K144" s="518"/>
    </row>
    <row r="145" spans="1:11" s="509" customFormat="1" ht="75" customHeight="1">
      <c r="A145" s="526"/>
      <c r="B145" s="533" t="s">
        <v>2872</v>
      </c>
      <c r="C145" s="532" t="s">
        <v>3253</v>
      </c>
      <c r="D145" s="531" t="s">
        <v>3252</v>
      </c>
      <c r="E145" s="530" t="s">
        <v>2880</v>
      </c>
      <c r="F145" s="874">
        <v>7072.380000000001</v>
      </c>
      <c r="G145" s="522">
        <f t="shared" si="5"/>
        <v>7425.9990000000016</v>
      </c>
      <c r="H145" s="521">
        <f t="shared" si="4"/>
        <v>52519486.807620019</v>
      </c>
      <c r="I145" s="520" t="s">
        <v>2667</v>
      </c>
      <c r="J145" s="519"/>
      <c r="K145" s="518"/>
    </row>
    <row r="146" spans="1:11" s="509" customFormat="1" ht="75" customHeight="1">
      <c r="A146" s="526"/>
      <c r="B146" s="565" t="s">
        <v>3062</v>
      </c>
      <c r="C146" s="532" t="s">
        <v>3251</v>
      </c>
      <c r="D146" s="531" t="s">
        <v>3250</v>
      </c>
      <c r="E146" s="530" t="s">
        <v>2880</v>
      </c>
      <c r="F146" s="874">
        <v>12936.105000000001</v>
      </c>
      <c r="G146" s="522">
        <f t="shared" si="5"/>
        <v>13582.910250000003</v>
      </c>
      <c r="H146" s="521">
        <f t="shared" si="4"/>
        <v>175709953.19957629</v>
      </c>
      <c r="I146" s="520" t="s">
        <v>2667</v>
      </c>
      <c r="J146" s="519"/>
      <c r="K146" s="518"/>
    </row>
    <row r="147" spans="1:11" s="509" customFormat="1" ht="75" customHeight="1">
      <c r="A147" s="526"/>
      <c r="B147" s="565" t="s">
        <v>3062</v>
      </c>
      <c r="C147" s="532" t="s">
        <v>3249</v>
      </c>
      <c r="D147" s="531" t="s">
        <v>3248</v>
      </c>
      <c r="E147" s="530" t="s">
        <v>2880</v>
      </c>
      <c r="F147" s="874">
        <v>12936.105000000001</v>
      </c>
      <c r="G147" s="522">
        <f t="shared" si="5"/>
        <v>13582.910250000003</v>
      </c>
      <c r="H147" s="521">
        <f t="shared" si="4"/>
        <v>175709953.19957629</v>
      </c>
      <c r="I147" s="520" t="s">
        <v>2667</v>
      </c>
      <c r="J147" s="519"/>
      <c r="K147" s="518"/>
    </row>
    <row r="148" spans="1:11" s="509" customFormat="1" ht="75" customHeight="1">
      <c r="A148" s="526"/>
      <c r="B148" s="526" t="s">
        <v>2872</v>
      </c>
      <c r="C148" s="525" t="s">
        <v>3247</v>
      </c>
      <c r="D148" s="524" t="s">
        <v>3246</v>
      </c>
      <c r="E148" s="523" t="s">
        <v>2880</v>
      </c>
      <c r="F148" s="874">
        <v>6090.5250000000005</v>
      </c>
      <c r="G148" s="522">
        <f t="shared" si="5"/>
        <v>6395.0512500000004</v>
      </c>
      <c r="H148" s="521">
        <f t="shared" si="4"/>
        <v>38949219.514406256</v>
      </c>
      <c r="I148" s="520" t="s">
        <v>2667</v>
      </c>
      <c r="J148" s="519"/>
      <c r="K148" s="518"/>
    </row>
    <row r="149" spans="1:11" s="509" customFormat="1" ht="75" customHeight="1">
      <c r="A149" s="526"/>
      <c r="B149" s="526" t="s">
        <v>2872</v>
      </c>
      <c r="C149" s="525" t="s">
        <v>3245</v>
      </c>
      <c r="D149" s="524" t="s">
        <v>3244</v>
      </c>
      <c r="E149" s="523" t="s">
        <v>2880</v>
      </c>
      <c r="F149" s="874">
        <v>6090.5250000000005</v>
      </c>
      <c r="G149" s="522">
        <f t="shared" si="5"/>
        <v>6395.0512500000004</v>
      </c>
      <c r="H149" s="521">
        <f t="shared" si="4"/>
        <v>38949219.514406256</v>
      </c>
      <c r="I149" s="520" t="s">
        <v>2667</v>
      </c>
      <c r="J149" s="519"/>
      <c r="K149" s="518"/>
    </row>
    <row r="150" spans="1:11" s="509" customFormat="1" ht="75" customHeight="1">
      <c r="A150" s="526"/>
      <c r="B150" s="535" t="s">
        <v>3062</v>
      </c>
      <c r="C150" s="525" t="s">
        <v>3243</v>
      </c>
      <c r="D150" s="524" t="s">
        <v>3242</v>
      </c>
      <c r="E150" s="523" t="s">
        <v>2880</v>
      </c>
      <c r="F150" s="874">
        <v>11954.25</v>
      </c>
      <c r="G150" s="522">
        <f t="shared" si="5"/>
        <v>12551.9625</v>
      </c>
      <c r="H150" s="521">
        <f t="shared" si="4"/>
        <v>150049297.71562499</v>
      </c>
      <c r="I150" s="520" t="s">
        <v>2667</v>
      </c>
      <c r="J150" s="519"/>
      <c r="K150" s="518"/>
    </row>
    <row r="151" spans="1:11" s="509" customFormat="1" ht="75" customHeight="1">
      <c r="A151" s="526"/>
      <c r="B151" s="535" t="s">
        <v>3062</v>
      </c>
      <c r="C151" s="525" t="s">
        <v>3241</v>
      </c>
      <c r="D151" s="524" t="s">
        <v>3240</v>
      </c>
      <c r="E151" s="523" t="s">
        <v>2880</v>
      </c>
      <c r="F151" s="874">
        <v>11954.25</v>
      </c>
      <c r="G151" s="522">
        <f t="shared" si="5"/>
        <v>12551.9625</v>
      </c>
      <c r="H151" s="521">
        <f t="shared" si="4"/>
        <v>150049297.71562499</v>
      </c>
      <c r="I151" s="520" t="s">
        <v>2667</v>
      </c>
      <c r="J151" s="519"/>
      <c r="K151" s="518"/>
    </row>
    <row r="152" spans="1:11" s="509" customFormat="1" ht="75" customHeight="1">
      <c r="A152" s="526"/>
      <c r="B152" s="526" t="s">
        <v>3197</v>
      </c>
      <c r="C152" s="525" t="s">
        <v>3239</v>
      </c>
      <c r="D152" s="524" t="s">
        <v>3238</v>
      </c>
      <c r="E152" s="523" t="s">
        <v>2880</v>
      </c>
      <c r="F152" s="874">
        <v>7004.34</v>
      </c>
      <c r="G152" s="522">
        <f t="shared" si="5"/>
        <v>7354.5570000000007</v>
      </c>
      <c r="H152" s="521">
        <f t="shared" si="4"/>
        <v>51513817.777380005</v>
      </c>
      <c r="I152" s="520" t="s">
        <v>2667</v>
      </c>
      <c r="J152" s="519"/>
      <c r="K152" s="518"/>
    </row>
    <row r="153" spans="1:11" s="509" customFormat="1" ht="75" customHeight="1">
      <c r="A153" s="526"/>
      <c r="B153" s="526" t="s">
        <v>3197</v>
      </c>
      <c r="C153" s="525" t="s">
        <v>3237</v>
      </c>
      <c r="D153" s="524" t="s">
        <v>3236</v>
      </c>
      <c r="E153" s="523" t="s">
        <v>2880</v>
      </c>
      <c r="F153" s="874">
        <v>7004.34</v>
      </c>
      <c r="G153" s="522">
        <f t="shared" si="5"/>
        <v>7354.5570000000007</v>
      </c>
      <c r="H153" s="521">
        <f t="shared" si="4"/>
        <v>51513817.777380005</v>
      </c>
      <c r="I153" s="520" t="s">
        <v>2667</v>
      </c>
      <c r="J153" s="519"/>
      <c r="K153" s="518"/>
    </row>
    <row r="154" spans="1:11" s="509" customFormat="1" ht="75" customHeight="1">
      <c r="A154" s="526"/>
      <c r="B154" s="526" t="s">
        <v>3235</v>
      </c>
      <c r="C154" s="525" t="s">
        <v>3234</v>
      </c>
      <c r="D154" s="524">
        <v>2204325</v>
      </c>
      <c r="E154" s="523" t="s">
        <v>3233</v>
      </c>
      <c r="F154" s="874">
        <v>36547.875</v>
      </c>
      <c r="G154" s="522">
        <f t="shared" si="5"/>
        <v>38375.268750000003</v>
      </c>
      <c r="H154" s="521">
        <f t="shared" si="4"/>
        <v>1402534525.3664064</v>
      </c>
      <c r="I154" s="520" t="s">
        <v>2667</v>
      </c>
      <c r="J154" s="519"/>
      <c r="K154" s="518"/>
    </row>
    <row r="155" spans="1:11" s="509" customFormat="1" ht="75" customHeight="1">
      <c r="A155" s="526"/>
      <c r="B155" s="526" t="s">
        <v>2789</v>
      </c>
      <c r="C155" s="525" t="s">
        <v>3232</v>
      </c>
      <c r="D155" s="524" t="s">
        <v>3231</v>
      </c>
      <c r="E155" s="523">
        <v>701</v>
      </c>
      <c r="F155" s="874">
        <v>8053.2900000000009</v>
      </c>
      <c r="G155" s="522">
        <f t="shared" si="5"/>
        <v>8455.9545000000016</v>
      </c>
      <c r="H155" s="521">
        <f t="shared" si="4"/>
        <v>68098253.815305024</v>
      </c>
      <c r="I155" s="520" t="s">
        <v>2667</v>
      </c>
      <c r="J155" s="519"/>
      <c r="K155" s="518"/>
    </row>
    <row r="156" spans="1:11" s="509" customFormat="1" ht="75" customHeight="1">
      <c r="A156" s="526"/>
      <c r="B156" s="526" t="s">
        <v>2776</v>
      </c>
      <c r="C156" s="525" t="s">
        <v>3230</v>
      </c>
      <c r="D156" s="524" t="s">
        <v>3229</v>
      </c>
      <c r="E156" s="544">
        <v>931</v>
      </c>
      <c r="F156" s="874">
        <v>12010.005000000001</v>
      </c>
      <c r="G156" s="522">
        <f t="shared" si="5"/>
        <v>12610.505250000002</v>
      </c>
      <c r="H156" s="521">
        <f t="shared" si="4"/>
        <v>151452231.10502627</v>
      </c>
      <c r="I156" s="520" t="s">
        <v>2667</v>
      </c>
      <c r="J156" s="519"/>
      <c r="K156" s="518"/>
    </row>
    <row r="157" spans="1:11" s="509" customFormat="1" ht="75" customHeight="1">
      <c r="A157" s="526"/>
      <c r="B157" s="540" t="s">
        <v>3228</v>
      </c>
      <c r="C157" s="539" t="s">
        <v>3227</v>
      </c>
      <c r="D157" s="538" t="s">
        <v>3226</v>
      </c>
      <c r="E157" s="537">
        <v>931</v>
      </c>
      <c r="F157" s="874">
        <v>17146.080000000002</v>
      </c>
      <c r="G157" s="522">
        <f t="shared" si="5"/>
        <v>18003.384000000002</v>
      </c>
      <c r="H157" s="521">
        <f t="shared" si="4"/>
        <v>308687462.33472008</v>
      </c>
      <c r="I157" s="520" t="s">
        <v>2667</v>
      </c>
      <c r="J157" s="519"/>
      <c r="K157" s="518"/>
    </row>
    <row r="158" spans="1:11" s="509" customFormat="1" ht="75" customHeight="1">
      <c r="A158" s="526"/>
      <c r="B158" s="526" t="s">
        <v>3225</v>
      </c>
      <c r="C158" s="525" t="s">
        <v>3224</v>
      </c>
      <c r="D158" s="524" t="s">
        <v>3223</v>
      </c>
      <c r="E158" s="523">
        <v>1162</v>
      </c>
      <c r="F158" s="874">
        <v>14291.235000000001</v>
      </c>
      <c r="G158" s="522">
        <f t="shared" si="5"/>
        <v>15005.796750000001</v>
      </c>
      <c r="H158" s="521">
        <f t="shared" si="4"/>
        <v>214451367.71648628</v>
      </c>
      <c r="I158" s="520" t="s">
        <v>2667</v>
      </c>
      <c r="J158" s="519"/>
      <c r="K158" s="518"/>
    </row>
    <row r="159" spans="1:11" s="509" customFormat="1" ht="75" customHeight="1">
      <c r="A159" s="526"/>
      <c r="B159" s="535" t="s">
        <v>3222</v>
      </c>
      <c r="C159" s="525" t="s">
        <v>3221</v>
      </c>
      <c r="D159" s="524" t="s">
        <v>3220</v>
      </c>
      <c r="E159" s="523">
        <v>1162</v>
      </c>
      <c r="F159" s="874">
        <v>19427.310000000001</v>
      </c>
      <c r="G159" s="522">
        <f t="shared" si="5"/>
        <v>20398.675500000001</v>
      </c>
      <c r="H159" s="521">
        <f t="shared" si="4"/>
        <v>396291392.52790505</v>
      </c>
      <c r="I159" s="520" t="s">
        <v>2667</v>
      </c>
      <c r="J159" s="519"/>
      <c r="K159" s="518"/>
    </row>
    <row r="160" spans="1:11" s="509" customFormat="1" ht="75" customHeight="1">
      <c r="A160" s="526"/>
      <c r="B160" s="526" t="s">
        <v>3219</v>
      </c>
      <c r="C160" s="539" t="s">
        <v>3218</v>
      </c>
      <c r="D160" s="538" t="s">
        <v>3217</v>
      </c>
      <c r="E160" s="523">
        <v>1162</v>
      </c>
      <c r="F160" s="874">
        <v>14291.235000000001</v>
      </c>
      <c r="G160" s="522">
        <f t="shared" si="5"/>
        <v>15005.796750000001</v>
      </c>
      <c r="H160" s="521">
        <f t="shared" si="4"/>
        <v>214451367.71648628</v>
      </c>
      <c r="I160" s="520" t="s">
        <v>2667</v>
      </c>
      <c r="J160" s="519"/>
      <c r="K160" s="518"/>
    </row>
    <row r="161" spans="1:11" s="509" customFormat="1" ht="75" customHeight="1">
      <c r="A161" s="526"/>
      <c r="B161" s="526" t="s">
        <v>2911</v>
      </c>
      <c r="C161" s="525" t="s">
        <v>3216</v>
      </c>
      <c r="D161" s="524" t="s">
        <v>3215</v>
      </c>
      <c r="E161" s="523">
        <v>1392</v>
      </c>
      <c r="F161" s="874">
        <v>12298.828500000001</v>
      </c>
      <c r="G161" s="522">
        <f t="shared" si="5"/>
        <v>12913.769925000002</v>
      </c>
      <c r="H161" s="521">
        <f t="shared" si="4"/>
        <v>158824241.59603292</v>
      </c>
      <c r="I161" s="520" t="s">
        <v>2667</v>
      </c>
      <c r="J161" s="519"/>
      <c r="K161" s="518"/>
    </row>
    <row r="162" spans="1:11" s="509" customFormat="1" ht="75" customHeight="1">
      <c r="A162" s="526"/>
      <c r="B162" s="535" t="s">
        <v>3214</v>
      </c>
      <c r="C162" s="525" t="s">
        <v>3213</v>
      </c>
      <c r="D162" s="524" t="s">
        <v>3212</v>
      </c>
      <c r="E162" s="523">
        <v>1392</v>
      </c>
      <c r="F162" s="874">
        <v>17434.9035</v>
      </c>
      <c r="G162" s="522">
        <f t="shared" si="5"/>
        <v>18306.648675</v>
      </c>
      <c r="H162" s="521">
        <f t="shared" si="4"/>
        <v>319174653.05702788</v>
      </c>
      <c r="I162" s="520" t="s">
        <v>2667</v>
      </c>
      <c r="J162" s="519"/>
      <c r="K162" s="518"/>
    </row>
    <row r="163" spans="1:11" s="509" customFormat="1" ht="75" customHeight="1">
      <c r="A163" s="526"/>
      <c r="B163" s="526" t="s">
        <v>3211</v>
      </c>
      <c r="C163" s="525" t="s">
        <v>3210</v>
      </c>
      <c r="D163" s="524" t="s">
        <v>3209</v>
      </c>
      <c r="E163" s="542">
        <v>1000</v>
      </c>
      <c r="F163" s="874">
        <v>11040.676500000001</v>
      </c>
      <c r="G163" s="522">
        <f t="shared" si="5"/>
        <v>11592.710325000002</v>
      </c>
      <c r="H163" s="521">
        <f t="shared" si="4"/>
        <v>127991364.45653489</v>
      </c>
      <c r="I163" s="520" t="s">
        <v>2667</v>
      </c>
      <c r="J163" s="519"/>
      <c r="K163" s="518"/>
    </row>
    <row r="164" spans="1:11" s="509" customFormat="1" ht="75" customHeight="1">
      <c r="A164" s="526"/>
      <c r="B164" s="533" t="s">
        <v>2846</v>
      </c>
      <c r="C164" s="525" t="s">
        <v>3208</v>
      </c>
      <c r="D164" s="523">
        <v>2205820</v>
      </c>
      <c r="E164" s="523" t="s">
        <v>3023</v>
      </c>
      <c r="F164" s="874">
        <v>9216.5850000000009</v>
      </c>
      <c r="G164" s="522">
        <f t="shared" si="5"/>
        <v>9677.4142500000016</v>
      </c>
      <c r="H164" s="521">
        <f t="shared" si="4"/>
        <v>89192711.015336275</v>
      </c>
      <c r="I164" s="520" t="s">
        <v>2667</v>
      </c>
      <c r="J164" s="519"/>
      <c r="K164" s="518"/>
    </row>
    <row r="165" spans="1:11" s="509" customFormat="1" ht="75" customHeight="1">
      <c r="A165" s="526"/>
      <c r="B165" s="526" t="s">
        <v>2872</v>
      </c>
      <c r="C165" s="525" t="s">
        <v>3207</v>
      </c>
      <c r="D165" s="524" t="s">
        <v>3206</v>
      </c>
      <c r="E165" s="523" t="s">
        <v>3034</v>
      </c>
      <c r="F165" s="874">
        <v>7351.1550000000007</v>
      </c>
      <c r="G165" s="522">
        <f t="shared" si="5"/>
        <v>7718.7127500000006</v>
      </c>
      <c r="H165" s="521">
        <f t="shared" si="4"/>
        <v>56741453.825726256</v>
      </c>
      <c r="I165" s="520" t="s">
        <v>2667</v>
      </c>
      <c r="J165" s="519"/>
      <c r="K165" s="518"/>
    </row>
    <row r="166" spans="1:11" s="509" customFormat="1" ht="75" customHeight="1">
      <c r="A166" s="526"/>
      <c r="B166" s="526" t="s">
        <v>2872</v>
      </c>
      <c r="C166" s="525" t="s">
        <v>3205</v>
      </c>
      <c r="D166" s="524" t="s">
        <v>3204</v>
      </c>
      <c r="E166" s="523" t="s">
        <v>3034</v>
      </c>
      <c r="F166" s="874">
        <v>7351.1550000000007</v>
      </c>
      <c r="G166" s="522">
        <f t="shared" si="5"/>
        <v>7718.7127500000006</v>
      </c>
      <c r="H166" s="521">
        <f t="shared" si="4"/>
        <v>56741453.825726256</v>
      </c>
      <c r="I166" s="520" t="s">
        <v>2667</v>
      </c>
      <c r="J166" s="519"/>
      <c r="K166" s="518"/>
    </row>
    <row r="167" spans="1:11" s="509" customFormat="1" ht="75" customHeight="1">
      <c r="A167" s="526"/>
      <c r="B167" s="535" t="s">
        <v>3062</v>
      </c>
      <c r="C167" s="525" t="s">
        <v>3203</v>
      </c>
      <c r="D167" s="524" t="s">
        <v>3202</v>
      </c>
      <c r="E167" s="523" t="s">
        <v>3034</v>
      </c>
      <c r="F167" s="874">
        <v>13214.880000000001</v>
      </c>
      <c r="G167" s="522">
        <f t="shared" si="5"/>
        <v>13875.624000000002</v>
      </c>
      <c r="H167" s="521">
        <f t="shared" si="4"/>
        <v>183364706.08512002</v>
      </c>
      <c r="I167" s="520" t="s">
        <v>2667</v>
      </c>
      <c r="J167" s="519"/>
      <c r="K167" s="518"/>
    </row>
    <row r="168" spans="1:11" s="509" customFormat="1" ht="75" customHeight="1">
      <c r="A168" s="526"/>
      <c r="B168" s="535" t="s">
        <v>3062</v>
      </c>
      <c r="C168" s="525" t="s">
        <v>3201</v>
      </c>
      <c r="D168" s="524" t="s">
        <v>3200</v>
      </c>
      <c r="E168" s="523" t="s">
        <v>3034</v>
      </c>
      <c r="F168" s="874">
        <v>13214.880000000001</v>
      </c>
      <c r="G168" s="522">
        <f t="shared" si="5"/>
        <v>13875.624000000002</v>
      </c>
      <c r="H168" s="521">
        <f t="shared" si="4"/>
        <v>183364706.08512002</v>
      </c>
      <c r="I168" s="520" t="s">
        <v>2667</v>
      </c>
      <c r="J168" s="519"/>
      <c r="K168" s="518"/>
    </row>
    <row r="169" spans="1:11" s="509" customFormat="1" ht="75" customHeight="1">
      <c r="A169" s="526"/>
      <c r="B169" s="526" t="s">
        <v>3197</v>
      </c>
      <c r="C169" s="525" t="s">
        <v>3199</v>
      </c>
      <c r="D169" s="524" t="s">
        <v>3198</v>
      </c>
      <c r="E169" s="523" t="s">
        <v>3034</v>
      </c>
      <c r="F169" s="874">
        <v>8143.0650000000005</v>
      </c>
      <c r="G169" s="522">
        <f t="shared" si="5"/>
        <v>8550.2182500000017</v>
      </c>
      <c r="H169" s="521">
        <f t="shared" si="4"/>
        <v>69624982.973936275</v>
      </c>
      <c r="I169" s="520" t="s">
        <v>2667</v>
      </c>
      <c r="J169" s="519"/>
      <c r="K169" s="518"/>
    </row>
    <row r="170" spans="1:11" s="509" customFormat="1" ht="75" customHeight="1">
      <c r="A170" s="526"/>
      <c r="B170" s="526" t="s">
        <v>3197</v>
      </c>
      <c r="C170" s="525" t="s">
        <v>3196</v>
      </c>
      <c r="D170" s="524" t="s">
        <v>3195</v>
      </c>
      <c r="E170" s="523" t="s">
        <v>3034</v>
      </c>
      <c r="F170" s="874">
        <v>8143.0650000000005</v>
      </c>
      <c r="G170" s="522">
        <f t="shared" si="5"/>
        <v>8550.2182500000017</v>
      </c>
      <c r="H170" s="521">
        <f t="shared" si="4"/>
        <v>69624982.973936275</v>
      </c>
      <c r="I170" s="520" t="s">
        <v>2667</v>
      </c>
      <c r="J170" s="519"/>
      <c r="K170" s="518"/>
    </row>
    <row r="171" spans="1:11" s="509" customFormat="1" ht="75" customHeight="1">
      <c r="A171" s="526"/>
      <c r="B171" s="526" t="s">
        <v>2791</v>
      </c>
      <c r="C171" s="525" t="s">
        <v>3194</v>
      </c>
      <c r="D171" s="524" t="s">
        <v>3193</v>
      </c>
      <c r="E171" s="523" t="s">
        <v>3034</v>
      </c>
      <c r="F171" s="874">
        <v>9660.7350000000006</v>
      </c>
      <c r="G171" s="522">
        <f t="shared" si="5"/>
        <v>10143.771750000002</v>
      </c>
      <c r="H171" s="521">
        <f t="shared" si="4"/>
        <v>97996290.777236268</v>
      </c>
      <c r="I171" s="520" t="s">
        <v>2667</v>
      </c>
      <c r="J171" s="519"/>
      <c r="K171" s="518"/>
    </row>
    <row r="172" spans="1:11" s="509" customFormat="1" ht="75" customHeight="1">
      <c r="A172" s="526"/>
      <c r="B172" s="526" t="s">
        <v>2791</v>
      </c>
      <c r="C172" s="525" t="s">
        <v>3192</v>
      </c>
      <c r="D172" s="524" t="s">
        <v>3191</v>
      </c>
      <c r="E172" s="523" t="s">
        <v>3034</v>
      </c>
      <c r="F172" s="874">
        <v>9660.7350000000006</v>
      </c>
      <c r="G172" s="522">
        <f t="shared" si="5"/>
        <v>10143.771750000002</v>
      </c>
      <c r="H172" s="521">
        <f t="shared" si="4"/>
        <v>97996290.777236268</v>
      </c>
      <c r="I172" s="520" t="s">
        <v>2667</v>
      </c>
      <c r="J172" s="519"/>
      <c r="K172" s="518"/>
    </row>
    <row r="173" spans="1:11" s="509" customFormat="1" ht="75" customHeight="1">
      <c r="A173" s="526"/>
      <c r="B173" s="535" t="s">
        <v>3188</v>
      </c>
      <c r="C173" s="525" t="s">
        <v>3190</v>
      </c>
      <c r="D173" s="524" t="s">
        <v>3189</v>
      </c>
      <c r="E173" s="523" t="s">
        <v>3034</v>
      </c>
      <c r="F173" s="874">
        <v>15524.460000000001</v>
      </c>
      <c r="G173" s="522">
        <f t="shared" si="5"/>
        <v>16300.683000000001</v>
      </c>
      <c r="H173" s="521">
        <f t="shared" si="4"/>
        <v>253059301.20618004</v>
      </c>
      <c r="I173" s="520" t="s">
        <v>2667</v>
      </c>
      <c r="J173" s="519"/>
      <c r="K173" s="518"/>
    </row>
    <row r="174" spans="1:11" s="509" customFormat="1" ht="75" customHeight="1">
      <c r="A174" s="526"/>
      <c r="B174" s="535" t="s">
        <v>3188</v>
      </c>
      <c r="C174" s="525" t="s">
        <v>3187</v>
      </c>
      <c r="D174" s="524" t="s">
        <v>3186</v>
      </c>
      <c r="E174" s="523" t="s">
        <v>3034</v>
      </c>
      <c r="F174" s="874">
        <v>15524.460000000001</v>
      </c>
      <c r="G174" s="522">
        <f t="shared" si="5"/>
        <v>16300.683000000001</v>
      </c>
      <c r="H174" s="521">
        <f t="shared" si="4"/>
        <v>253059301.20618004</v>
      </c>
      <c r="I174" s="520" t="s">
        <v>2667</v>
      </c>
      <c r="J174" s="519"/>
      <c r="K174" s="518"/>
    </row>
    <row r="175" spans="1:11" s="509" customFormat="1" ht="75" customHeight="1">
      <c r="A175" s="526"/>
      <c r="B175" s="526" t="s">
        <v>3183</v>
      </c>
      <c r="C175" s="525" t="s">
        <v>3185</v>
      </c>
      <c r="D175" s="524" t="s">
        <v>3184</v>
      </c>
      <c r="E175" s="523" t="s">
        <v>3115</v>
      </c>
      <c r="F175" s="874">
        <v>8553.0480000000007</v>
      </c>
      <c r="G175" s="522">
        <f t="shared" si="5"/>
        <v>8980.7004000000015</v>
      </c>
      <c r="H175" s="521">
        <f t="shared" si="4"/>
        <v>76812361.594819218</v>
      </c>
      <c r="I175" s="520" t="s">
        <v>2667</v>
      </c>
      <c r="J175" s="519"/>
      <c r="K175" s="518"/>
    </row>
    <row r="176" spans="1:11" s="509" customFormat="1" ht="75" customHeight="1">
      <c r="A176" s="526"/>
      <c r="B176" s="526" t="s">
        <v>3183</v>
      </c>
      <c r="C176" s="525" t="s">
        <v>3182</v>
      </c>
      <c r="D176" s="524" t="s">
        <v>3181</v>
      </c>
      <c r="E176" s="523" t="s">
        <v>3115</v>
      </c>
      <c r="F176" s="874">
        <v>8553.0480000000007</v>
      </c>
      <c r="G176" s="522">
        <f t="shared" si="5"/>
        <v>8980.7004000000015</v>
      </c>
      <c r="H176" s="521">
        <f t="shared" si="4"/>
        <v>76812361.594819218</v>
      </c>
      <c r="I176" s="520" t="s">
        <v>2667</v>
      </c>
      <c r="J176" s="519"/>
      <c r="K176" s="518"/>
    </row>
    <row r="177" spans="1:11" s="509" customFormat="1" ht="75" customHeight="1">
      <c r="A177" s="526"/>
      <c r="B177" s="535" t="s">
        <v>3178</v>
      </c>
      <c r="C177" s="525" t="s">
        <v>3180</v>
      </c>
      <c r="D177" s="524" t="s">
        <v>3179</v>
      </c>
      <c r="E177" s="523" t="s">
        <v>3115</v>
      </c>
      <c r="F177" s="874">
        <v>14416.773000000001</v>
      </c>
      <c r="G177" s="522">
        <f t="shared" si="5"/>
        <v>15137.611650000003</v>
      </c>
      <c r="H177" s="521">
        <f t="shared" si="4"/>
        <v>218235510.9202055</v>
      </c>
      <c r="I177" s="520" t="s">
        <v>2667</v>
      </c>
      <c r="J177" s="519"/>
      <c r="K177" s="518"/>
    </row>
    <row r="178" spans="1:11" s="509" customFormat="1" ht="75" customHeight="1">
      <c r="A178" s="526"/>
      <c r="B178" s="535" t="s">
        <v>3178</v>
      </c>
      <c r="C178" s="525" t="s">
        <v>3177</v>
      </c>
      <c r="D178" s="524" t="s">
        <v>3176</v>
      </c>
      <c r="E178" s="523" t="s">
        <v>3115</v>
      </c>
      <c r="F178" s="874">
        <v>14416.773000000001</v>
      </c>
      <c r="G178" s="522">
        <f t="shared" si="5"/>
        <v>15137.611650000003</v>
      </c>
      <c r="H178" s="521">
        <f t="shared" si="4"/>
        <v>218235510.9202055</v>
      </c>
      <c r="I178" s="520" t="s">
        <v>2667</v>
      </c>
      <c r="J178" s="519"/>
      <c r="K178" s="518"/>
    </row>
    <row r="179" spans="1:11" s="509" customFormat="1" ht="75" customHeight="1">
      <c r="A179" s="526"/>
      <c r="B179" s="526" t="s">
        <v>2735</v>
      </c>
      <c r="C179" s="525" t="s">
        <v>3175</v>
      </c>
      <c r="D179" s="524" t="s">
        <v>3174</v>
      </c>
      <c r="E179" s="523" t="s">
        <v>3034</v>
      </c>
      <c r="F179" s="874">
        <v>8576.82</v>
      </c>
      <c r="G179" s="522">
        <f t="shared" si="5"/>
        <v>9005.6610000000001</v>
      </c>
      <c r="H179" s="521">
        <f t="shared" si="4"/>
        <v>77239933.378020003</v>
      </c>
      <c r="I179" s="520" t="s">
        <v>2667</v>
      </c>
      <c r="J179" s="519"/>
      <c r="K179" s="518"/>
    </row>
    <row r="180" spans="1:11" s="509" customFormat="1" ht="75" customHeight="1">
      <c r="A180" s="526"/>
      <c r="B180" s="526" t="s">
        <v>2735</v>
      </c>
      <c r="C180" s="525" t="s">
        <v>3173</v>
      </c>
      <c r="D180" s="524" t="s">
        <v>3172</v>
      </c>
      <c r="E180" s="523" t="s">
        <v>3034</v>
      </c>
      <c r="F180" s="874">
        <v>8576.82</v>
      </c>
      <c r="G180" s="522">
        <f t="shared" si="5"/>
        <v>9005.6610000000001</v>
      </c>
      <c r="H180" s="521">
        <f t="shared" si="4"/>
        <v>77239933.378020003</v>
      </c>
      <c r="I180" s="520" t="s">
        <v>2667</v>
      </c>
      <c r="J180" s="519"/>
      <c r="K180" s="518"/>
    </row>
    <row r="181" spans="1:11" s="509" customFormat="1" ht="75" customHeight="1">
      <c r="A181" s="526"/>
      <c r="B181" s="526" t="s">
        <v>2735</v>
      </c>
      <c r="C181" s="525" t="s">
        <v>3171</v>
      </c>
      <c r="D181" s="524" t="s">
        <v>3170</v>
      </c>
      <c r="E181" s="523" t="s">
        <v>3034</v>
      </c>
      <c r="F181" s="874">
        <v>8576.82</v>
      </c>
      <c r="G181" s="522">
        <f t="shared" si="5"/>
        <v>9005.6610000000001</v>
      </c>
      <c r="H181" s="521">
        <f t="shared" si="4"/>
        <v>77239933.378020003</v>
      </c>
      <c r="I181" s="520" t="s">
        <v>2667</v>
      </c>
      <c r="J181" s="519"/>
      <c r="K181" s="518"/>
    </row>
    <row r="182" spans="1:11" s="509" customFormat="1" ht="75" customHeight="1">
      <c r="A182" s="526"/>
      <c r="B182" s="526" t="s">
        <v>2735</v>
      </c>
      <c r="C182" s="525" t="s">
        <v>3169</v>
      </c>
      <c r="D182" s="524" t="s">
        <v>3168</v>
      </c>
      <c r="E182" s="523" t="s">
        <v>3034</v>
      </c>
      <c r="F182" s="874">
        <v>8576.82</v>
      </c>
      <c r="G182" s="522">
        <f t="shared" si="5"/>
        <v>9005.6610000000001</v>
      </c>
      <c r="H182" s="521">
        <f t="shared" si="4"/>
        <v>77239933.378020003</v>
      </c>
      <c r="I182" s="520" t="s">
        <v>2667</v>
      </c>
      <c r="J182" s="519"/>
      <c r="K182" s="518"/>
    </row>
    <row r="183" spans="1:11" s="509" customFormat="1" ht="75" customHeight="1">
      <c r="A183" s="526"/>
      <c r="B183" s="535" t="s">
        <v>2732</v>
      </c>
      <c r="C183" s="525" t="s">
        <v>3167</v>
      </c>
      <c r="D183" s="524" t="s">
        <v>3166</v>
      </c>
      <c r="E183" s="523" t="s">
        <v>3034</v>
      </c>
      <c r="F183" s="874">
        <v>14440.545</v>
      </c>
      <c r="G183" s="522">
        <f t="shared" si="5"/>
        <v>15162.572250000001</v>
      </c>
      <c r="H183" s="521">
        <f t="shared" si="4"/>
        <v>218955806.89187628</v>
      </c>
      <c r="I183" s="520" t="s">
        <v>2667</v>
      </c>
      <c r="J183" s="519"/>
      <c r="K183" s="518"/>
    </row>
    <row r="184" spans="1:11" s="509" customFormat="1" ht="75" customHeight="1">
      <c r="A184" s="526"/>
      <c r="B184" s="535" t="s">
        <v>2732</v>
      </c>
      <c r="C184" s="525" t="s">
        <v>3165</v>
      </c>
      <c r="D184" s="524" t="s">
        <v>3164</v>
      </c>
      <c r="E184" s="523" t="s">
        <v>3034</v>
      </c>
      <c r="F184" s="874">
        <v>0</v>
      </c>
      <c r="G184" s="522">
        <f t="shared" si="5"/>
        <v>0</v>
      </c>
      <c r="H184" s="521">
        <f t="shared" si="4"/>
        <v>0</v>
      </c>
      <c r="I184" s="520" t="s">
        <v>2667</v>
      </c>
      <c r="J184" s="519"/>
      <c r="K184" s="518"/>
    </row>
    <row r="185" spans="1:11" s="509" customFormat="1" ht="75" customHeight="1">
      <c r="A185" s="526"/>
      <c r="B185" s="526" t="s">
        <v>2872</v>
      </c>
      <c r="C185" s="525" t="s">
        <v>3163</v>
      </c>
      <c r="D185" s="524" t="s">
        <v>3162</v>
      </c>
      <c r="E185" s="523" t="s">
        <v>3147</v>
      </c>
      <c r="F185" s="874">
        <v>8576.82</v>
      </c>
      <c r="G185" s="522">
        <f t="shared" si="5"/>
        <v>9005.6610000000001</v>
      </c>
      <c r="H185" s="521">
        <f t="shared" si="4"/>
        <v>77239933.378020003</v>
      </c>
      <c r="I185" s="520" t="s">
        <v>2667</v>
      </c>
      <c r="J185" s="519"/>
      <c r="K185" s="518"/>
    </row>
    <row r="186" spans="1:11" s="509" customFormat="1" ht="75" customHeight="1">
      <c r="A186" s="526"/>
      <c r="B186" s="526" t="s">
        <v>2872</v>
      </c>
      <c r="C186" s="525" t="s">
        <v>3161</v>
      </c>
      <c r="D186" s="524" t="s">
        <v>3160</v>
      </c>
      <c r="E186" s="523" t="s">
        <v>3147</v>
      </c>
      <c r="F186" s="874">
        <v>8576.82</v>
      </c>
      <c r="G186" s="522">
        <f t="shared" si="5"/>
        <v>9005.6610000000001</v>
      </c>
      <c r="H186" s="521">
        <f t="shared" si="4"/>
        <v>77239933.378020003</v>
      </c>
      <c r="I186" s="520" t="s">
        <v>2667</v>
      </c>
      <c r="J186" s="519"/>
      <c r="K186" s="518"/>
    </row>
    <row r="187" spans="1:11" s="509" customFormat="1" ht="75" customHeight="1">
      <c r="A187" s="526"/>
      <c r="B187" s="535" t="s">
        <v>3062</v>
      </c>
      <c r="C187" s="525" t="s">
        <v>3159</v>
      </c>
      <c r="D187" s="524" t="s">
        <v>3158</v>
      </c>
      <c r="E187" s="523" t="s">
        <v>3147</v>
      </c>
      <c r="F187" s="874">
        <v>14440.545</v>
      </c>
      <c r="G187" s="522">
        <f t="shared" si="5"/>
        <v>15162.572250000001</v>
      </c>
      <c r="H187" s="521">
        <f t="shared" si="4"/>
        <v>218955806.89187628</v>
      </c>
      <c r="I187" s="520" t="s">
        <v>2667</v>
      </c>
      <c r="J187" s="519"/>
      <c r="K187" s="518"/>
    </row>
    <row r="188" spans="1:11" s="509" customFormat="1" ht="75" customHeight="1">
      <c r="A188" s="526"/>
      <c r="B188" s="535" t="s">
        <v>3062</v>
      </c>
      <c r="C188" s="525" t="s">
        <v>3157</v>
      </c>
      <c r="D188" s="524" t="s">
        <v>3156</v>
      </c>
      <c r="E188" s="523" t="s">
        <v>3147</v>
      </c>
      <c r="F188" s="874">
        <v>14440.545</v>
      </c>
      <c r="G188" s="522">
        <f t="shared" si="5"/>
        <v>15162.572250000001</v>
      </c>
      <c r="H188" s="521">
        <f t="shared" si="4"/>
        <v>218955806.89187628</v>
      </c>
      <c r="I188" s="520" t="s">
        <v>2667</v>
      </c>
      <c r="J188" s="519"/>
      <c r="K188" s="518"/>
    </row>
    <row r="189" spans="1:11" s="509" customFormat="1" ht="75" customHeight="1">
      <c r="A189" s="526"/>
      <c r="B189" s="526" t="s">
        <v>3020</v>
      </c>
      <c r="C189" s="525" t="s">
        <v>3155</v>
      </c>
      <c r="D189" s="524" t="s">
        <v>3154</v>
      </c>
      <c r="E189" s="523" t="s">
        <v>3147</v>
      </c>
      <c r="F189" s="874">
        <v>8576.82</v>
      </c>
      <c r="G189" s="522">
        <f t="shared" si="5"/>
        <v>9005.6610000000001</v>
      </c>
      <c r="H189" s="521">
        <f t="shared" si="4"/>
        <v>77239933.378020003</v>
      </c>
      <c r="I189" s="520" t="s">
        <v>2667</v>
      </c>
      <c r="J189" s="519"/>
      <c r="K189" s="518"/>
    </row>
    <row r="190" spans="1:11" s="509" customFormat="1" ht="75" customHeight="1">
      <c r="A190" s="526"/>
      <c r="B190" s="526" t="s">
        <v>3020</v>
      </c>
      <c r="C190" s="525" t="s">
        <v>3153</v>
      </c>
      <c r="D190" s="524" t="s">
        <v>3152</v>
      </c>
      <c r="E190" s="523" t="s">
        <v>3147</v>
      </c>
      <c r="F190" s="874">
        <v>8576.82</v>
      </c>
      <c r="G190" s="522">
        <f t="shared" si="5"/>
        <v>9005.6610000000001</v>
      </c>
      <c r="H190" s="521">
        <f t="shared" si="4"/>
        <v>77239933.378020003</v>
      </c>
      <c r="I190" s="520" t="s">
        <v>2667</v>
      </c>
      <c r="J190" s="519"/>
      <c r="K190" s="518"/>
    </row>
    <row r="191" spans="1:11" s="509" customFormat="1" ht="75" customHeight="1">
      <c r="A191" s="526"/>
      <c r="B191" s="535" t="s">
        <v>3103</v>
      </c>
      <c r="C191" s="525" t="s">
        <v>3151</v>
      </c>
      <c r="D191" s="524" t="s">
        <v>3150</v>
      </c>
      <c r="E191" s="523" t="s">
        <v>3147</v>
      </c>
      <c r="F191" s="874">
        <v>14440.545</v>
      </c>
      <c r="G191" s="522">
        <f t="shared" si="5"/>
        <v>15162.572250000001</v>
      </c>
      <c r="H191" s="521">
        <f t="shared" si="4"/>
        <v>218955806.89187628</v>
      </c>
      <c r="I191" s="520" t="s">
        <v>2667</v>
      </c>
      <c r="J191" s="519"/>
      <c r="K191" s="518"/>
    </row>
    <row r="192" spans="1:11" s="509" customFormat="1" ht="75" customHeight="1">
      <c r="A192" s="526"/>
      <c r="B192" s="535" t="s">
        <v>3103</v>
      </c>
      <c r="C192" s="525" t="s">
        <v>3149</v>
      </c>
      <c r="D192" s="524" t="s">
        <v>3148</v>
      </c>
      <c r="E192" s="523" t="s">
        <v>3147</v>
      </c>
      <c r="F192" s="874">
        <v>14440.545</v>
      </c>
      <c r="G192" s="522">
        <f t="shared" si="5"/>
        <v>15162.572250000001</v>
      </c>
      <c r="H192" s="521">
        <f t="shared" si="4"/>
        <v>218955806.89187628</v>
      </c>
      <c r="I192" s="520" t="s">
        <v>2667</v>
      </c>
      <c r="J192" s="519"/>
      <c r="K192" s="518"/>
    </row>
    <row r="193" spans="1:11" s="509" customFormat="1" ht="75" customHeight="1">
      <c r="A193" s="526"/>
      <c r="B193" s="526" t="s">
        <v>3144</v>
      </c>
      <c r="C193" s="525" t="s">
        <v>3146</v>
      </c>
      <c r="D193" s="524" t="s">
        <v>3145</v>
      </c>
      <c r="E193" s="523" t="s">
        <v>3115</v>
      </c>
      <c r="F193" s="874">
        <v>8349.1589999999997</v>
      </c>
      <c r="G193" s="522">
        <f t="shared" si="5"/>
        <v>8766.6169499999996</v>
      </c>
      <c r="H193" s="521">
        <f t="shared" si="4"/>
        <v>73193878.807645038</v>
      </c>
      <c r="I193" s="520" t="s">
        <v>2667</v>
      </c>
      <c r="J193" s="519"/>
      <c r="K193" s="518"/>
    </row>
    <row r="194" spans="1:11" s="509" customFormat="1" ht="75" customHeight="1">
      <c r="A194" s="526"/>
      <c r="B194" s="526" t="s">
        <v>3144</v>
      </c>
      <c r="C194" s="525" t="s">
        <v>3143</v>
      </c>
      <c r="D194" s="524" t="s">
        <v>3142</v>
      </c>
      <c r="E194" s="523" t="s">
        <v>3115</v>
      </c>
      <c r="F194" s="874">
        <v>8349.1589999999997</v>
      </c>
      <c r="G194" s="522">
        <f t="shared" si="5"/>
        <v>8766.6169499999996</v>
      </c>
      <c r="H194" s="521">
        <f t="shared" si="4"/>
        <v>73193878.807645038</v>
      </c>
      <c r="I194" s="520" t="s">
        <v>2667</v>
      </c>
      <c r="J194" s="519"/>
      <c r="K194" s="518"/>
    </row>
    <row r="195" spans="1:11" s="509" customFormat="1" ht="75" customHeight="1">
      <c r="A195" s="526"/>
      <c r="B195" s="526" t="s">
        <v>3139</v>
      </c>
      <c r="C195" s="525" t="s">
        <v>3141</v>
      </c>
      <c r="D195" s="524" t="s">
        <v>3140</v>
      </c>
      <c r="E195" s="523" t="s">
        <v>3115</v>
      </c>
      <c r="F195" s="874">
        <v>9131.9969999999994</v>
      </c>
      <c r="G195" s="522">
        <f t="shared" si="5"/>
        <v>9588.5968499999999</v>
      </c>
      <c r="H195" s="521">
        <f t="shared" si="4"/>
        <v>87563037.668409437</v>
      </c>
      <c r="I195" s="520" t="s">
        <v>2667</v>
      </c>
      <c r="J195" s="519"/>
      <c r="K195" s="518"/>
    </row>
    <row r="196" spans="1:11" s="509" customFormat="1" ht="75" customHeight="1">
      <c r="A196" s="526"/>
      <c r="B196" s="526" t="s">
        <v>3139</v>
      </c>
      <c r="C196" s="525" t="s">
        <v>3138</v>
      </c>
      <c r="D196" s="524" t="s">
        <v>3137</v>
      </c>
      <c r="E196" s="523" t="s">
        <v>3115</v>
      </c>
      <c r="F196" s="874">
        <v>9131.9969999999994</v>
      </c>
      <c r="G196" s="522">
        <f t="shared" si="5"/>
        <v>9588.5968499999999</v>
      </c>
      <c r="H196" s="521">
        <f t="shared" si="4"/>
        <v>87563037.668409437</v>
      </c>
      <c r="I196" s="520" t="s">
        <v>2667</v>
      </c>
      <c r="J196" s="519"/>
      <c r="K196" s="518"/>
    </row>
    <row r="197" spans="1:11" s="509" customFormat="1" ht="75" customHeight="1">
      <c r="A197" s="526"/>
      <c r="B197" s="535" t="s">
        <v>3134</v>
      </c>
      <c r="C197" s="525" t="s">
        <v>3136</v>
      </c>
      <c r="D197" s="524" t="s">
        <v>3135</v>
      </c>
      <c r="E197" s="523" t="s">
        <v>3115</v>
      </c>
      <c r="F197" s="874">
        <v>14995.711499999999</v>
      </c>
      <c r="G197" s="522">
        <f t="shared" si="5"/>
        <v>15745.497074999999</v>
      </c>
      <c r="H197" s="521">
        <f t="shared" si="4"/>
        <v>236114931.56079385</v>
      </c>
      <c r="I197" s="520" t="s">
        <v>2667</v>
      </c>
      <c r="J197" s="519"/>
      <c r="K197" s="518"/>
    </row>
    <row r="198" spans="1:11" s="509" customFormat="1" ht="75" customHeight="1">
      <c r="A198" s="526"/>
      <c r="B198" s="535" t="s">
        <v>3134</v>
      </c>
      <c r="C198" s="525" t="s">
        <v>3133</v>
      </c>
      <c r="D198" s="524" t="s">
        <v>3132</v>
      </c>
      <c r="E198" s="523" t="s">
        <v>3115</v>
      </c>
      <c r="F198" s="874">
        <v>14995.711499999999</v>
      </c>
      <c r="G198" s="522">
        <f t="shared" si="5"/>
        <v>15745.497074999999</v>
      </c>
      <c r="H198" s="521">
        <f t="shared" si="4"/>
        <v>236114931.56079385</v>
      </c>
      <c r="I198" s="520" t="s">
        <v>2667</v>
      </c>
      <c r="J198" s="519"/>
      <c r="K198" s="518"/>
    </row>
    <row r="199" spans="1:11" s="509" customFormat="1" ht="75" customHeight="1">
      <c r="A199" s="526"/>
      <c r="B199" s="526" t="s">
        <v>3131</v>
      </c>
      <c r="C199" s="525" t="s">
        <v>3130</v>
      </c>
      <c r="D199" s="524" t="s">
        <v>3129</v>
      </c>
      <c r="E199" s="523" t="s">
        <v>3115</v>
      </c>
      <c r="F199" s="874">
        <v>9131.9969999999994</v>
      </c>
      <c r="G199" s="522">
        <f t="shared" si="5"/>
        <v>9588.5968499999999</v>
      </c>
      <c r="H199" s="521">
        <f t="shared" si="4"/>
        <v>87563037.668409437</v>
      </c>
      <c r="I199" s="520" t="s">
        <v>2667</v>
      </c>
      <c r="J199" s="519"/>
      <c r="K199" s="518"/>
    </row>
    <row r="200" spans="1:11" s="509" customFormat="1" ht="75" customHeight="1">
      <c r="A200" s="526"/>
      <c r="B200" s="535" t="s">
        <v>3128</v>
      </c>
      <c r="C200" s="525" t="s">
        <v>3127</v>
      </c>
      <c r="D200" s="524" t="s">
        <v>3126</v>
      </c>
      <c r="E200" s="523" t="s">
        <v>3115</v>
      </c>
      <c r="F200" s="874">
        <v>14995.711499999999</v>
      </c>
      <c r="G200" s="522">
        <f t="shared" si="5"/>
        <v>15745.497074999999</v>
      </c>
      <c r="H200" s="521">
        <f t="shared" si="4"/>
        <v>236114931.56079385</v>
      </c>
      <c r="I200" s="520" t="s">
        <v>2667</v>
      </c>
      <c r="J200" s="519"/>
      <c r="K200" s="518"/>
    </row>
    <row r="201" spans="1:11" s="509" customFormat="1" ht="75" customHeight="1">
      <c r="A201" s="526"/>
      <c r="B201" s="526" t="s">
        <v>3123</v>
      </c>
      <c r="C201" s="525" t="s">
        <v>3125</v>
      </c>
      <c r="D201" s="524" t="s">
        <v>3124</v>
      </c>
      <c r="E201" s="523" t="s">
        <v>3115</v>
      </c>
      <c r="F201" s="874">
        <v>9520.0035000000007</v>
      </c>
      <c r="G201" s="522">
        <f t="shared" si="5"/>
        <v>9996.0036750000017</v>
      </c>
      <c r="H201" s="521">
        <f t="shared" si="4"/>
        <v>95161989.972012892</v>
      </c>
      <c r="I201" s="520" t="s">
        <v>2667</v>
      </c>
      <c r="J201" s="519"/>
      <c r="K201" s="518"/>
    </row>
    <row r="202" spans="1:11" s="509" customFormat="1" ht="75" customHeight="1">
      <c r="A202" s="526"/>
      <c r="B202" s="526" t="s">
        <v>3123</v>
      </c>
      <c r="C202" s="525" t="s">
        <v>3122</v>
      </c>
      <c r="D202" s="524" t="s">
        <v>3121</v>
      </c>
      <c r="E202" s="523" t="s">
        <v>3115</v>
      </c>
      <c r="F202" s="874">
        <v>9520.0035000000007</v>
      </c>
      <c r="G202" s="522">
        <f t="shared" si="5"/>
        <v>9996.0036750000017</v>
      </c>
      <c r="H202" s="521">
        <f t="shared" si="4"/>
        <v>95161989.972012892</v>
      </c>
      <c r="I202" s="520" t="s">
        <v>2667</v>
      </c>
      <c r="J202" s="519"/>
      <c r="K202" s="518"/>
    </row>
    <row r="203" spans="1:11" s="509" customFormat="1" ht="75" customHeight="1">
      <c r="A203" s="526"/>
      <c r="B203" s="535" t="s">
        <v>3118</v>
      </c>
      <c r="C203" s="525" t="s">
        <v>3120</v>
      </c>
      <c r="D203" s="524" t="s">
        <v>3119</v>
      </c>
      <c r="E203" s="523" t="s">
        <v>3115</v>
      </c>
      <c r="F203" s="874">
        <v>15383.728500000001</v>
      </c>
      <c r="G203" s="522">
        <f t="shared" si="5"/>
        <v>16152.914925000001</v>
      </c>
      <c r="H203" s="521">
        <f t="shared" si="4"/>
        <v>248492057.68979791</v>
      </c>
      <c r="I203" s="520" t="s">
        <v>2667</v>
      </c>
      <c r="J203" s="519"/>
      <c r="K203" s="518"/>
    </row>
    <row r="204" spans="1:11" s="509" customFormat="1" ht="75" customHeight="1">
      <c r="A204" s="526"/>
      <c r="B204" s="535" t="s">
        <v>3118</v>
      </c>
      <c r="C204" s="525" t="s">
        <v>3117</v>
      </c>
      <c r="D204" s="524" t="s">
        <v>3116</v>
      </c>
      <c r="E204" s="523" t="s">
        <v>3115</v>
      </c>
      <c r="F204" s="874">
        <v>15383.728500000001</v>
      </c>
      <c r="G204" s="522">
        <f t="shared" si="5"/>
        <v>16152.914925000001</v>
      </c>
      <c r="H204" s="521">
        <f t="shared" si="4"/>
        <v>248492057.68979791</v>
      </c>
      <c r="I204" s="520" t="s">
        <v>2667</v>
      </c>
      <c r="J204" s="519"/>
      <c r="K204" s="518"/>
    </row>
    <row r="205" spans="1:11" s="509" customFormat="1" ht="75" customHeight="1">
      <c r="A205" s="526"/>
      <c r="B205" s="526" t="s">
        <v>3020</v>
      </c>
      <c r="C205" s="525" t="s">
        <v>3114</v>
      </c>
      <c r="D205" s="524" t="s">
        <v>3113</v>
      </c>
      <c r="E205" s="523" t="s">
        <v>3106</v>
      </c>
      <c r="F205" s="874">
        <v>11101.86</v>
      </c>
      <c r="G205" s="522">
        <f t="shared" si="5"/>
        <v>11656.953000000001</v>
      </c>
      <c r="H205" s="521">
        <f t="shared" si="4"/>
        <v>129413860.23258002</v>
      </c>
      <c r="I205" s="520" t="s">
        <v>2667</v>
      </c>
      <c r="J205" s="519"/>
      <c r="K205" s="518"/>
    </row>
    <row r="206" spans="1:11" s="509" customFormat="1" ht="75" customHeight="1">
      <c r="A206" s="526"/>
      <c r="B206" s="526" t="s">
        <v>3020</v>
      </c>
      <c r="C206" s="525" t="s">
        <v>3112</v>
      </c>
      <c r="D206" s="524" t="s">
        <v>3111</v>
      </c>
      <c r="E206" s="523" t="s">
        <v>3106</v>
      </c>
      <c r="F206" s="874">
        <v>11101.86</v>
      </c>
      <c r="G206" s="522">
        <f t="shared" si="5"/>
        <v>11656.953000000001</v>
      </c>
      <c r="H206" s="521">
        <f t="shared" si="4"/>
        <v>129413860.23258002</v>
      </c>
      <c r="I206" s="520" t="s">
        <v>2667</v>
      </c>
      <c r="J206" s="519"/>
      <c r="K206" s="518"/>
    </row>
    <row r="207" spans="1:11" s="509" customFormat="1" ht="75" customHeight="1">
      <c r="A207" s="526"/>
      <c r="B207" s="535" t="s">
        <v>3103</v>
      </c>
      <c r="C207" s="525" t="s">
        <v>3110</v>
      </c>
      <c r="D207" s="524" t="s">
        <v>3109</v>
      </c>
      <c r="E207" s="523" t="s">
        <v>3106</v>
      </c>
      <c r="F207" s="874">
        <v>16965.585000000003</v>
      </c>
      <c r="G207" s="522">
        <f t="shared" si="5"/>
        <v>17813.864250000002</v>
      </c>
      <c r="H207" s="521">
        <f t="shared" ref="H207:H270" si="6">F207*G207</f>
        <v>302222628.11183631</v>
      </c>
      <c r="I207" s="520" t="s">
        <v>2667</v>
      </c>
      <c r="J207" s="519"/>
      <c r="K207" s="518"/>
    </row>
    <row r="208" spans="1:11" s="509" customFormat="1" ht="75" customHeight="1">
      <c r="A208" s="526"/>
      <c r="B208" s="535" t="s">
        <v>3103</v>
      </c>
      <c r="C208" s="525" t="s">
        <v>3108</v>
      </c>
      <c r="D208" s="524" t="s">
        <v>3107</v>
      </c>
      <c r="E208" s="523" t="s">
        <v>3106</v>
      </c>
      <c r="F208" s="874">
        <v>16965.585000000003</v>
      </c>
      <c r="G208" s="522">
        <f t="shared" ref="G208:G271" si="7">F208*1.05</f>
        <v>17813.864250000002</v>
      </c>
      <c r="H208" s="521">
        <f t="shared" si="6"/>
        <v>302222628.11183631</v>
      </c>
      <c r="I208" s="520" t="s">
        <v>2667</v>
      </c>
      <c r="J208" s="519"/>
      <c r="K208" s="518"/>
    </row>
    <row r="209" spans="1:11" s="509" customFormat="1" ht="75" customHeight="1">
      <c r="A209" s="526"/>
      <c r="B209" s="526" t="s">
        <v>3020</v>
      </c>
      <c r="C209" s="525" t="s">
        <v>3105</v>
      </c>
      <c r="D209" s="524" t="s">
        <v>3104</v>
      </c>
      <c r="E209" s="523" t="s">
        <v>3100</v>
      </c>
      <c r="F209" s="874">
        <v>4923.45</v>
      </c>
      <c r="G209" s="522">
        <f t="shared" si="7"/>
        <v>5169.6225000000004</v>
      </c>
      <c r="H209" s="521">
        <f t="shared" si="6"/>
        <v>25452377.897624999</v>
      </c>
      <c r="I209" s="520" t="s">
        <v>2722</v>
      </c>
      <c r="J209" s="519"/>
      <c r="K209" s="518"/>
    </row>
    <row r="210" spans="1:11" s="509" customFormat="1" ht="75" customHeight="1">
      <c r="A210" s="526"/>
      <c r="B210" s="535" t="s">
        <v>3103</v>
      </c>
      <c r="C210" s="525" t="s">
        <v>3102</v>
      </c>
      <c r="D210" s="524" t="s">
        <v>3101</v>
      </c>
      <c r="E210" s="523" t="s">
        <v>3100</v>
      </c>
      <c r="F210" s="874">
        <v>10059.525</v>
      </c>
      <c r="G210" s="522">
        <f t="shared" si="7"/>
        <v>10562.501249999999</v>
      </c>
      <c r="H210" s="521">
        <f t="shared" si="6"/>
        <v>106253745.38690624</v>
      </c>
      <c r="I210" s="520" t="s">
        <v>2722</v>
      </c>
      <c r="J210" s="519"/>
      <c r="K210" s="518"/>
    </row>
    <row r="211" spans="1:11" s="509" customFormat="1" ht="75" customHeight="1">
      <c r="A211" s="526"/>
      <c r="B211" s="526" t="s">
        <v>3099</v>
      </c>
      <c r="C211" s="525" t="s">
        <v>3098</v>
      </c>
      <c r="D211" s="524" t="s">
        <v>3097</v>
      </c>
      <c r="E211" s="523" t="s">
        <v>3093</v>
      </c>
      <c r="F211" s="874">
        <v>2633.7150000000001</v>
      </c>
      <c r="G211" s="522">
        <f t="shared" si="7"/>
        <v>2765.4007500000002</v>
      </c>
      <c r="H211" s="521">
        <f t="shared" si="6"/>
        <v>7283277.4362862511</v>
      </c>
      <c r="I211" s="520" t="s">
        <v>2722</v>
      </c>
      <c r="J211" s="519"/>
      <c r="K211" s="518"/>
    </row>
    <row r="212" spans="1:11" s="509" customFormat="1" ht="75" customHeight="1">
      <c r="A212" s="526"/>
      <c r="B212" s="535" t="s">
        <v>3096</v>
      </c>
      <c r="C212" s="525" t="s">
        <v>3095</v>
      </c>
      <c r="D212" s="524" t="s">
        <v>3094</v>
      </c>
      <c r="E212" s="523" t="s">
        <v>3093</v>
      </c>
      <c r="F212" s="874">
        <v>7769.7900000000009</v>
      </c>
      <c r="G212" s="522">
        <f t="shared" si="7"/>
        <v>8158.2795000000015</v>
      </c>
      <c r="H212" s="521">
        <f t="shared" si="6"/>
        <v>63388118.476305015</v>
      </c>
      <c r="I212" s="520" t="s">
        <v>2722</v>
      </c>
      <c r="J212" s="519"/>
      <c r="K212" s="518"/>
    </row>
    <row r="213" spans="1:11" s="509" customFormat="1" ht="75" customHeight="1">
      <c r="A213" s="526"/>
      <c r="B213" s="526"/>
      <c r="C213" s="525" t="s">
        <v>3092</v>
      </c>
      <c r="D213" s="524">
        <v>1400140</v>
      </c>
      <c r="E213" s="523"/>
      <c r="F213" s="874">
        <v>917.59500000000003</v>
      </c>
      <c r="G213" s="522">
        <f t="shared" si="7"/>
        <v>963.47475000000009</v>
      </c>
      <c r="H213" s="521">
        <f t="shared" si="6"/>
        <v>884079.61322625005</v>
      </c>
      <c r="I213" s="520" t="s">
        <v>2667</v>
      </c>
      <c r="J213" s="519"/>
      <c r="K213" s="518"/>
    </row>
    <row r="214" spans="1:11" s="509" customFormat="1" ht="75" customHeight="1">
      <c r="A214" s="526"/>
      <c r="B214" s="526"/>
      <c r="C214" s="525" t="s">
        <v>3091</v>
      </c>
      <c r="D214" s="524" t="s">
        <v>3090</v>
      </c>
      <c r="E214" s="523" t="s">
        <v>3089</v>
      </c>
      <c r="F214" s="874">
        <v>38701.372499999998</v>
      </c>
      <c r="G214" s="522">
        <f t="shared" si="7"/>
        <v>40636.441124999998</v>
      </c>
      <c r="H214" s="521">
        <f t="shared" si="6"/>
        <v>1572686045.0529439</v>
      </c>
      <c r="I214" s="520" t="s">
        <v>2667</v>
      </c>
      <c r="J214" s="519"/>
      <c r="K214" s="518"/>
    </row>
    <row r="215" spans="1:11" s="509" customFormat="1" ht="75" customHeight="1">
      <c r="A215" s="526"/>
      <c r="B215" s="526" t="s">
        <v>3086</v>
      </c>
      <c r="C215" s="525" t="s">
        <v>3088</v>
      </c>
      <c r="D215" s="524" t="s">
        <v>3087</v>
      </c>
      <c r="E215" s="523" t="s">
        <v>3078</v>
      </c>
      <c r="F215" s="874">
        <v>25462.079999999998</v>
      </c>
      <c r="G215" s="522">
        <f t="shared" si="7"/>
        <v>26735.183999999997</v>
      </c>
      <c r="H215" s="521">
        <f t="shared" si="6"/>
        <v>680733393.82271993</v>
      </c>
      <c r="I215" s="520" t="s">
        <v>2667</v>
      </c>
      <c r="J215" s="519"/>
      <c r="K215" s="518"/>
    </row>
    <row r="216" spans="1:11" s="509" customFormat="1" ht="75" customHeight="1">
      <c r="A216" s="526"/>
      <c r="B216" s="526" t="s">
        <v>3086</v>
      </c>
      <c r="C216" s="525" t="s">
        <v>3085</v>
      </c>
      <c r="D216" s="524" t="s">
        <v>3084</v>
      </c>
      <c r="E216" s="523" t="s">
        <v>3078</v>
      </c>
      <c r="F216" s="874">
        <v>25462.079999999998</v>
      </c>
      <c r="G216" s="522">
        <f t="shared" si="7"/>
        <v>26735.183999999997</v>
      </c>
      <c r="H216" s="521">
        <f t="shared" si="6"/>
        <v>680733393.82271993</v>
      </c>
      <c r="I216" s="520" t="s">
        <v>2667</v>
      </c>
      <c r="J216" s="519"/>
      <c r="K216" s="518"/>
    </row>
    <row r="217" spans="1:11" s="509" customFormat="1" ht="75" customHeight="1">
      <c r="A217" s="526"/>
      <c r="B217" s="535" t="s">
        <v>3081</v>
      </c>
      <c r="C217" s="525" t="s">
        <v>3083</v>
      </c>
      <c r="D217" s="524" t="s">
        <v>3082</v>
      </c>
      <c r="E217" s="523" t="s">
        <v>3078</v>
      </c>
      <c r="F217" s="874">
        <v>30598.154999999999</v>
      </c>
      <c r="G217" s="522">
        <f t="shared" si="7"/>
        <v>32128.062750000001</v>
      </c>
      <c r="H217" s="521">
        <f t="shared" si="6"/>
        <v>983059443.87422621</v>
      </c>
      <c r="I217" s="520" t="s">
        <v>2667</v>
      </c>
      <c r="J217" s="519"/>
      <c r="K217" s="518"/>
    </row>
    <row r="218" spans="1:11" s="509" customFormat="1" ht="75" customHeight="1">
      <c r="A218" s="526"/>
      <c r="B218" s="535" t="s">
        <v>3081</v>
      </c>
      <c r="C218" s="525" t="s">
        <v>3080</v>
      </c>
      <c r="D218" s="524" t="s">
        <v>3079</v>
      </c>
      <c r="E218" s="523" t="s">
        <v>3078</v>
      </c>
      <c r="F218" s="874">
        <v>30598.154999999999</v>
      </c>
      <c r="G218" s="522">
        <f t="shared" si="7"/>
        <v>32128.062750000001</v>
      </c>
      <c r="H218" s="521">
        <f t="shared" si="6"/>
        <v>983059443.87422621</v>
      </c>
      <c r="I218" s="520" t="s">
        <v>2667</v>
      </c>
      <c r="J218" s="519"/>
      <c r="K218" s="518"/>
    </row>
    <row r="219" spans="1:11" s="509" customFormat="1" ht="75" customHeight="1">
      <c r="A219" s="526"/>
      <c r="B219" s="526" t="s">
        <v>3075</v>
      </c>
      <c r="C219" s="525" t="s">
        <v>3077</v>
      </c>
      <c r="D219" s="524" t="s">
        <v>3076</v>
      </c>
      <c r="E219" s="523" t="s">
        <v>3072</v>
      </c>
      <c r="F219" s="874">
        <v>35442.224999999999</v>
      </c>
      <c r="G219" s="522">
        <f t="shared" si="7"/>
        <v>37214.33625</v>
      </c>
      <c r="H219" s="521">
        <f t="shared" si="6"/>
        <v>1318958878.5981562</v>
      </c>
      <c r="I219" s="520" t="s">
        <v>2667</v>
      </c>
      <c r="J219" s="519"/>
      <c r="K219" s="518"/>
    </row>
    <row r="220" spans="1:11" s="509" customFormat="1" ht="75" customHeight="1">
      <c r="A220" s="526"/>
      <c r="B220" s="526" t="s">
        <v>3075</v>
      </c>
      <c r="C220" s="525" t="s">
        <v>3074</v>
      </c>
      <c r="D220" s="524" t="s">
        <v>3073</v>
      </c>
      <c r="E220" s="523" t="s">
        <v>3072</v>
      </c>
      <c r="F220" s="874">
        <v>35442.224999999999</v>
      </c>
      <c r="G220" s="522">
        <f t="shared" si="7"/>
        <v>37214.33625</v>
      </c>
      <c r="H220" s="521">
        <f t="shared" si="6"/>
        <v>1318958878.5981562</v>
      </c>
      <c r="I220" s="520" t="s">
        <v>2667</v>
      </c>
      <c r="J220" s="519"/>
      <c r="K220" s="518"/>
    </row>
    <row r="221" spans="1:11" s="509" customFormat="1" ht="75" customHeight="1">
      <c r="A221" s="526"/>
      <c r="B221" s="526" t="s">
        <v>3071</v>
      </c>
      <c r="C221" s="559" t="s">
        <v>3070</v>
      </c>
      <c r="D221" s="558" t="s">
        <v>3069</v>
      </c>
      <c r="E221" s="558" t="s">
        <v>3065</v>
      </c>
      <c r="F221" s="874">
        <v>11498.760000000002</v>
      </c>
      <c r="G221" s="522">
        <f t="shared" si="7"/>
        <v>12073.698000000002</v>
      </c>
      <c r="H221" s="521">
        <f t="shared" si="6"/>
        <v>138832555.61448005</v>
      </c>
      <c r="I221" s="520" t="s">
        <v>2667</v>
      </c>
      <c r="J221" s="536"/>
      <c r="K221" s="518"/>
    </row>
    <row r="222" spans="1:11" s="509" customFormat="1" ht="75" customHeight="1">
      <c r="A222" s="526"/>
      <c r="B222" s="535" t="s">
        <v>3068</v>
      </c>
      <c r="C222" s="559" t="s">
        <v>3067</v>
      </c>
      <c r="D222" s="558" t="s">
        <v>3066</v>
      </c>
      <c r="E222" s="558" t="s">
        <v>3065</v>
      </c>
      <c r="F222" s="874">
        <v>17362.485000000001</v>
      </c>
      <c r="G222" s="522">
        <f t="shared" si="7"/>
        <v>18230.609250000001</v>
      </c>
      <c r="H222" s="521">
        <f t="shared" si="6"/>
        <v>316528679.64398628</v>
      </c>
      <c r="I222" s="520" t="s">
        <v>2667</v>
      </c>
      <c r="J222" s="519"/>
      <c r="K222" s="518"/>
    </row>
    <row r="223" spans="1:11" s="509" customFormat="1" ht="75" customHeight="1">
      <c r="A223" s="526"/>
      <c r="B223" s="526" t="s">
        <v>2872</v>
      </c>
      <c r="C223" s="525" t="s">
        <v>3064</v>
      </c>
      <c r="D223" s="524" t="s">
        <v>3063</v>
      </c>
      <c r="E223" s="523">
        <v>1214</v>
      </c>
      <c r="F223" s="874">
        <v>18185.579999999998</v>
      </c>
      <c r="G223" s="522">
        <f t="shared" si="7"/>
        <v>19094.859</v>
      </c>
      <c r="H223" s="521">
        <f t="shared" si="6"/>
        <v>347251085.93321997</v>
      </c>
      <c r="I223" s="520" t="s">
        <v>2667</v>
      </c>
      <c r="J223" s="519"/>
      <c r="K223" s="518"/>
    </row>
    <row r="224" spans="1:11" s="509" customFormat="1" ht="75" customHeight="1">
      <c r="A224" s="526"/>
      <c r="B224" s="535" t="s">
        <v>3062</v>
      </c>
      <c r="C224" s="525" t="s">
        <v>3061</v>
      </c>
      <c r="D224" s="524" t="s">
        <v>3060</v>
      </c>
      <c r="E224" s="523">
        <v>1214</v>
      </c>
      <c r="F224" s="874">
        <v>24049.305</v>
      </c>
      <c r="G224" s="522">
        <f t="shared" si="7"/>
        <v>25251.770250000001</v>
      </c>
      <c r="H224" s="521">
        <f t="shared" si="6"/>
        <v>607287524.53217626</v>
      </c>
      <c r="I224" s="520" t="s">
        <v>2667</v>
      </c>
      <c r="J224" s="519"/>
      <c r="K224" s="518"/>
    </row>
    <row r="225" spans="1:11" s="509" customFormat="1" ht="75" customHeight="1">
      <c r="A225" s="526"/>
      <c r="B225" s="526" t="s">
        <v>3028</v>
      </c>
      <c r="C225" s="525" t="s">
        <v>3059</v>
      </c>
      <c r="D225" s="524" t="s">
        <v>3058</v>
      </c>
      <c r="E225" s="523">
        <v>2135</v>
      </c>
      <c r="F225" s="874">
        <v>31982.579999999998</v>
      </c>
      <c r="G225" s="522">
        <f t="shared" si="7"/>
        <v>33581.709000000003</v>
      </c>
      <c r="H225" s="521">
        <f t="shared" si="6"/>
        <v>1074029694.62922</v>
      </c>
      <c r="I225" s="520" t="s">
        <v>2667</v>
      </c>
      <c r="J225" s="519"/>
      <c r="K225" s="518"/>
    </row>
    <row r="226" spans="1:11" s="509" customFormat="1" ht="75" customHeight="1" thickBot="1">
      <c r="A226" s="526"/>
      <c r="B226" s="526" t="s">
        <v>3057</v>
      </c>
      <c r="C226" s="525" t="s">
        <v>3056</v>
      </c>
      <c r="D226" s="524" t="s">
        <v>3055</v>
      </c>
      <c r="E226" s="523">
        <v>2135</v>
      </c>
      <c r="F226" s="874">
        <v>35180.46</v>
      </c>
      <c r="G226" s="522">
        <f t="shared" si="7"/>
        <v>36939.483</v>
      </c>
      <c r="H226" s="521">
        <f t="shared" si="6"/>
        <v>1299548004.10218</v>
      </c>
      <c r="I226" s="520" t="s">
        <v>2667</v>
      </c>
      <c r="J226" s="519"/>
      <c r="K226" s="518"/>
    </row>
    <row r="227" spans="1:11" s="509" customFormat="1" ht="41.4">
      <c r="A227" s="557"/>
      <c r="B227" s="557"/>
      <c r="C227" s="556" t="s">
        <v>3054</v>
      </c>
      <c r="D227" s="555"/>
      <c r="E227" s="554"/>
      <c r="F227" s="874">
        <v>0</v>
      </c>
      <c r="G227" s="522">
        <f t="shared" si="7"/>
        <v>0</v>
      </c>
      <c r="H227" s="553">
        <f t="shared" si="6"/>
        <v>0</v>
      </c>
      <c r="I227" s="552" t="s">
        <v>2722</v>
      </c>
      <c r="J227" s="551"/>
      <c r="K227" s="550"/>
    </row>
    <row r="228" spans="1:11" s="509" customFormat="1" ht="75" customHeight="1">
      <c r="A228" s="526"/>
      <c r="B228" s="526"/>
      <c r="C228" s="525" t="s">
        <v>3053</v>
      </c>
      <c r="D228" s="524"/>
      <c r="E228" s="523">
        <v>1000</v>
      </c>
      <c r="F228" s="874">
        <v>1507.2750000000001</v>
      </c>
      <c r="G228" s="522">
        <f t="shared" si="7"/>
        <v>1582.6387500000001</v>
      </c>
      <c r="H228" s="521">
        <f t="shared" si="6"/>
        <v>2385471.8219062504</v>
      </c>
      <c r="I228" s="520" t="s">
        <v>2722</v>
      </c>
      <c r="J228" s="519"/>
      <c r="K228" s="518"/>
    </row>
    <row r="229" spans="1:11" s="509" customFormat="1" ht="75" customHeight="1">
      <c r="A229" s="526"/>
      <c r="B229" s="526"/>
      <c r="C229" s="525" t="s">
        <v>3052</v>
      </c>
      <c r="D229" s="524"/>
      <c r="E229" s="523">
        <v>2000</v>
      </c>
      <c r="F229" s="874">
        <v>3014.55</v>
      </c>
      <c r="G229" s="522">
        <f t="shared" si="7"/>
        <v>3165.2775000000001</v>
      </c>
      <c r="H229" s="521">
        <f t="shared" si="6"/>
        <v>9541887.2876250017</v>
      </c>
      <c r="I229" s="520" t="s">
        <v>2722</v>
      </c>
      <c r="J229" s="519"/>
      <c r="K229" s="518"/>
    </row>
    <row r="230" spans="1:11" s="509" customFormat="1" ht="75" customHeight="1">
      <c r="A230" s="526"/>
      <c r="B230" s="526"/>
      <c r="C230" s="525" t="s">
        <v>3051</v>
      </c>
      <c r="D230" s="524"/>
      <c r="E230" s="523">
        <v>3000</v>
      </c>
      <c r="F230" s="874">
        <v>4521.8249999999998</v>
      </c>
      <c r="G230" s="522">
        <f t="shared" si="7"/>
        <v>4747.9162500000002</v>
      </c>
      <c r="H230" s="521">
        <f t="shared" si="6"/>
        <v>21469246.39715625</v>
      </c>
      <c r="I230" s="520" t="s">
        <v>2722</v>
      </c>
      <c r="J230" s="519"/>
      <c r="K230" s="518"/>
    </row>
    <row r="231" spans="1:11" s="509" customFormat="1" ht="75" customHeight="1">
      <c r="A231" s="526"/>
      <c r="B231" s="526"/>
      <c r="C231" s="525" t="s">
        <v>3050</v>
      </c>
      <c r="D231" s="524"/>
      <c r="E231" s="523"/>
      <c r="F231" s="874">
        <v>388.39499999999998</v>
      </c>
      <c r="G231" s="522">
        <f t="shared" si="7"/>
        <v>407.81475</v>
      </c>
      <c r="H231" s="521">
        <f t="shared" si="6"/>
        <v>158393.20982625001</v>
      </c>
      <c r="I231" s="520" t="s">
        <v>2722</v>
      </c>
      <c r="J231" s="519"/>
      <c r="K231" s="518"/>
    </row>
    <row r="232" spans="1:11" s="509" customFormat="1" ht="75" customHeight="1">
      <c r="A232" s="526"/>
      <c r="B232" s="526"/>
      <c r="C232" s="525" t="s">
        <v>3049</v>
      </c>
      <c r="D232" s="524"/>
      <c r="E232" s="523"/>
      <c r="F232" s="874">
        <v>388.39499999999998</v>
      </c>
      <c r="G232" s="522">
        <f t="shared" si="7"/>
        <v>407.81475</v>
      </c>
      <c r="H232" s="521">
        <f t="shared" si="6"/>
        <v>158393.20982625001</v>
      </c>
      <c r="I232" s="520" t="s">
        <v>2722</v>
      </c>
      <c r="J232" s="519"/>
      <c r="K232" s="518"/>
    </row>
    <row r="233" spans="1:11" s="509" customFormat="1" ht="75" customHeight="1">
      <c r="A233" s="526"/>
      <c r="B233" s="526"/>
      <c r="C233" s="525" t="s">
        <v>3048</v>
      </c>
      <c r="D233" s="524"/>
      <c r="E233" s="523"/>
      <c r="F233" s="874">
        <v>40.635000000000005</v>
      </c>
      <c r="G233" s="522">
        <f t="shared" si="7"/>
        <v>42.666750000000008</v>
      </c>
      <c r="H233" s="521">
        <f t="shared" si="6"/>
        <v>1733.7633862500006</v>
      </c>
      <c r="I233" s="520" t="s">
        <v>2722</v>
      </c>
      <c r="J233" s="519"/>
      <c r="K233" s="518"/>
    </row>
    <row r="234" spans="1:11" s="509" customFormat="1" ht="75" customHeight="1">
      <c r="A234" s="526"/>
      <c r="B234" s="526"/>
      <c r="C234" s="525" t="s">
        <v>3047</v>
      </c>
      <c r="D234" s="524"/>
      <c r="E234" s="523"/>
      <c r="F234" s="874">
        <v>380.83499999999998</v>
      </c>
      <c r="G234" s="522">
        <f t="shared" si="7"/>
        <v>399.87675000000002</v>
      </c>
      <c r="H234" s="521">
        <f t="shared" si="6"/>
        <v>152287.06208624999</v>
      </c>
      <c r="I234" s="520" t="s">
        <v>2722</v>
      </c>
      <c r="J234" s="519"/>
      <c r="K234" s="518"/>
    </row>
    <row r="235" spans="1:11" s="509" customFormat="1" ht="75" customHeight="1">
      <c r="A235" s="526"/>
      <c r="B235" s="526"/>
      <c r="C235" s="525" t="s">
        <v>3046</v>
      </c>
      <c r="D235" s="524"/>
      <c r="E235" s="523"/>
      <c r="F235" s="874">
        <v>223.02</v>
      </c>
      <c r="G235" s="522">
        <f t="shared" si="7"/>
        <v>234.17100000000002</v>
      </c>
      <c r="H235" s="521">
        <f t="shared" si="6"/>
        <v>52224.81642000001</v>
      </c>
      <c r="I235" s="520" t="s">
        <v>2722</v>
      </c>
      <c r="J235" s="519"/>
      <c r="K235" s="518"/>
    </row>
    <row r="236" spans="1:11" s="509" customFormat="1" ht="75" customHeight="1">
      <c r="A236" s="526"/>
      <c r="B236" s="526"/>
      <c r="C236" s="525" t="s">
        <v>3045</v>
      </c>
      <c r="D236" s="524"/>
      <c r="E236" s="523"/>
      <c r="F236" s="874">
        <v>621.81000000000006</v>
      </c>
      <c r="G236" s="522">
        <f t="shared" si="7"/>
        <v>652.90050000000008</v>
      </c>
      <c r="H236" s="521">
        <f t="shared" si="6"/>
        <v>405980.05990500009</v>
      </c>
      <c r="I236" s="520" t="s">
        <v>2722</v>
      </c>
      <c r="J236" s="519"/>
      <c r="K236" s="518"/>
    </row>
    <row r="237" spans="1:11" s="509" customFormat="1" ht="75" customHeight="1">
      <c r="A237" s="526"/>
      <c r="B237" s="526"/>
      <c r="C237" s="525" t="s">
        <v>3044</v>
      </c>
      <c r="D237" s="524"/>
      <c r="E237" s="523"/>
      <c r="F237" s="874">
        <v>621.81000000000006</v>
      </c>
      <c r="G237" s="522">
        <f t="shared" si="7"/>
        <v>652.90050000000008</v>
      </c>
      <c r="H237" s="521">
        <f t="shared" si="6"/>
        <v>405980.05990500009</v>
      </c>
      <c r="I237" s="520" t="s">
        <v>2722</v>
      </c>
      <c r="J237" s="519"/>
      <c r="K237" s="518"/>
    </row>
    <row r="238" spans="1:11" s="509" customFormat="1" ht="75" customHeight="1">
      <c r="A238" s="526"/>
      <c r="B238" s="526"/>
      <c r="C238" s="525" t="s">
        <v>3043</v>
      </c>
      <c r="D238" s="524"/>
      <c r="E238" s="523"/>
      <c r="F238" s="874">
        <v>1034.7750000000001</v>
      </c>
      <c r="G238" s="522">
        <f t="shared" si="7"/>
        <v>1086.5137500000001</v>
      </c>
      <c r="H238" s="521">
        <f t="shared" si="6"/>
        <v>1124297.2656562501</v>
      </c>
      <c r="I238" s="520" t="s">
        <v>2722</v>
      </c>
      <c r="J238" s="519"/>
      <c r="K238" s="518"/>
    </row>
    <row r="239" spans="1:11" s="509" customFormat="1" ht="75" customHeight="1">
      <c r="A239" s="526"/>
      <c r="B239" s="526"/>
      <c r="C239" s="525" t="s">
        <v>3042</v>
      </c>
      <c r="D239" s="524"/>
      <c r="E239" s="523"/>
      <c r="F239" s="874">
        <v>1034.7750000000001</v>
      </c>
      <c r="G239" s="522">
        <f t="shared" si="7"/>
        <v>1086.5137500000001</v>
      </c>
      <c r="H239" s="521">
        <f t="shared" si="6"/>
        <v>1124297.2656562501</v>
      </c>
      <c r="I239" s="520" t="s">
        <v>2722</v>
      </c>
      <c r="J239" s="519"/>
      <c r="K239" s="518"/>
    </row>
    <row r="240" spans="1:11" s="509" customFormat="1" ht="75" customHeight="1">
      <c r="A240" s="526"/>
      <c r="B240" s="526"/>
      <c r="C240" s="525" t="s">
        <v>3041</v>
      </c>
      <c r="D240" s="524"/>
      <c r="E240" s="523"/>
      <c r="F240" s="874">
        <v>1034.7750000000001</v>
      </c>
      <c r="G240" s="522">
        <f t="shared" si="7"/>
        <v>1086.5137500000001</v>
      </c>
      <c r="H240" s="521">
        <f t="shared" si="6"/>
        <v>1124297.2656562501</v>
      </c>
      <c r="I240" s="520" t="s">
        <v>2722</v>
      </c>
      <c r="J240" s="519"/>
      <c r="K240" s="518"/>
    </row>
    <row r="241" spans="1:11" s="509" customFormat="1" ht="75" customHeight="1">
      <c r="A241" s="526"/>
      <c r="B241" s="526"/>
      <c r="C241" s="525" t="s">
        <v>3040</v>
      </c>
      <c r="D241" s="524"/>
      <c r="E241" s="523"/>
      <c r="F241" s="874">
        <v>1034.7750000000001</v>
      </c>
      <c r="G241" s="522">
        <f t="shared" si="7"/>
        <v>1086.5137500000001</v>
      </c>
      <c r="H241" s="521">
        <f t="shared" si="6"/>
        <v>1124297.2656562501</v>
      </c>
      <c r="I241" s="520" t="s">
        <v>2722</v>
      </c>
      <c r="J241" s="519"/>
      <c r="K241" s="518"/>
    </row>
    <row r="242" spans="1:11" s="509" customFormat="1" ht="75" customHeight="1">
      <c r="A242" s="526"/>
      <c r="B242" s="526"/>
      <c r="C242" s="564" t="s">
        <v>3039</v>
      </c>
      <c r="D242" s="524"/>
      <c r="E242" s="523"/>
      <c r="F242" s="874">
        <v>1552.1625000000001</v>
      </c>
      <c r="G242" s="522">
        <f t="shared" si="7"/>
        <v>1629.7706250000001</v>
      </c>
      <c r="H242" s="521">
        <f t="shared" si="6"/>
        <v>2529668.847726563</v>
      </c>
      <c r="I242" s="520" t="s">
        <v>2722</v>
      </c>
      <c r="J242" s="519"/>
      <c r="K242" s="518"/>
    </row>
    <row r="243" spans="1:11" s="509" customFormat="1" ht="75" customHeight="1" thickBot="1">
      <c r="A243" s="517"/>
      <c r="B243" s="517"/>
      <c r="C243" s="516" t="s">
        <v>3038</v>
      </c>
      <c r="D243" s="515"/>
      <c r="E243" s="514"/>
      <c r="F243" s="875">
        <v>469.66500000000002</v>
      </c>
      <c r="G243" s="522">
        <f t="shared" si="7"/>
        <v>493.14825000000002</v>
      </c>
      <c r="H243" s="513">
        <f t="shared" si="6"/>
        <v>231614.47283625003</v>
      </c>
      <c r="I243" s="512" t="s">
        <v>2722</v>
      </c>
      <c r="J243" s="511"/>
      <c r="K243" s="510"/>
    </row>
    <row r="244" spans="1:11" s="509" customFormat="1" ht="75" customHeight="1">
      <c r="A244" s="526"/>
      <c r="B244" s="526" t="s">
        <v>3037</v>
      </c>
      <c r="C244" s="525" t="s">
        <v>3036</v>
      </c>
      <c r="D244" s="524" t="s">
        <v>3035</v>
      </c>
      <c r="E244" s="544" t="s">
        <v>3034</v>
      </c>
      <c r="F244" s="876">
        <v>10312.785000000002</v>
      </c>
      <c r="G244" s="522">
        <f t="shared" si="7"/>
        <v>10828.424250000002</v>
      </c>
      <c r="H244" s="521">
        <f t="shared" si="6"/>
        <v>111671211.17903629</v>
      </c>
      <c r="I244" s="520" t="s">
        <v>2667</v>
      </c>
      <c r="J244" s="519"/>
      <c r="K244" s="518"/>
    </row>
    <row r="245" spans="1:11" s="509" customFormat="1" ht="75" customHeight="1">
      <c r="A245" s="526"/>
      <c r="B245" s="526" t="s">
        <v>2872</v>
      </c>
      <c r="C245" s="525" t="s">
        <v>3033</v>
      </c>
      <c r="D245" s="524" t="s">
        <v>3032</v>
      </c>
      <c r="E245" s="523" t="s">
        <v>3031</v>
      </c>
      <c r="F245" s="874">
        <v>7937.0550000000003</v>
      </c>
      <c r="G245" s="522">
        <f t="shared" si="7"/>
        <v>8333.9077500000003</v>
      </c>
      <c r="H245" s="521">
        <f t="shared" si="6"/>
        <v>66146684.176676258</v>
      </c>
      <c r="I245" s="520" t="s">
        <v>2667</v>
      </c>
      <c r="J245" s="519"/>
      <c r="K245" s="518"/>
    </row>
    <row r="246" spans="1:11" s="509" customFormat="1" ht="75" customHeight="1">
      <c r="A246" s="526"/>
      <c r="B246" s="526" t="s">
        <v>3028</v>
      </c>
      <c r="C246" s="525" t="s">
        <v>3030</v>
      </c>
      <c r="D246" s="524" t="s">
        <v>3029</v>
      </c>
      <c r="E246" s="544" t="s">
        <v>2880</v>
      </c>
      <c r="F246" s="874">
        <v>9734.4449999999997</v>
      </c>
      <c r="G246" s="522">
        <f t="shared" si="7"/>
        <v>10221.16725</v>
      </c>
      <c r="H246" s="521">
        <f t="shared" si="6"/>
        <v>99497390.430926248</v>
      </c>
      <c r="I246" s="520" t="s">
        <v>2667</v>
      </c>
      <c r="J246" s="519"/>
      <c r="K246" s="518"/>
    </row>
    <row r="247" spans="1:11" s="509" customFormat="1" ht="75" customHeight="1">
      <c r="A247" s="526"/>
      <c r="B247" s="526" t="s">
        <v>3028</v>
      </c>
      <c r="C247" s="525" t="s">
        <v>3027</v>
      </c>
      <c r="D247" s="524" t="s">
        <v>3026</v>
      </c>
      <c r="E247" s="523" t="s">
        <v>2880</v>
      </c>
      <c r="F247" s="874">
        <v>9710.82</v>
      </c>
      <c r="G247" s="522">
        <f t="shared" si="7"/>
        <v>10196.361000000001</v>
      </c>
      <c r="H247" s="521">
        <f t="shared" si="6"/>
        <v>99015026.326020002</v>
      </c>
      <c r="I247" s="520" t="s">
        <v>2667</v>
      </c>
      <c r="J247" s="519"/>
      <c r="K247" s="518"/>
    </row>
    <row r="248" spans="1:11" s="509" customFormat="1" ht="75" customHeight="1">
      <c r="A248" s="526"/>
      <c r="B248" s="526" t="s">
        <v>2998</v>
      </c>
      <c r="C248" s="525" t="s">
        <v>3025</v>
      </c>
      <c r="D248" s="524" t="s">
        <v>3024</v>
      </c>
      <c r="E248" s="523" t="s">
        <v>3023</v>
      </c>
      <c r="F248" s="874">
        <v>14921.0355</v>
      </c>
      <c r="G248" s="522">
        <f t="shared" si="7"/>
        <v>15667.087275</v>
      </c>
      <c r="H248" s="521">
        <f t="shared" si="6"/>
        <v>233769165.41187325</v>
      </c>
      <c r="I248" s="520" t="s">
        <v>2667</v>
      </c>
      <c r="J248" s="519"/>
      <c r="K248" s="518"/>
    </row>
    <row r="249" spans="1:11" s="509" customFormat="1" ht="75" customHeight="1">
      <c r="A249" s="526"/>
      <c r="B249" s="526" t="s">
        <v>3020</v>
      </c>
      <c r="C249" s="525" t="s">
        <v>3022</v>
      </c>
      <c r="D249" s="524" t="s">
        <v>3021</v>
      </c>
      <c r="E249" s="542">
        <v>1000</v>
      </c>
      <c r="F249" s="874">
        <v>11723.565000000001</v>
      </c>
      <c r="G249" s="522">
        <f t="shared" si="7"/>
        <v>12309.743250000001</v>
      </c>
      <c r="H249" s="521">
        <f t="shared" si="6"/>
        <v>144314075.12468627</v>
      </c>
      <c r="I249" s="520" t="s">
        <v>2667</v>
      </c>
      <c r="J249" s="519"/>
      <c r="K249" s="518"/>
    </row>
    <row r="250" spans="1:11" s="509" customFormat="1" ht="75" customHeight="1">
      <c r="A250" s="526"/>
      <c r="B250" s="526" t="s">
        <v>3020</v>
      </c>
      <c r="C250" s="525" t="s">
        <v>3019</v>
      </c>
      <c r="D250" s="524" t="s">
        <v>3018</v>
      </c>
      <c r="E250" s="542">
        <v>1000</v>
      </c>
      <c r="F250" s="874">
        <v>11723.565000000001</v>
      </c>
      <c r="G250" s="522">
        <f t="shared" si="7"/>
        <v>12309.743250000001</v>
      </c>
      <c r="H250" s="521">
        <f t="shared" si="6"/>
        <v>144314075.12468627</v>
      </c>
      <c r="I250" s="520" t="s">
        <v>2667</v>
      </c>
      <c r="J250" s="519"/>
      <c r="K250" s="518"/>
    </row>
    <row r="251" spans="1:11" s="509" customFormat="1" ht="75" customHeight="1">
      <c r="A251" s="526"/>
      <c r="B251" s="526" t="s">
        <v>2877</v>
      </c>
      <c r="C251" s="525" t="s">
        <v>3017</v>
      </c>
      <c r="D251" s="524" t="s">
        <v>3016</v>
      </c>
      <c r="E251" s="523">
        <v>1162</v>
      </c>
      <c r="F251" s="874">
        <v>13953.87</v>
      </c>
      <c r="G251" s="522">
        <f t="shared" si="7"/>
        <v>14651.563500000002</v>
      </c>
      <c r="H251" s="521">
        <f t="shared" si="6"/>
        <v>204446012.37574503</v>
      </c>
      <c r="I251" s="520" t="s">
        <v>2667</v>
      </c>
      <c r="J251" s="519"/>
      <c r="K251" s="518"/>
    </row>
    <row r="252" spans="1:11" s="509" customFormat="1" ht="75" customHeight="1">
      <c r="A252" s="526"/>
      <c r="B252" s="526" t="s">
        <v>2877</v>
      </c>
      <c r="C252" s="525" t="s">
        <v>3015</v>
      </c>
      <c r="D252" s="524" t="s">
        <v>3014</v>
      </c>
      <c r="E252" s="523">
        <v>1162</v>
      </c>
      <c r="F252" s="874">
        <v>13953.87</v>
      </c>
      <c r="G252" s="522">
        <f t="shared" si="7"/>
        <v>14651.563500000002</v>
      </c>
      <c r="H252" s="521">
        <f t="shared" si="6"/>
        <v>204446012.37574503</v>
      </c>
      <c r="I252" s="520" t="s">
        <v>2667</v>
      </c>
      <c r="J252" s="519"/>
      <c r="K252" s="518"/>
    </row>
    <row r="253" spans="1:11" s="509" customFormat="1" ht="75" customHeight="1">
      <c r="A253" s="526"/>
      <c r="B253" s="535" t="s">
        <v>3011</v>
      </c>
      <c r="C253" s="525" t="s">
        <v>3013</v>
      </c>
      <c r="D253" s="524" t="s">
        <v>3012</v>
      </c>
      <c r="E253" s="523">
        <v>1162</v>
      </c>
      <c r="F253" s="874">
        <v>19089.945000000003</v>
      </c>
      <c r="G253" s="522">
        <f t="shared" si="7"/>
        <v>20044.442250000004</v>
      </c>
      <c r="H253" s="521">
        <f t="shared" si="6"/>
        <v>382647300.10817641</v>
      </c>
      <c r="I253" s="520" t="s">
        <v>2667</v>
      </c>
      <c r="J253" s="519"/>
      <c r="K253" s="518"/>
    </row>
    <row r="254" spans="1:11" s="509" customFormat="1" ht="75" customHeight="1">
      <c r="A254" s="526"/>
      <c r="B254" s="535" t="s">
        <v>3011</v>
      </c>
      <c r="C254" s="525" t="s">
        <v>3010</v>
      </c>
      <c r="D254" s="524" t="s">
        <v>3009</v>
      </c>
      <c r="E254" s="523">
        <v>1162</v>
      </c>
      <c r="F254" s="874">
        <v>19089.945000000003</v>
      </c>
      <c r="G254" s="522">
        <f t="shared" si="7"/>
        <v>20044.442250000004</v>
      </c>
      <c r="H254" s="521">
        <f t="shared" si="6"/>
        <v>382647300.10817641</v>
      </c>
      <c r="I254" s="520" t="s">
        <v>2667</v>
      </c>
      <c r="J254" s="519"/>
      <c r="K254" s="518"/>
    </row>
    <row r="255" spans="1:11" s="509" customFormat="1" ht="75" customHeight="1">
      <c r="A255" s="526"/>
      <c r="B255" s="541" t="s">
        <v>2998</v>
      </c>
      <c r="C255" s="539" t="s">
        <v>3008</v>
      </c>
      <c r="D255" s="538" t="s">
        <v>3007</v>
      </c>
      <c r="E255" s="537">
        <v>1162</v>
      </c>
      <c r="F255" s="874">
        <v>18379.305</v>
      </c>
      <c r="G255" s="522">
        <f t="shared" si="7"/>
        <v>19298.270250000001</v>
      </c>
      <c r="H255" s="521">
        <f t="shared" si="6"/>
        <v>354688794.89717627</v>
      </c>
      <c r="I255" s="520" t="s">
        <v>2667</v>
      </c>
      <c r="J255" s="519"/>
      <c r="K255" s="518"/>
    </row>
    <row r="256" spans="1:11" s="509" customFormat="1" ht="75" customHeight="1">
      <c r="A256" s="526"/>
      <c r="B256" s="526" t="s">
        <v>2998</v>
      </c>
      <c r="C256" s="525" t="s">
        <v>3006</v>
      </c>
      <c r="D256" s="524" t="s">
        <v>3005</v>
      </c>
      <c r="E256" s="523">
        <v>1162</v>
      </c>
      <c r="F256" s="874">
        <v>18379.305</v>
      </c>
      <c r="G256" s="522">
        <f t="shared" si="7"/>
        <v>19298.270250000001</v>
      </c>
      <c r="H256" s="521">
        <f t="shared" si="6"/>
        <v>354688794.89717627</v>
      </c>
      <c r="I256" s="520" t="s">
        <v>2667</v>
      </c>
      <c r="J256" s="519"/>
      <c r="K256" s="518"/>
    </row>
    <row r="257" spans="1:11" s="509" customFormat="1" ht="75" customHeight="1">
      <c r="A257" s="526"/>
      <c r="B257" s="535" t="s">
        <v>2993</v>
      </c>
      <c r="C257" s="525" t="s">
        <v>3004</v>
      </c>
      <c r="D257" s="524" t="s">
        <v>3003</v>
      </c>
      <c r="E257" s="523">
        <v>1162</v>
      </c>
      <c r="F257" s="874">
        <v>22250.025000000001</v>
      </c>
      <c r="G257" s="522">
        <f t="shared" si="7"/>
        <v>23362.526250000003</v>
      </c>
      <c r="H257" s="521">
        <f t="shared" si="6"/>
        <v>519816793.12565637</v>
      </c>
      <c r="I257" s="520" t="s">
        <v>2667</v>
      </c>
      <c r="J257" s="519"/>
      <c r="K257" s="518"/>
    </row>
    <row r="258" spans="1:11" s="509" customFormat="1" ht="75" customHeight="1">
      <c r="A258" s="526"/>
      <c r="B258" s="535" t="s">
        <v>2993</v>
      </c>
      <c r="C258" s="525" t="s">
        <v>3002</v>
      </c>
      <c r="D258" s="524" t="s">
        <v>3001</v>
      </c>
      <c r="E258" s="523">
        <v>1162</v>
      </c>
      <c r="F258" s="874">
        <v>22250.025000000001</v>
      </c>
      <c r="G258" s="522">
        <f t="shared" si="7"/>
        <v>23362.526250000003</v>
      </c>
      <c r="H258" s="521">
        <f t="shared" si="6"/>
        <v>519816793.12565637</v>
      </c>
      <c r="I258" s="520" t="s">
        <v>2667</v>
      </c>
      <c r="J258" s="519"/>
      <c r="K258" s="518"/>
    </row>
    <row r="259" spans="1:11" s="509" customFormat="1" ht="75" customHeight="1">
      <c r="A259" s="526"/>
      <c r="B259" s="526" t="s">
        <v>2998</v>
      </c>
      <c r="C259" s="525" t="s">
        <v>3000</v>
      </c>
      <c r="D259" s="524" t="s">
        <v>2999</v>
      </c>
      <c r="E259" s="523">
        <v>1162</v>
      </c>
      <c r="F259" s="874">
        <v>13953.87</v>
      </c>
      <c r="G259" s="522">
        <f t="shared" si="7"/>
        <v>14651.563500000002</v>
      </c>
      <c r="H259" s="521">
        <f t="shared" si="6"/>
        <v>204446012.37574503</v>
      </c>
      <c r="I259" s="520" t="s">
        <v>2667</v>
      </c>
      <c r="J259" s="519"/>
      <c r="K259" s="518"/>
    </row>
    <row r="260" spans="1:11" s="509" customFormat="1" ht="75" customHeight="1">
      <c r="A260" s="526"/>
      <c r="B260" s="526" t="s">
        <v>2998</v>
      </c>
      <c r="C260" s="525" t="s">
        <v>2997</v>
      </c>
      <c r="D260" s="524" t="s">
        <v>2996</v>
      </c>
      <c r="E260" s="523">
        <v>1162</v>
      </c>
      <c r="F260" s="874">
        <v>13953.87</v>
      </c>
      <c r="G260" s="522">
        <f t="shared" si="7"/>
        <v>14651.563500000002</v>
      </c>
      <c r="H260" s="521">
        <f t="shared" si="6"/>
        <v>204446012.37574503</v>
      </c>
      <c r="I260" s="520" t="s">
        <v>2667</v>
      </c>
      <c r="J260" s="519"/>
      <c r="K260" s="518"/>
    </row>
    <row r="261" spans="1:11" s="509" customFormat="1" ht="75" customHeight="1">
      <c r="A261" s="526"/>
      <c r="B261" s="535" t="s">
        <v>2993</v>
      </c>
      <c r="C261" s="525" t="s">
        <v>2995</v>
      </c>
      <c r="D261" s="524" t="s">
        <v>2994</v>
      </c>
      <c r="E261" s="523">
        <v>1162</v>
      </c>
      <c r="F261" s="874">
        <v>19089.945000000003</v>
      </c>
      <c r="G261" s="522">
        <f t="shared" si="7"/>
        <v>20044.442250000004</v>
      </c>
      <c r="H261" s="521">
        <f t="shared" si="6"/>
        <v>382647300.10817641</v>
      </c>
      <c r="I261" s="520" t="s">
        <v>2667</v>
      </c>
      <c r="J261" s="519"/>
      <c r="K261" s="518"/>
    </row>
    <row r="262" spans="1:11" s="509" customFormat="1" ht="75" customHeight="1">
      <c r="A262" s="526"/>
      <c r="B262" s="535" t="s">
        <v>2993</v>
      </c>
      <c r="C262" s="525" t="s">
        <v>2992</v>
      </c>
      <c r="D262" s="524" t="s">
        <v>2991</v>
      </c>
      <c r="E262" s="523">
        <v>1162</v>
      </c>
      <c r="F262" s="874">
        <v>19089.945000000003</v>
      </c>
      <c r="G262" s="522">
        <f t="shared" si="7"/>
        <v>20044.442250000004</v>
      </c>
      <c r="H262" s="521">
        <f t="shared" si="6"/>
        <v>382647300.10817641</v>
      </c>
      <c r="I262" s="520" t="s">
        <v>2667</v>
      </c>
      <c r="J262" s="519"/>
      <c r="K262" s="518"/>
    </row>
    <row r="263" spans="1:11" s="509" customFormat="1" ht="75" customHeight="1">
      <c r="A263" s="526"/>
      <c r="B263" s="526" t="s">
        <v>2942</v>
      </c>
      <c r="C263" s="525" t="s">
        <v>2990</v>
      </c>
      <c r="D263" s="524" t="s">
        <v>2989</v>
      </c>
      <c r="E263" s="523">
        <v>1162</v>
      </c>
      <c r="F263" s="874">
        <v>13953.87</v>
      </c>
      <c r="G263" s="522">
        <f t="shared" si="7"/>
        <v>14651.563500000002</v>
      </c>
      <c r="H263" s="521">
        <f t="shared" si="6"/>
        <v>204446012.37574503</v>
      </c>
      <c r="I263" s="520" t="s">
        <v>2667</v>
      </c>
      <c r="J263" s="519"/>
      <c r="K263" s="518"/>
    </row>
    <row r="264" spans="1:11" s="509" customFormat="1" ht="75" customHeight="1">
      <c r="A264" s="526"/>
      <c r="B264" s="526" t="s">
        <v>2942</v>
      </c>
      <c r="C264" s="525" t="s">
        <v>2988</v>
      </c>
      <c r="D264" s="524" t="s">
        <v>2987</v>
      </c>
      <c r="E264" s="523">
        <v>1162</v>
      </c>
      <c r="F264" s="874">
        <v>13953.87</v>
      </c>
      <c r="G264" s="522">
        <f t="shared" si="7"/>
        <v>14651.563500000002</v>
      </c>
      <c r="H264" s="521">
        <f t="shared" si="6"/>
        <v>204446012.37574503</v>
      </c>
      <c r="I264" s="520" t="s">
        <v>2667</v>
      </c>
      <c r="J264" s="519"/>
      <c r="K264" s="518"/>
    </row>
    <row r="265" spans="1:11" s="509" customFormat="1" ht="75" customHeight="1">
      <c r="A265" s="526"/>
      <c r="B265" s="526" t="s">
        <v>2984</v>
      </c>
      <c r="C265" s="525" t="s">
        <v>2986</v>
      </c>
      <c r="D265" s="524" t="s">
        <v>2985</v>
      </c>
      <c r="E265" s="523">
        <v>1162</v>
      </c>
      <c r="F265" s="874">
        <v>13953.87</v>
      </c>
      <c r="G265" s="522">
        <f t="shared" si="7"/>
        <v>14651.563500000002</v>
      </c>
      <c r="H265" s="521">
        <f t="shared" si="6"/>
        <v>204446012.37574503</v>
      </c>
      <c r="I265" s="520" t="s">
        <v>2667</v>
      </c>
      <c r="J265" s="519"/>
      <c r="K265" s="518"/>
    </row>
    <row r="266" spans="1:11" s="509" customFormat="1" ht="75" customHeight="1">
      <c r="A266" s="526"/>
      <c r="B266" s="526" t="s">
        <v>2984</v>
      </c>
      <c r="C266" s="525" t="s">
        <v>2983</v>
      </c>
      <c r="D266" s="524" t="s">
        <v>2982</v>
      </c>
      <c r="E266" s="523">
        <v>1162</v>
      </c>
      <c r="F266" s="874">
        <v>13953.87</v>
      </c>
      <c r="G266" s="522">
        <f t="shared" si="7"/>
        <v>14651.563500000002</v>
      </c>
      <c r="H266" s="521">
        <f t="shared" si="6"/>
        <v>204446012.37574503</v>
      </c>
      <c r="I266" s="520" t="s">
        <v>2667</v>
      </c>
      <c r="J266" s="519"/>
      <c r="K266" s="518"/>
    </row>
    <row r="267" spans="1:11" s="509" customFormat="1" ht="75" customHeight="1">
      <c r="A267" s="526"/>
      <c r="B267" s="526" t="s">
        <v>2924</v>
      </c>
      <c r="C267" s="525" t="s">
        <v>2981</v>
      </c>
      <c r="D267" s="524" t="s">
        <v>2980</v>
      </c>
      <c r="E267" s="523" t="s">
        <v>2977</v>
      </c>
      <c r="F267" s="874">
        <v>51398.55</v>
      </c>
      <c r="G267" s="522">
        <f t="shared" si="7"/>
        <v>53968.477500000008</v>
      </c>
      <c r="H267" s="521">
        <f t="shared" si="6"/>
        <v>2773901489.2076254</v>
      </c>
      <c r="I267" s="520" t="s">
        <v>2667</v>
      </c>
      <c r="J267" s="519"/>
      <c r="K267" s="518"/>
    </row>
    <row r="268" spans="1:11" s="509" customFormat="1" ht="75" customHeight="1">
      <c r="A268" s="526"/>
      <c r="B268" s="526" t="s">
        <v>2924</v>
      </c>
      <c r="C268" s="525" t="s">
        <v>2979</v>
      </c>
      <c r="D268" s="524" t="s">
        <v>2978</v>
      </c>
      <c r="E268" s="523" t="s">
        <v>2977</v>
      </c>
      <c r="F268" s="874">
        <v>51398.55</v>
      </c>
      <c r="G268" s="522">
        <f t="shared" si="7"/>
        <v>53968.477500000008</v>
      </c>
      <c r="H268" s="521">
        <f t="shared" si="6"/>
        <v>2773901489.2076254</v>
      </c>
      <c r="I268" s="520" t="s">
        <v>2667</v>
      </c>
      <c r="J268" s="519"/>
      <c r="K268" s="518"/>
    </row>
    <row r="269" spans="1:11" s="509" customFormat="1" ht="75" customHeight="1">
      <c r="A269" s="526"/>
      <c r="B269" s="526" t="s">
        <v>2974</v>
      </c>
      <c r="C269" s="539" t="s">
        <v>2976</v>
      </c>
      <c r="D269" s="538" t="s">
        <v>2975</v>
      </c>
      <c r="E269" s="544">
        <v>1162</v>
      </c>
      <c r="F269" s="874">
        <v>9201.4650000000001</v>
      </c>
      <c r="G269" s="522">
        <f t="shared" si="7"/>
        <v>9661.5382500000014</v>
      </c>
      <c r="H269" s="521">
        <f t="shared" si="6"/>
        <v>88900306.053536266</v>
      </c>
      <c r="I269" s="520" t="s">
        <v>2667</v>
      </c>
      <c r="J269" s="519"/>
      <c r="K269" s="518"/>
    </row>
    <row r="270" spans="1:11" s="509" customFormat="1" ht="75" customHeight="1">
      <c r="A270" s="526"/>
      <c r="B270" s="526"/>
      <c r="C270" s="525" t="s">
        <v>2971</v>
      </c>
      <c r="D270" s="524" t="s">
        <v>2970</v>
      </c>
      <c r="E270" s="523"/>
      <c r="F270" s="874">
        <v>660.55500000000006</v>
      </c>
      <c r="G270" s="522">
        <f t="shared" si="7"/>
        <v>693.58275000000015</v>
      </c>
      <c r="H270" s="521">
        <f t="shared" si="6"/>
        <v>458149.55342625012</v>
      </c>
      <c r="I270" s="520" t="s">
        <v>2667</v>
      </c>
      <c r="J270" s="519"/>
      <c r="K270" s="518"/>
    </row>
    <row r="271" spans="1:11" s="509" customFormat="1" ht="75" customHeight="1">
      <c r="A271" s="526"/>
      <c r="B271" s="526" t="s">
        <v>2974</v>
      </c>
      <c r="C271" s="539" t="s">
        <v>2973</v>
      </c>
      <c r="D271" s="538" t="s">
        <v>2972</v>
      </c>
      <c r="E271" s="542">
        <v>1000</v>
      </c>
      <c r="F271" s="874">
        <v>7918.375500000001</v>
      </c>
      <c r="G271" s="522">
        <f t="shared" si="7"/>
        <v>8314.294275000002</v>
      </c>
      <c r="H271" s="521">
        <f t="shared" ref="H271:H334" si="8">F271*G271</f>
        <v>65835704.086950287</v>
      </c>
      <c r="I271" s="520" t="s">
        <v>2667</v>
      </c>
      <c r="J271" s="519"/>
      <c r="K271" s="518"/>
    </row>
    <row r="272" spans="1:11" s="509" customFormat="1" ht="75" customHeight="1">
      <c r="A272" s="526"/>
      <c r="B272" s="526"/>
      <c r="C272" s="525" t="s">
        <v>2971</v>
      </c>
      <c r="D272" s="524" t="s">
        <v>2970</v>
      </c>
      <c r="E272" s="523"/>
      <c r="F272" s="874">
        <v>660.55500000000006</v>
      </c>
      <c r="G272" s="522">
        <f t="shared" ref="G272:G335" si="9">F272*1.05</f>
        <v>693.58275000000015</v>
      </c>
      <c r="H272" s="521">
        <f t="shared" si="8"/>
        <v>458149.55342625012</v>
      </c>
      <c r="I272" s="520" t="s">
        <v>2667</v>
      </c>
      <c r="J272" s="519"/>
      <c r="K272" s="518"/>
    </row>
    <row r="273" spans="1:11" s="509" customFormat="1" ht="75" customHeight="1">
      <c r="A273" s="526"/>
      <c r="B273" s="541" t="s">
        <v>2967</v>
      </c>
      <c r="C273" s="539" t="s">
        <v>2969</v>
      </c>
      <c r="D273" s="538" t="s">
        <v>2968</v>
      </c>
      <c r="E273" s="523">
        <v>701</v>
      </c>
      <c r="F273" s="874">
        <v>6774.8940000000002</v>
      </c>
      <c r="G273" s="522">
        <f t="shared" si="9"/>
        <v>7113.6387000000004</v>
      </c>
      <c r="H273" s="521">
        <f t="shared" si="8"/>
        <v>48194148.146797806</v>
      </c>
      <c r="I273" s="520" t="s">
        <v>2667</v>
      </c>
      <c r="J273" s="519"/>
      <c r="K273" s="518"/>
    </row>
    <row r="274" spans="1:11" s="509" customFormat="1" ht="75" customHeight="1">
      <c r="A274" s="526"/>
      <c r="B274" s="541" t="s">
        <v>2967</v>
      </c>
      <c r="C274" s="539" t="s">
        <v>2966</v>
      </c>
      <c r="D274" s="538" t="s">
        <v>2965</v>
      </c>
      <c r="E274" s="523">
        <v>701</v>
      </c>
      <c r="F274" s="874">
        <v>6774.8940000000002</v>
      </c>
      <c r="G274" s="522">
        <f t="shared" si="9"/>
        <v>7113.6387000000004</v>
      </c>
      <c r="H274" s="521">
        <f t="shared" si="8"/>
        <v>48194148.146797806</v>
      </c>
      <c r="I274" s="520" t="s">
        <v>2667</v>
      </c>
      <c r="J274" s="519"/>
      <c r="K274" s="518"/>
    </row>
    <row r="275" spans="1:11" s="509" customFormat="1" ht="75" customHeight="1">
      <c r="A275" s="526"/>
      <c r="B275" s="541" t="s">
        <v>2962</v>
      </c>
      <c r="C275" s="539" t="s">
        <v>2964</v>
      </c>
      <c r="D275" s="538" t="s">
        <v>2963</v>
      </c>
      <c r="E275" s="523">
        <v>931</v>
      </c>
      <c r="F275" s="874">
        <v>8997.7649999999994</v>
      </c>
      <c r="G275" s="522">
        <f t="shared" si="9"/>
        <v>9447.6532499999994</v>
      </c>
      <c r="H275" s="521">
        <f t="shared" si="8"/>
        <v>85007763.744986236</v>
      </c>
      <c r="I275" s="520" t="s">
        <v>2667</v>
      </c>
      <c r="J275" s="519"/>
      <c r="K275" s="518"/>
    </row>
    <row r="276" spans="1:11" s="509" customFormat="1" ht="75" customHeight="1">
      <c r="A276" s="526"/>
      <c r="B276" s="541" t="s">
        <v>2962</v>
      </c>
      <c r="C276" s="539" t="s">
        <v>2961</v>
      </c>
      <c r="D276" s="538" t="s">
        <v>2960</v>
      </c>
      <c r="E276" s="523">
        <v>931</v>
      </c>
      <c r="F276" s="874">
        <v>8997.7649999999994</v>
      </c>
      <c r="G276" s="522">
        <f t="shared" si="9"/>
        <v>9447.6532499999994</v>
      </c>
      <c r="H276" s="521">
        <f t="shared" si="8"/>
        <v>85007763.744986236</v>
      </c>
      <c r="I276" s="520" t="s">
        <v>2667</v>
      </c>
      <c r="J276" s="519"/>
      <c r="K276" s="518"/>
    </row>
    <row r="277" spans="1:11" s="509" customFormat="1" ht="75" customHeight="1">
      <c r="A277" s="526"/>
      <c r="B277" s="526" t="s">
        <v>2957</v>
      </c>
      <c r="C277" s="539" t="s">
        <v>2959</v>
      </c>
      <c r="D277" s="538" t="s">
        <v>2958</v>
      </c>
      <c r="E277" s="523">
        <v>1392</v>
      </c>
      <c r="F277" s="874">
        <v>13453.146000000001</v>
      </c>
      <c r="G277" s="522">
        <f t="shared" si="9"/>
        <v>14125.803300000001</v>
      </c>
      <c r="H277" s="521">
        <f t="shared" si="8"/>
        <v>190036494.16218182</v>
      </c>
      <c r="I277" s="520" t="s">
        <v>2667</v>
      </c>
      <c r="J277" s="519"/>
      <c r="K277" s="518"/>
    </row>
    <row r="278" spans="1:11" s="509" customFormat="1" ht="75" customHeight="1">
      <c r="A278" s="526"/>
      <c r="B278" s="526" t="s">
        <v>2957</v>
      </c>
      <c r="C278" s="539" t="s">
        <v>2956</v>
      </c>
      <c r="D278" s="538" t="s">
        <v>2955</v>
      </c>
      <c r="E278" s="523">
        <v>1392</v>
      </c>
      <c r="F278" s="874">
        <v>13453.146000000001</v>
      </c>
      <c r="G278" s="522">
        <f t="shared" si="9"/>
        <v>14125.803300000001</v>
      </c>
      <c r="H278" s="521">
        <f t="shared" si="8"/>
        <v>190036494.16218182</v>
      </c>
      <c r="I278" s="520" t="s">
        <v>2667</v>
      </c>
      <c r="J278" s="519"/>
      <c r="K278" s="518"/>
    </row>
    <row r="279" spans="1:11" s="509" customFormat="1" ht="75" customHeight="1">
      <c r="A279" s="526"/>
      <c r="B279" s="526" t="s">
        <v>2836</v>
      </c>
      <c r="C279" s="525" t="s">
        <v>2954</v>
      </c>
      <c r="D279" s="524" t="s">
        <v>2953</v>
      </c>
      <c r="E279" s="523">
        <v>1162</v>
      </c>
      <c r="F279" s="874">
        <v>10784.34</v>
      </c>
      <c r="G279" s="522">
        <f t="shared" si="9"/>
        <v>11323.557000000001</v>
      </c>
      <c r="H279" s="521">
        <f t="shared" si="8"/>
        <v>122117088.69738001</v>
      </c>
      <c r="I279" s="520" t="s">
        <v>2667</v>
      </c>
      <c r="J279" s="519"/>
      <c r="K279" s="518"/>
    </row>
    <row r="280" spans="1:11" s="509" customFormat="1" ht="75" customHeight="1">
      <c r="A280" s="526"/>
      <c r="B280" s="526" t="s">
        <v>2836</v>
      </c>
      <c r="C280" s="525" t="s">
        <v>2952</v>
      </c>
      <c r="D280" s="524" t="s">
        <v>2951</v>
      </c>
      <c r="E280" s="523">
        <v>1162</v>
      </c>
      <c r="F280" s="874">
        <v>10784.34</v>
      </c>
      <c r="G280" s="522">
        <f t="shared" si="9"/>
        <v>11323.557000000001</v>
      </c>
      <c r="H280" s="521">
        <f t="shared" si="8"/>
        <v>122117088.69738001</v>
      </c>
      <c r="I280" s="520" t="s">
        <v>2667</v>
      </c>
      <c r="J280" s="519"/>
      <c r="K280" s="518"/>
    </row>
    <row r="281" spans="1:11" s="509" customFormat="1" ht="75" customHeight="1">
      <c r="A281" s="526"/>
      <c r="B281" s="526" t="s">
        <v>2924</v>
      </c>
      <c r="C281" s="525" t="s">
        <v>2948</v>
      </c>
      <c r="D281" s="524" t="s">
        <v>2950</v>
      </c>
      <c r="E281" s="542">
        <v>1000</v>
      </c>
      <c r="F281" s="874">
        <v>9664.6200000000008</v>
      </c>
      <c r="G281" s="522">
        <f t="shared" si="9"/>
        <v>10147.851000000001</v>
      </c>
      <c r="H281" s="521">
        <f t="shared" si="8"/>
        <v>98075123.731620014</v>
      </c>
      <c r="I281" s="520" t="s">
        <v>2667</v>
      </c>
      <c r="J281" s="519"/>
      <c r="K281" s="518"/>
    </row>
    <row r="282" spans="1:11" s="509" customFormat="1" ht="75" customHeight="1">
      <c r="A282" s="526"/>
      <c r="B282" s="526" t="s">
        <v>2924</v>
      </c>
      <c r="C282" s="525" t="s">
        <v>2946</v>
      </c>
      <c r="D282" s="524" t="s">
        <v>2949</v>
      </c>
      <c r="E282" s="542">
        <v>1000</v>
      </c>
      <c r="F282" s="874">
        <v>9664.6200000000008</v>
      </c>
      <c r="G282" s="522">
        <f t="shared" si="9"/>
        <v>10147.851000000001</v>
      </c>
      <c r="H282" s="521">
        <f t="shared" si="8"/>
        <v>98075123.731620014</v>
      </c>
      <c r="I282" s="520" t="s">
        <v>2667</v>
      </c>
      <c r="J282" s="519"/>
      <c r="K282" s="518"/>
    </row>
    <row r="283" spans="1:11" s="509" customFormat="1" ht="75" customHeight="1">
      <c r="A283" s="526"/>
      <c r="B283" s="526" t="s">
        <v>2924</v>
      </c>
      <c r="C283" s="525" t="s">
        <v>2948</v>
      </c>
      <c r="D283" s="524" t="s">
        <v>2947</v>
      </c>
      <c r="E283" s="542">
        <v>1000</v>
      </c>
      <c r="F283" s="874">
        <v>9664.6200000000008</v>
      </c>
      <c r="G283" s="522">
        <f t="shared" si="9"/>
        <v>10147.851000000001</v>
      </c>
      <c r="H283" s="521">
        <f t="shared" si="8"/>
        <v>98075123.731620014</v>
      </c>
      <c r="I283" s="520" t="s">
        <v>2667</v>
      </c>
      <c r="J283" s="519"/>
      <c r="K283" s="518"/>
    </row>
    <row r="284" spans="1:11" s="509" customFormat="1" ht="75" customHeight="1">
      <c r="A284" s="526"/>
      <c r="B284" s="526" t="s">
        <v>2924</v>
      </c>
      <c r="C284" s="525" t="s">
        <v>2946</v>
      </c>
      <c r="D284" s="524" t="s">
        <v>2945</v>
      </c>
      <c r="E284" s="542">
        <v>1000</v>
      </c>
      <c r="F284" s="874">
        <v>9664.6200000000008</v>
      </c>
      <c r="G284" s="522">
        <f t="shared" si="9"/>
        <v>10147.851000000001</v>
      </c>
      <c r="H284" s="521">
        <f t="shared" si="8"/>
        <v>98075123.731620014</v>
      </c>
      <c r="I284" s="520" t="s">
        <v>2667</v>
      </c>
      <c r="J284" s="519"/>
      <c r="K284" s="518"/>
    </row>
    <row r="285" spans="1:11" s="509" customFormat="1" ht="75" customHeight="1">
      <c r="A285" s="526"/>
      <c r="B285" s="526" t="s">
        <v>2942</v>
      </c>
      <c r="C285" s="525" t="s">
        <v>2944</v>
      </c>
      <c r="D285" s="524" t="s">
        <v>2943</v>
      </c>
      <c r="E285" s="542">
        <v>1000</v>
      </c>
      <c r="F285" s="874">
        <v>9664.6200000000008</v>
      </c>
      <c r="G285" s="522">
        <f t="shared" si="9"/>
        <v>10147.851000000001</v>
      </c>
      <c r="H285" s="521">
        <f t="shared" si="8"/>
        <v>98075123.731620014</v>
      </c>
      <c r="I285" s="520" t="s">
        <v>2667</v>
      </c>
      <c r="J285" s="519"/>
      <c r="K285" s="518"/>
    </row>
    <row r="286" spans="1:11" s="509" customFormat="1" ht="75" customHeight="1">
      <c r="A286" s="526"/>
      <c r="B286" s="526" t="s">
        <v>2942</v>
      </c>
      <c r="C286" s="525" t="s">
        <v>2941</v>
      </c>
      <c r="D286" s="524" t="s">
        <v>2940</v>
      </c>
      <c r="E286" s="542">
        <v>1000</v>
      </c>
      <c r="F286" s="874">
        <v>9664.6200000000008</v>
      </c>
      <c r="G286" s="522">
        <f t="shared" si="9"/>
        <v>10147.851000000001</v>
      </c>
      <c r="H286" s="521">
        <f t="shared" si="8"/>
        <v>98075123.731620014</v>
      </c>
      <c r="I286" s="520" t="s">
        <v>2667</v>
      </c>
      <c r="J286" s="519"/>
      <c r="K286" s="518"/>
    </row>
    <row r="287" spans="1:11" s="509" customFormat="1" ht="75" customHeight="1">
      <c r="A287" s="526"/>
      <c r="B287" s="526"/>
      <c r="C287" s="564" t="s">
        <v>2939</v>
      </c>
      <c r="D287" s="545" t="s">
        <v>2938</v>
      </c>
      <c r="E287" s="523"/>
      <c r="F287" s="874">
        <v>1437.3450000000003</v>
      </c>
      <c r="G287" s="522">
        <f t="shared" si="9"/>
        <v>1509.2122500000003</v>
      </c>
      <c r="H287" s="521">
        <f t="shared" si="8"/>
        <v>2169258.6814762508</v>
      </c>
      <c r="I287" s="520" t="s">
        <v>2667</v>
      </c>
      <c r="J287" s="519"/>
      <c r="K287" s="518"/>
    </row>
    <row r="288" spans="1:11" s="509" customFormat="1" ht="75" customHeight="1">
      <c r="A288" s="526"/>
      <c r="B288" s="526" t="s">
        <v>2846</v>
      </c>
      <c r="C288" s="539" t="s">
        <v>2937</v>
      </c>
      <c r="D288" s="538" t="s">
        <v>2936</v>
      </c>
      <c r="E288" s="523" t="s">
        <v>2935</v>
      </c>
      <c r="F288" s="874">
        <v>41035.68</v>
      </c>
      <c r="G288" s="522">
        <f t="shared" si="9"/>
        <v>43087.464</v>
      </c>
      <c r="H288" s="521">
        <f t="shared" si="8"/>
        <v>1768123384.7155199</v>
      </c>
      <c r="I288" s="520" t="s">
        <v>2667</v>
      </c>
      <c r="J288" s="519"/>
      <c r="K288" s="518"/>
    </row>
    <row r="289" spans="1:11" s="509" customFormat="1" ht="75" customHeight="1">
      <c r="A289" s="526"/>
      <c r="B289" s="526" t="s">
        <v>2872</v>
      </c>
      <c r="C289" s="525" t="s">
        <v>2934</v>
      </c>
      <c r="D289" s="524" t="s">
        <v>2933</v>
      </c>
      <c r="E289" s="523" t="s">
        <v>2930</v>
      </c>
      <c r="F289" s="874">
        <v>18872.595000000001</v>
      </c>
      <c r="G289" s="522">
        <f t="shared" si="9"/>
        <v>19816.224750000001</v>
      </c>
      <c r="H289" s="521">
        <f t="shared" si="8"/>
        <v>373983584.13572627</v>
      </c>
      <c r="I289" s="520" t="s">
        <v>2667</v>
      </c>
      <c r="J289" s="519"/>
      <c r="K289" s="518"/>
    </row>
    <row r="290" spans="1:11" s="509" customFormat="1" ht="75" customHeight="1">
      <c r="A290" s="526"/>
      <c r="B290" s="526" t="s">
        <v>2872</v>
      </c>
      <c r="C290" s="525" t="s">
        <v>2932</v>
      </c>
      <c r="D290" s="524" t="s">
        <v>2931</v>
      </c>
      <c r="E290" s="523" t="s">
        <v>2930</v>
      </c>
      <c r="F290" s="874">
        <v>18872.595000000001</v>
      </c>
      <c r="G290" s="522">
        <f t="shared" si="9"/>
        <v>19816.224750000001</v>
      </c>
      <c r="H290" s="521">
        <f t="shared" si="8"/>
        <v>373983584.13572627</v>
      </c>
      <c r="I290" s="520" t="s">
        <v>2667</v>
      </c>
      <c r="J290" s="519"/>
      <c r="K290" s="518"/>
    </row>
    <row r="291" spans="1:11" s="509" customFormat="1" ht="75" customHeight="1">
      <c r="A291" s="526"/>
      <c r="B291" s="526" t="s">
        <v>2846</v>
      </c>
      <c r="C291" s="525" t="s">
        <v>2929</v>
      </c>
      <c r="D291" s="524" t="s">
        <v>2928</v>
      </c>
      <c r="E291" s="523" t="s">
        <v>2925</v>
      </c>
      <c r="F291" s="874">
        <v>19389.510000000002</v>
      </c>
      <c r="G291" s="522">
        <f t="shared" si="9"/>
        <v>20358.985500000003</v>
      </c>
      <c r="H291" s="521">
        <f t="shared" si="8"/>
        <v>394750752.94210511</v>
      </c>
      <c r="I291" s="520" t="s">
        <v>2667</v>
      </c>
      <c r="J291" s="519"/>
      <c r="K291" s="518"/>
    </row>
    <row r="292" spans="1:11" s="509" customFormat="1" ht="75" customHeight="1">
      <c r="A292" s="526"/>
      <c r="B292" s="563" t="s">
        <v>2735</v>
      </c>
      <c r="C292" s="562" t="s">
        <v>2927</v>
      </c>
      <c r="D292" s="561" t="s">
        <v>2926</v>
      </c>
      <c r="E292" s="560" t="s">
        <v>2925</v>
      </c>
      <c r="F292" s="874">
        <v>19389.510000000002</v>
      </c>
      <c r="G292" s="522">
        <f t="shared" si="9"/>
        <v>20358.985500000003</v>
      </c>
      <c r="H292" s="521">
        <f t="shared" si="8"/>
        <v>394750752.94210511</v>
      </c>
      <c r="I292" s="520" t="s">
        <v>2667</v>
      </c>
      <c r="J292" s="519"/>
      <c r="K292" s="518"/>
    </row>
    <row r="293" spans="1:11" s="509" customFormat="1" ht="75" customHeight="1">
      <c r="A293" s="526"/>
      <c r="B293" s="526" t="s">
        <v>2924</v>
      </c>
      <c r="C293" s="525" t="s">
        <v>2923</v>
      </c>
      <c r="D293" s="524" t="s">
        <v>2922</v>
      </c>
      <c r="E293" s="523" t="s">
        <v>2919</v>
      </c>
      <c r="F293" s="874">
        <v>22991.850000000002</v>
      </c>
      <c r="G293" s="522">
        <f t="shared" si="9"/>
        <v>24141.442500000005</v>
      </c>
      <c r="H293" s="521">
        <f t="shared" si="8"/>
        <v>555056424.74362516</v>
      </c>
      <c r="I293" s="520" t="s">
        <v>2667</v>
      </c>
      <c r="J293" s="519"/>
      <c r="K293" s="518"/>
    </row>
    <row r="294" spans="1:11" s="509" customFormat="1" ht="75" customHeight="1">
      <c r="A294" s="526"/>
      <c r="B294" s="526" t="s">
        <v>2745</v>
      </c>
      <c r="C294" s="525" t="s">
        <v>2921</v>
      </c>
      <c r="D294" s="524" t="s">
        <v>2920</v>
      </c>
      <c r="E294" s="523" t="s">
        <v>2919</v>
      </c>
      <c r="F294" s="874">
        <v>22991.850000000002</v>
      </c>
      <c r="G294" s="522">
        <f t="shared" si="9"/>
        <v>24141.442500000005</v>
      </c>
      <c r="H294" s="521">
        <f t="shared" si="8"/>
        <v>555056424.74362516</v>
      </c>
      <c r="I294" s="520" t="s">
        <v>2667</v>
      </c>
      <c r="J294" s="519"/>
      <c r="K294" s="518"/>
    </row>
    <row r="295" spans="1:11" s="509" customFormat="1" ht="75" customHeight="1">
      <c r="A295" s="526"/>
      <c r="B295" s="526" t="s">
        <v>2776</v>
      </c>
      <c r="C295" s="525" t="s">
        <v>2918</v>
      </c>
      <c r="D295" s="524" t="s">
        <v>2917</v>
      </c>
      <c r="E295" s="523" t="s">
        <v>2916</v>
      </c>
      <c r="F295" s="874">
        <v>28961.415000000001</v>
      </c>
      <c r="G295" s="522">
        <f t="shared" si="9"/>
        <v>30409.485750000003</v>
      </c>
      <c r="H295" s="521">
        <f t="shared" si="8"/>
        <v>880701736.74233639</v>
      </c>
      <c r="I295" s="520" t="s">
        <v>2667</v>
      </c>
      <c r="J295" s="519"/>
      <c r="K295" s="518"/>
    </row>
    <row r="296" spans="1:11" s="509" customFormat="1" ht="75" customHeight="1">
      <c r="A296" s="526"/>
      <c r="B296" s="526" t="s">
        <v>2915</v>
      </c>
      <c r="C296" s="525" t="s">
        <v>2914</v>
      </c>
      <c r="D296" s="524" t="s">
        <v>2913</v>
      </c>
      <c r="E296" s="523" t="s">
        <v>2912</v>
      </c>
      <c r="F296" s="874">
        <v>12093.164999999999</v>
      </c>
      <c r="G296" s="522">
        <f t="shared" si="9"/>
        <v>12697.823249999999</v>
      </c>
      <c r="H296" s="521">
        <f t="shared" si="8"/>
        <v>153556871.70308623</v>
      </c>
      <c r="I296" s="520" t="s">
        <v>2667</v>
      </c>
      <c r="J296" s="519"/>
      <c r="K296" s="518"/>
    </row>
    <row r="297" spans="1:11" s="509" customFormat="1" ht="75" customHeight="1" thickBot="1">
      <c r="A297" s="526"/>
      <c r="B297" s="526" t="s">
        <v>2911</v>
      </c>
      <c r="C297" s="525" t="s">
        <v>2910</v>
      </c>
      <c r="D297" s="524" t="s">
        <v>2909</v>
      </c>
      <c r="E297" s="523" t="s">
        <v>2908</v>
      </c>
      <c r="F297" s="875">
        <v>23427.495000000003</v>
      </c>
      <c r="G297" s="522">
        <f t="shared" si="9"/>
        <v>24598.869750000005</v>
      </c>
      <c r="H297" s="521">
        <f t="shared" si="8"/>
        <v>576289898.07377648</v>
      </c>
      <c r="I297" s="520" t="s">
        <v>2667</v>
      </c>
      <c r="J297" s="519"/>
      <c r="K297" s="518"/>
    </row>
    <row r="298" spans="1:11" s="509" customFormat="1" ht="41.4">
      <c r="A298" s="557"/>
      <c r="B298" s="557" t="s">
        <v>2893</v>
      </c>
      <c r="C298" s="556" t="s">
        <v>2907</v>
      </c>
      <c r="D298" s="555"/>
      <c r="E298" s="554"/>
      <c r="F298" s="876">
        <v>0</v>
      </c>
      <c r="G298" s="522">
        <f t="shared" si="9"/>
        <v>0</v>
      </c>
      <c r="H298" s="553">
        <f t="shared" si="8"/>
        <v>0</v>
      </c>
      <c r="I298" s="552" t="s">
        <v>2667</v>
      </c>
      <c r="J298" s="551"/>
      <c r="K298" s="550"/>
    </row>
    <row r="299" spans="1:11" s="509" customFormat="1" ht="75" customHeight="1">
      <c r="A299" s="526"/>
      <c r="B299" s="526"/>
      <c r="C299" s="559" t="s">
        <v>2906</v>
      </c>
      <c r="D299" s="558" t="s">
        <v>2905</v>
      </c>
      <c r="E299" s="542">
        <v>1000</v>
      </c>
      <c r="F299" s="874">
        <v>6967.8</v>
      </c>
      <c r="G299" s="522">
        <f t="shared" si="9"/>
        <v>7316.1900000000005</v>
      </c>
      <c r="H299" s="521">
        <f t="shared" si="8"/>
        <v>50977748.682000004</v>
      </c>
      <c r="I299" s="543" t="s">
        <v>2667</v>
      </c>
      <c r="J299" s="519"/>
      <c r="K299" s="518"/>
    </row>
    <row r="300" spans="1:11" s="509" customFormat="1" ht="75" customHeight="1">
      <c r="A300" s="526"/>
      <c r="B300" s="526"/>
      <c r="C300" s="559" t="s">
        <v>2904</v>
      </c>
      <c r="D300" s="558">
        <v>1401895</v>
      </c>
      <c r="E300" s="558"/>
      <c r="F300" s="874">
        <v>616.14</v>
      </c>
      <c r="G300" s="522">
        <f t="shared" si="9"/>
        <v>646.947</v>
      </c>
      <c r="H300" s="521">
        <f t="shared" si="8"/>
        <v>398609.92457999999</v>
      </c>
      <c r="I300" s="543" t="s">
        <v>2667</v>
      </c>
      <c r="J300" s="519"/>
      <c r="K300" s="518"/>
    </row>
    <row r="301" spans="1:11" s="509" customFormat="1" ht="75" customHeight="1" thickBot="1">
      <c r="A301" s="526"/>
      <c r="B301" s="526"/>
      <c r="C301" s="559" t="s">
        <v>2903</v>
      </c>
      <c r="D301" s="558">
        <v>2503189</v>
      </c>
      <c r="E301" s="523">
        <v>240</v>
      </c>
      <c r="F301" s="875">
        <v>7830.2699999999995</v>
      </c>
      <c r="G301" s="522">
        <f t="shared" si="9"/>
        <v>8221.7834999999995</v>
      </c>
      <c r="H301" s="521">
        <f t="shared" si="8"/>
        <v>64378784.686544992</v>
      </c>
      <c r="I301" s="543" t="s">
        <v>2667</v>
      </c>
      <c r="J301" s="519"/>
      <c r="K301" s="518"/>
    </row>
    <row r="302" spans="1:11" s="509" customFormat="1" ht="41.4">
      <c r="A302" s="557"/>
      <c r="B302" s="557" t="s">
        <v>2893</v>
      </c>
      <c r="C302" s="556" t="s">
        <v>2902</v>
      </c>
      <c r="D302" s="555"/>
      <c r="E302" s="554"/>
      <c r="F302" s="876">
        <v>0</v>
      </c>
      <c r="G302" s="522">
        <f t="shared" si="9"/>
        <v>0</v>
      </c>
      <c r="H302" s="553">
        <f t="shared" si="8"/>
        <v>0</v>
      </c>
      <c r="I302" s="552" t="s">
        <v>2667</v>
      </c>
      <c r="J302" s="551"/>
      <c r="K302" s="550"/>
    </row>
    <row r="303" spans="1:11" s="509" customFormat="1" ht="75" customHeight="1">
      <c r="A303" s="526"/>
      <c r="B303" s="526"/>
      <c r="C303" s="525" t="s">
        <v>2901</v>
      </c>
      <c r="D303" s="524" t="s">
        <v>2900</v>
      </c>
      <c r="E303" s="542">
        <v>1000</v>
      </c>
      <c r="F303" s="874">
        <v>6709.5</v>
      </c>
      <c r="G303" s="522">
        <f t="shared" si="9"/>
        <v>7044.9750000000004</v>
      </c>
      <c r="H303" s="521">
        <f t="shared" si="8"/>
        <v>47268259.762500003</v>
      </c>
      <c r="I303" s="543" t="s">
        <v>2667</v>
      </c>
      <c r="J303" s="519"/>
      <c r="K303" s="518"/>
    </row>
    <row r="304" spans="1:11" s="509" customFormat="1" ht="75" customHeight="1">
      <c r="A304" s="526"/>
      <c r="B304" s="526"/>
      <c r="C304" s="525" t="s">
        <v>2889</v>
      </c>
      <c r="D304" s="523">
        <v>1403334</v>
      </c>
      <c r="E304" s="523"/>
      <c r="F304" s="874">
        <v>660.55500000000006</v>
      </c>
      <c r="G304" s="522">
        <f t="shared" si="9"/>
        <v>693.58275000000015</v>
      </c>
      <c r="H304" s="521">
        <f t="shared" si="8"/>
        <v>458149.55342625012</v>
      </c>
      <c r="I304" s="543" t="s">
        <v>2667</v>
      </c>
      <c r="J304" s="519"/>
      <c r="K304" s="518"/>
    </row>
    <row r="305" spans="1:11" s="509" customFormat="1" ht="75" customHeight="1">
      <c r="A305" s="526"/>
      <c r="B305" s="526"/>
      <c r="C305" s="525" t="s">
        <v>2899</v>
      </c>
      <c r="D305" s="524" t="s">
        <v>2898</v>
      </c>
      <c r="E305" s="523"/>
      <c r="F305" s="874">
        <v>887.35500000000002</v>
      </c>
      <c r="G305" s="522">
        <f t="shared" si="9"/>
        <v>931.72275000000002</v>
      </c>
      <c r="H305" s="521">
        <f t="shared" si="8"/>
        <v>826768.84082625003</v>
      </c>
      <c r="I305" s="543" t="s">
        <v>2667</v>
      </c>
      <c r="J305" s="519"/>
      <c r="K305" s="518"/>
    </row>
    <row r="306" spans="1:11" s="509" customFormat="1" ht="75" customHeight="1">
      <c r="A306" s="526"/>
      <c r="B306" s="526" t="s">
        <v>2836</v>
      </c>
      <c r="C306" s="525" t="s">
        <v>2897</v>
      </c>
      <c r="D306" s="524" t="s">
        <v>2896</v>
      </c>
      <c r="E306" s="523">
        <v>470</v>
      </c>
      <c r="F306" s="874">
        <v>3043.8450000000003</v>
      </c>
      <c r="G306" s="522">
        <f t="shared" si="9"/>
        <v>3196.0372500000003</v>
      </c>
      <c r="H306" s="521">
        <f t="shared" si="8"/>
        <v>9728242.0032262523</v>
      </c>
      <c r="I306" s="543" t="s">
        <v>2667</v>
      </c>
      <c r="J306" s="519"/>
      <c r="K306" s="518"/>
    </row>
    <row r="307" spans="1:11" s="509" customFormat="1" ht="75" customHeight="1" thickBot="1">
      <c r="A307" s="517"/>
      <c r="B307" s="517" t="s">
        <v>2865</v>
      </c>
      <c r="C307" s="516" t="s">
        <v>2895</v>
      </c>
      <c r="D307" s="515" t="s">
        <v>2894</v>
      </c>
      <c r="E307" s="514" t="s">
        <v>2880</v>
      </c>
      <c r="F307" s="875">
        <v>8377.4250000000011</v>
      </c>
      <c r="G307" s="522">
        <f t="shared" si="9"/>
        <v>8796.2962500000012</v>
      </c>
      <c r="H307" s="513">
        <f t="shared" si="8"/>
        <v>73690312.112156272</v>
      </c>
      <c r="I307" s="548" t="s">
        <v>2667</v>
      </c>
      <c r="J307" s="511"/>
      <c r="K307" s="510"/>
    </row>
    <row r="308" spans="1:11" s="509" customFormat="1" ht="41.4">
      <c r="A308" s="541"/>
      <c r="B308" s="541" t="s">
        <v>2893</v>
      </c>
      <c r="C308" s="549" t="s">
        <v>2892</v>
      </c>
      <c r="D308" s="538"/>
      <c r="E308" s="537"/>
      <c r="F308" s="876">
        <v>0</v>
      </c>
      <c r="G308" s="522">
        <f t="shared" si="9"/>
        <v>0</v>
      </c>
      <c r="H308" s="521">
        <f t="shared" si="8"/>
        <v>0</v>
      </c>
      <c r="I308" s="520" t="s">
        <v>2667</v>
      </c>
      <c r="J308" s="536"/>
      <c r="K308" s="518"/>
    </row>
    <row r="309" spans="1:11" s="509" customFormat="1" ht="75" customHeight="1">
      <c r="A309" s="526"/>
      <c r="B309" s="526"/>
      <c r="C309" s="525" t="s">
        <v>2891</v>
      </c>
      <c r="D309" s="524" t="s">
        <v>2890</v>
      </c>
      <c r="E309" s="542">
        <v>1000</v>
      </c>
      <c r="F309" s="874">
        <v>6709.5</v>
      </c>
      <c r="G309" s="522">
        <f t="shared" si="9"/>
        <v>7044.9750000000004</v>
      </c>
      <c r="H309" s="521">
        <f t="shared" si="8"/>
        <v>47268259.762500003</v>
      </c>
      <c r="I309" s="543" t="s">
        <v>2667</v>
      </c>
      <c r="J309" s="519"/>
      <c r="K309" s="518"/>
    </row>
    <row r="310" spans="1:11" s="509" customFormat="1" ht="75" customHeight="1">
      <c r="A310" s="526"/>
      <c r="B310" s="526"/>
      <c r="C310" s="525" t="s">
        <v>2889</v>
      </c>
      <c r="D310" s="523">
        <v>1403334</v>
      </c>
      <c r="E310" s="523"/>
      <c r="F310" s="874">
        <v>660.55500000000006</v>
      </c>
      <c r="G310" s="522">
        <f t="shared" si="9"/>
        <v>693.58275000000015</v>
      </c>
      <c r="H310" s="521">
        <f t="shared" si="8"/>
        <v>458149.55342625012</v>
      </c>
      <c r="I310" s="543" t="s">
        <v>2667</v>
      </c>
      <c r="J310" s="519"/>
      <c r="K310" s="518"/>
    </row>
    <row r="311" spans="1:11" s="509" customFormat="1" ht="75" customHeight="1">
      <c r="A311" s="526"/>
      <c r="B311" s="526"/>
      <c r="C311" s="525" t="s">
        <v>2888</v>
      </c>
      <c r="D311" s="524" t="s">
        <v>2887</v>
      </c>
      <c r="E311" s="523"/>
      <c r="F311" s="874">
        <v>1507.1490000000001</v>
      </c>
      <c r="G311" s="522">
        <f t="shared" si="9"/>
        <v>1582.5064500000001</v>
      </c>
      <c r="H311" s="521">
        <f t="shared" si="8"/>
        <v>2385073.0136110503</v>
      </c>
      <c r="I311" s="543" t="s">
        <v>2667</v>
      </c>
      <c r="J311" s="519"/>
      <c r="K311" s="518"/>
    </row>
    <row r="312" spans="1:11" s="509" customFormat="1" ht="75" customHeight="1">
      <c r="A312" s="526"/>
      <c r="B312" s="526"/>
      <c r="C312" s="525" t="s">
        <v>2886</v>
      </c>
      <c r="D312" s="524" t="s">
        <v>2885</v>
      </c>
      <c r="E312" s="523"/>
      <c r="F312" s="874">
        <v>2410.317</v>
      </c>
      <c r="G312" s="522">
        <f t="shared" si="9"/>
        <v>2530.8328500000002</v>
      </c>
      <c r="H312" s="521">
        <f t="shared" si="8"/>
        <v>6100109.442513451</v>
      </c>
      <c r="I312" s="543" t="s">
        <v>2667</v>
      </c>
      <c r="J312" s="519"/>
      <c r="K312" s="518"/>
    </row>
    <row r="313" spans="1:11" s="509" customFormat="1" ht="75" customHeight="1">
      <c r="A313" s="526"/>
      <c r="B313" s="526" t="s">
        <v>2836</v>
      </c>
      <c r="C313" s="525" t="s">
        <v>2884</v>
      </c>
      <c r="D313" s="524" t="s">
        <v>2883</v>
      </c>
      <c r="E313" s="523">
        <v>470</v>
      </c>
      <c r="F313" s="874">
        <v>3043.8450000000003</v>
      </c>
      <c r="G313" s="522">
        <f t="shared" si="9"/>
        <v>3196.0372500000003</v>
      </c>
      <c r="H313" s="521">
        <f t="shared" si="8"/>
        <v>9728242.0032262523</v>
      </c>
      <c r="I313" s="543" t="s">
        <v>2667</v>
      </c>
      <c r="J313" s="519"/>
      <c r="K313" s="518"/>
    </row>
    <row r="314" spans="1:11" s="509" customFormat="1" ht="75" customHeight="1" thickBot="1">
      <c r="A314" s="517"/>
      <c r="B314" s="517" t="s">
        <v>2865</v>
      </c>
      <c r="C314" s="516" t="s">
        <v>2882</v>
      </c>
      <c r="D314" s="515" t="s">
        <v>2881</v>
      </c>
      <c r="E314" s="514" t="s">
        <v>2880</v>
      </c>
      <c r="F314" s="875">
        <v>8377.4250000000011</v>
      </c>
      <c r="G314" s="522">
        <f t="shared" si="9"/>
        <v>8796.2962500000012</v>
      </c>
      <c r="H314" s="513">
        <f t="shared" si="8"/>
        <v>73690312.112156272</v>
      </c>
      <c r="I314" s="548" t="s">
        <v>2667</v>
      </c>
      <c r="J314" s="511"/>
      <c r="K314" s="510"/>
    </row>
    <row r="315" spans="1:11" s="509" customFormat="1" ht="75" customHeight="1">
      <c r="A315" s="526"/>
      <c r="B315" s="526" t="s">
        <v>2877</v>
      </c>
      <c r="C315" s="525" t="s">
        <v>2879</v>
      </c>
      <c r="D315" s="524" t="s">
        <v>2878</v>
      </c>
      <c r="E315" s="542">
        <v>1000</v>
      </c>
      <c r="F315" s="876">
        <v>8931.9195</v>
      </c>
      <c r="G315" s="522">
        <f t="shared" si="9"/>
        <v>9378.5154750000002</v>
      </c>
      <c r="H315" s="521">
        <f t="shared" si="8"/>
        <v>83768145.252204269</v>
      </c>
      <c r="I315" s="520" t="s">
        <v>2667</v>
      </c>
      <c r="J315" s="519"/>
      <c r="K315" s="518"/>
    </row>
    <row r="316" spans="1:11" s="509" customFormat="1" ht="75" customHeight="1">
      <c r="A316" s="526"/>
      <c r="B316" s="526" t="s">
        <v>2877</v>
      </c>
      <c r="C316" s="525" t="s">
        <v>2876</v>
      </c>
      <c r="D316" s="524" t="s">
        <v>2875</v>
      </c>
      <c r="E316" s="542">
        <v>1000</v>
      </c>
      <c r="F316" s="874">
        <v>8931.9195</v>
      </c>
      <c r="G316" s="522">
        <f t="shared" si="9"/>
        <v>9378.5154750000002</v>
      </c>
      <c r="H316" s="521">
        <f t="shared" si="8"/>
        <v>83768145.252204269</v>
      </c>
      <c r="I316" s="520" t="s">
        <v>2667</v>
      </c>
      <c r="J316" s="519"/>
      <c r="K316" s="518"/>
    </row>
    <row r="317" spans="1:11" s="509" customFormat="1" ht="75" customHeight="1">
      <c r="A317" s="526"/>
      <c r="B317" s="526" t="s">
        <v>2872</v>
      </c>
      <c r="C317" s="525" t="s">
        <v>2874</v>
      </c>
      <c r="D317" s="524" t="s">
        <v>2873</v>
      </c>
      <c r="E317" s="542">
        <v>1000</v>
      </c>
      <c r="F317" s="874">
        <v>12109.398000000001</v>
      </c>
      <c r="G317" s="522">
        <f t="shared" si="9"/>
        <v>12714.867900000001</v>
      </c>
      <c r="H317" s="521">
        <f t="shared" si="8"/>
        <v>153969395.91852424</v>
      </c>
      <c r="I317" s="520" t="s">
        <v>2667</v>
      </c>
      <c r="J317" s="519"/>
      <c r="K317" s="518"/>
    </row>
    <row r="318" spans="1:11" s="509" customFormat="1" ht="75" customHeight="1">
      <c r="A318" s="526"/>
      <c r="B318" s="526" t="s">
        <v>2872</v>
      </c>
      <c r="C318" s="525" t="s">
        <v>2871</v>
      </c>
      <c r="D318" s="524" t="s">
        <v>2870</v>
      </c>
      <c r="E318" s="542">
        <v>1000</v>
      </c>
      <c r="F318" s="874">
        <v>12109.398000000001</v>
      </c>
      <c r="G318" s="522">
        <f t="shared" si="9"/>
        <v>12714.867900000001</v>
      </c>
      <c r="H318" s="521">
        <f t="shared" si="8"/>
        <v>153969395.91852424</v>
      </c>
      <c r="I318" s="520" t="s">
        <v>2667</v>
      </c>
      <c r="J318" s="519"/>
      <c r="K318" s="518"/>
    </row>
    <row r="319" spans="1:11" s="509" customFormat="1" ht="75" customHeight="1">
      <c r="A319" s="526"/>
      <c r="B319" s="526" t="s">
        <v>2865</v>
      </c>
      <c r="C319" s="539" t="s">
        <v>2869</v>
      </c>
      <c r="D319" s="538" t="s">
        <v>2868</v>
      </c>
      <c r="E319" s="544">
        <v>2314</v>
      </c>
      <c r="F319" s="874">
        <v>20668.462500000001</v>
      </c>
      <c r="G319" s="522">
        <f t="shared" si="9"/>
        <v>21701.885625000003</v>
      </c>
      <c r="H319" s="521">
        <f t="shared" si="8"/>
        <v>448544609.21960163</v>
      </c>
      <c r="I319" s="520" t="s">
        <v>2667</v>
      </c>
      <c r="J319" s="519"/>
      <c r="K319" s="518"/>
    </row>
    <row r="320" spans="1:11" s="509" customFormat="1" ht="75" customHeight="1">
      <c r="A320" s="526"/>
      <c r="B320" s="535" t="s">
        <v>2862</v>
      </c>
      <c r="C320" s="539" t="s">
        <v>2867</v>
      </c>
      <c r="D320" s="538" t="s">
        <v>2866</v>
      </c>
      <c r="E320" s="544">
        <v>2314</v>
      </c>
      <c r="F320" s="874">
        <v>25803.225000000002</v>
      </c>
      <c r="G320" s="522">
        <f t="shared" si="9"/>
        <v>27093.386250000003</v>
      </c>
      <c r="H320" s="521">
        <f t="shared" si="8"/>
        <v>699096741.42065644</v>
      </c>
      <c r="I320" s="520" t="s">
        <v>2667</v>
      </c>
      <c r="J320" s="519"/>
      <c r="K320" s="518"/>
    </row>
    <row r="321" spans="1:11" s="509" customFormat="1" ht="75" customHeight="1">
      <c r="A321" s="526"/>
      <c r="B321" s="526" t="s">
        <v>2865</v>
      </c>
      <c r="C321" s="539" t="s">
        <v>2864</v>
      </c>
      <c r="D321" s="538" t="s">
        <v>2863</v>
      </c>
      <c r="E321" s="544">
        <v>2314</v>
      </c>
      <c r="F321" s="874">
        <v>20668.462500000001</v>
      </c>
      <c r="G321" s="522">
        <f t="shared" si="9"/>
        <v>21701.885625000003</v>
      </c>
      <c r="H321" s="521">
        <f t="shared" si="8"/>
        <v>448544609.21960163</v>
      </c>
      <c r="I321" s="520" t="s">
        <v>2667</v>
      </c>
      <c r="J321" s="519"/>
      <c r="K321" s="518"/>
    </row>
    <row r="322" spans="1:11" s="509" customFormat="1" ht="75" customHeight="1">
      <c r="A322" s="526"/>
      <c r="B322" s="535" t="s">
        <v>2862</v>
      </c>
      <c r="C322" s="539" t="s">
        <v>2861</v>
      </c>
      <c r="D322" s="538" t="s">
        <v>2860</v>
      </c>
      <c r="E322" s="544">
        <v>2314</v>
      </c>
      <c r="F322" s="874">
        <v>25803.225000000002</v>
      </c>
      <c r="G322" s="522">
        <f t="shared" si="9"/>
        <v>27093.386250000003</v>
      </c>
      <c r="H322" s="521">
        <f t="shared" si="8"/>
        <v>699096741.42065644</v>
      </c>
      <c r="I322" s="520" t="s">
        <v>2667</v>
      </c>
      <c r="J322" s="519"/>
      <c r="K322" s="518"/>
    </row>
    <row r="323" spans="1:11" s="509" customFormat="1" ht="75" customHeight="1">
      <c r="A323" s="526"/>
      <c r="B323" s="526" t="s">
        <v>2859</v>
      </c>
      <c r="C323" s="525" t="s">
        <v>2858</v>
      </c>
      <c r="D323" s="524" t="s">
        <v>2857</v>
      </c>
      <c r="E323" s="523">
        <v>2775</v>
      </c>
      <c r="F323" s="874">
        <v>24786.079500000003</v>
      </c>
      <c r="G323" s="522">
        <f t="shared" si="9"/>
        <v>26025.383475000006</v>
      </c>
      <c r="H323" s="521">
        <f t="shared" si="8"/>
        <v>645067223.82933652</v>
      </c>
      <c r="I323" s="520" t="s">
        <v>2667</v>
      </c>
      <c r="J323" s="519"/>
      <c r="K323" s="518"/>
    </row>
    <row r="324" spans="1:11" s="509" customFormat="1" ht="75" customHeight="1">
      <c r="A324" s="526"/>
      <c r="B324" s="526" t="s">
        <v>2846</v>
      </c>
      <c r="C324" s="546" t="s">
        <v>2856</v>
      </c>
      <c r="D324" s="545" t="s">
        <v>2855</v>
      </c>
      <c r="E324" s="544">
        <v>1162</v>
      </c>
      <c r="F324" s="874">
        <v>14234.535000000002</v>
      </c>
      <c r="G324" s="522">
        <f t="shared" si="9"/>
        <v>14946.261750000001</v>
      </c>
      <c r="H324" s="521">
        <f t="shared" si="8"/>
        <v>212753085.99953631</v>
      </c>
      <c r="I324" s="520" t="s">
        <v>2667</v>
      </c>
      <c r="J324" s="519"/>
      <c r="K324" s="518"/>
    </row>
    <row r="325" spans="1:11" s="509" customFormat="1" ht="75" customHeight="1">
      <c r="A325" s="526"/>
      <c r="B325" s="526" t="s">
        <v>2846</v>
      </c>
      <c r="C325" s="546" t="s">
        <v>2854</v>
      </c>
      <c r="D325" s="545" t="s">
        <v>2853</v>
      </c>
      <c r="E325" s="544">
        <v>1162</v>
      </c>
      <c r="F325" s="874">
        <v>14234.535000000002</v>
      </c>
      <c r="G325" s="522">
        <f t="shared" si="9"/>
        <v>14946.261750000001</v>
      </c>
      <c r="H325" s="521">
        <f t="shared" si="8"/>
        <v>212753085.99953631</v>
      </c>
      <c r="I325" s="520" t="s">
        <v>2667</v>
      </c>
      <c r="J325" s="519"/>
      <c r="K325" s="518"/>
    </row>
    <row r="326" spans="1:11" s="509" customFormat="1" ht="75" customHeight="1">
      <c r="A326" s="526"/>
      <c r="B326" s="535" t="s">
        <v>2841</v>
      </c>
      <c r="C326" s="546" t="s">
        <v>2852</v>
      </c>
      <c r="D326" s="545" t="s">
        <v>2851</v>
      </c>
      <c r="E326" s="544">
        <v>1162</v>
      </c>
      <c r="F326" s="874">
        <v>19370.61</v>
      </c>
      <c r="G326" s="522">
        <f t="shared" si="9"/>
        <v>20339.140500000001</v>
      </c>
      <c r="H326" s="521">
        <f t="shared" si="8"/>
        <v>393981558.36070502</v>
      </c>
      <c r="I326" s="520" t="s">
        <v>2667</v>
      </c>
      <c r="J326" s="519"/>
      <c r="K326" s="518"/>
    </row>
    <row r="327" spans="1:11" s="509" customFormat="1" ht="75" customHeight="1">
      <c r="A327" s="526"/>
      <c r="B327" s="535" t="s">
        <v>2841</v>
      </c>
      <c r="C327" s="546" t="s">
        <v>2850</v>
      </c>
      <c r="D327" s="545" t="s">
        <v>2849</v>
      </c>
      <c r="E327" s="544">
        <v>1162</v>
      </c>
      <c r="F327" s="874">
        <v>19370.61</v>
      </c>
      <c r="G327" s="522">
        <f t="shared" si="9"/>
        <v>20339.140500000001</v>
      </c>
      <c r="H327" s="521">
        <f t="shared" si="8"/>
        <v>393981558.36070502</v>
      </c>
      <c r="I327" s="520" t="s">
        <v>2667</v>
      </c>
      <c r="J327" s="519"/>
      <c r="K327" s="518"/>
    </row>
    <row r="328" spans="1:11" s="509" customFormat="1" ht="75" customHeight="1">
      <c r="A328" s="526"/>
      <c r="B328" s="526" t="s">
        <v>2846</v>
      </c>
      <c r="C328" s="546" t="s">
        <v>2848</v>
      </c>
      <c r="D328" s="545" t="s">
        <v>2847</v>
      </c>
      <c r="E328" s="544">
        <v>1162</v>
      </c>
      <c r="F328" s="874">
        <v>15465.87</v>
      </c>
      <c r="G328" s="522">
        <f t="shared" si="9"/>
        <v>16239.163500000002</v>
      </c>
      <c r="H328" s="521">
        <f t="shared" si="8"/>
        <v>251152791.59974504</v>
      </c>
      <c r="I328" s="520" t="s">
        <v>2667</v>
      </c>
      <c r="J328" s="519"/>
      <c r="K328" s="518"/>
    </row>
    <row r="329" spans="1:11" s="509" customFormat="1" ht="75" customHeight="1">
      <c r="A329" s="526"/>
      <c r="B329" s="526" t="s">
        <v>2846</v>
      </c>
      <c r="C329" s="546" t="s">
        <v>2845</v>
      </c>
      <c r="D329" s="545" t="s">
        <v>2844</v>
      </c>
      <c r="E329" s="544">
        <v>1162</v>
      </c>
      <c r="F329" s="874">
        <v>15465.87</v>
      </c>
      <c r="G329" s="522">
        <f t="shared" si="9"/>
        <v>16239.163500000002</v>
      </c>
      <c r="H329" s="521">
        <f t="shared" si="8"/>
        <v>251152791.59974504</v>
      </c>
      <c r="I329" s="520" t="s">
        <v>2667</v>
      </c>
      <c r="J329" s="519"/>
      <c r="K329" s="518"/>
    </row>
    <row r="330" spans="1:11" s="509" customFormat="1" ht="75" customHeight="1">
      <c r="A330" s="526"/>
      <c r="B330" s="535" t="s">
        <v>2841</v>
      </c>
      <c r="C330" s="546" t="s">
        <v>2843</v>
      </c>
      <c r="D330" s="545" t="s">
        <v>2842</v>
      </c>
      <c r="E330" s="544">
        <v>1162</v>
      </c>
      <c r="F330" s="874">
        <v>20601.945000000003</v>
      </c>
      <c r="G330" s="522">
        <f t="shared" si="9"/>
        <v>21632.042250000006</v>
      </c>
      <c r="H330" s="521">
        <f t="shared" si="8"/>
        <v>445662144.67217642</v>
      </c>
      <c r="I330" s="520" t="s">
        <v>2667</v>
      </c>
      <c r="J330" s="519"/>
      <c r="K330" s="518"/>
    </row>
    <row r="331" spans="1:11" s="509" customFormat="1" ht="75" customHeight="1">
      <c r="A331" s="526"/>
      <c r="B331" s="535" t="s">
        <v>2841</v>
      </c>
      <c r="C331" s="546" t="s">
        <v>2840</v>
      </c>
      <c r="D331" s="545" t="s">
        <v>2839</v>
      </c>
      <c r="E331" s="544">
        <v>1162</v>
      </c>
      <c r="F331" s="874">
        <v>20601.945000000003</v>
      </c>
      <c r="G331" s="522">
        <f t="shared" si="9"/>
        <v>21632.042250000006</v>
      </c>
      <c r="H331" s="521">
        <f t="shared" si="8"/>
        <v>445662144.67217642</v>
      </c>
      <c r="I331" s="520" t="s">
        <v>2667</v>
      </c>
      <c r="J331" s="519"/>
      <c r="K331" s="518"/>
    </row>
    <row r="332" spans="1:11" s="509" customFormat="1" ht="75" customHeight="1">
      <c r="A332" s="526"/>
      <c r="B332" s="526" t="s">
        <v>2836</v>
      </c>
      <c r="C332" s="546" t="s">
        <v>2838</v>
      </c>
      <c r="D332" s="545" t="s">
        <v>2837</v>
      </c>
      <c r="E332" s="547">
        <v>1162</v>
      </c>
      <c r="F332" s="874">
        <v>14234.535000000002</v>
      </c>
      <c r="G332" s="522">
        <f t="shared" si="9"/>
        <v>14946.261750000001</v>
      </c>
      <c r="H332" s="521">
        <f t="shared" si="8"/>
        <v>212753085.99953631</v>
      </c>
      <c r="I332" s="520" t="s">
        <v>2667</v>
      </c>
      <c r="J332" s="519"/>
      <c r="K332" s="518"/>
    </row>
    <row r="333" spans="1:11" s="509" customFormat="1" ht="75" customHeight="1">
      <c r="A333" s="526"/>
      <c r="B333" s="526" t="s">
        <v>2836</v>
      </c>
      <c r="C333" s="546" t="s">
        <v>2835</v>
      </c>
      <c r="D333" s="545" t="s">
        <v>2834</v>
      </c>
      <c r="E333" s="547">
        <v>1162</v>
      </c>
      <c r="F333" s="874">
        <v>14234.535000000002</v>
      </c>
      <c r="G333" s="522">
        <f t="shared" si="9"/>
        <v>14946.261750000001</v>
      </c>
      <c r="H333" s="521">
        <f t="shared" si="8"/>
        <v>212753085.99953631</v>
      </c>
      <c r="I333" s="520" t="s">
        <v>2667</v>
      </c>
      <c r="J333" s="519"/>
      <c r="K333" s="518"/>
    </row>
    <row r="334" spans="1:11" s="509" customFormat="1" ht="75" customHeight="1">
      <c r="A334" s="526"/>
      <c r="B334" s="526" t="s">
        <v>2831</v>
      </c>
      <c r="C334" s="525" t="s">
        <v>2833</v>
      </c>
      <c r="D334" s="524" t="s">
        <v>2832</v>
      </c>
      <c r="E334" s="523">
        <v>931</v>
      </c>
      <c r="F334" s="874">
        <v>12010.005000000001</v>
      </c>
      <c r="G334" s="522">
        <f t="shared" si="9"/>
        <v>12610.505250000002</v>
      </c>
      <c r="H334" s="521">
        <f t="shared" si="8"/>
        <v>151452231.10502627</v>
      </c>
      <c r="I334" s="543" t="s">
        <v>2667</v>
      </c>
      <c r="J334" s="519"/>
      <c r="K334" s="518"/>
    </row>
    <row r="335" spans="1:11" s="509" customFormat="1" ht="75" customHeight="1">
      <c r="A335" s="526"/>
      <c r="B335" s="526" t="s">
        <v>2831</v>
      </c>
      <c r="C335" s="525" t="s">
        <v>2830</v>
      </c>
      <c r="D335" s="524" t="s">
        <v>2829</v>
      </c>
      <c r="E335" s="523">
        <v>931</v>
      </c>
      <c r="F335" s="874">
        <v>12010.005000000001</v>
      </c>
      <c r="G335" s="522">
        <f t="shared" si="9"/>
        <v>12610.505250000002</v>
      </c>
      <c r="H335" s="521">
        <f t="shared" ref="H335:H398" si="10">F335*G335</f>
        <v>151452231.10502627</v>
      </c>
      <c r="I335" s="543" t="s">
        <v>2667</v>
      </c>
      <c r="J335" s="519"/>
      <c r="K335" s="518"/>
    </row>
    <row r="336" spans="1:11" s="509" customFormat="1" ht="75" customHeight="1">
      <c r="A336" s="526"/>
      <c r="B336" s="526" t="s">
        <v>2826</v>
      </c>
      <c r="C336" s="546" t="s">
        <v>2828</v>
      </c>
      <c r="D336" s="545" t="s">
        <v>2827</v>
      </c>
      <c r="E336" s="544">
        <v>1392</v>
      </c>
      <c r="F336" s="874">
        <v>17052.525000000001</v>
      </c>
      <c r="G336" s="522">
        <f t="shared" ref="G336:G399" si="11">F336*1.05</f>
        <v>17905.151250000003</v>
      </c>
      <c r="H336" s="521">
        <f t="shared" si="10"/>
        <v>305328039.31940633</v>
      </c>
      <c r="I336" s="543" t="s">
        <v>2667</v>
      </c>
      <c r="J336" s="519"/>
      <c r="K336" s="518"/>
    </row>
    <row r="337" spans="1:11" s="509" customFormat="1" ht="75" customHeight="1">
      <c r="A337" s="526"/>
      <c r="B337" s="526" t="s">
        <v>2826</v>
      </c>
      <c r="C337" s="546" t="s">
        <v>2825</v>
      </c>
      <c r="D337" s="545" t="s">
        <v>2824</v>
      </c>
      <c r="E337" s="544">
        <v>1392</v>
      </c>
      <c r="F337" s="874">
        <v>17052.525000000001</v>
      </c>
      <c r="G337" s="522">
        <f t="shared" si="11"/>
        <v>17905.151250000003</v>
      </c>
      <c r="H337" s="521">
        <f t="shared" si="10"/>
        <v>305328039.31940633</v>
      </c>
      <c r="I337" s="543" t="s">
        <v>2667</v>
      </c>
      <c r="J337" s="519"/>
      <c r="K337" s="518"/>
    </row>
    <row r="338" spans="1:11" s="509" customFormat="1" ht="75" customHeight="1">
      <c r="A338" s="526"/>
      <c r="B338" s="526" t="s">
        <v>2807</v>
      </c>
      <c r="C338" s="525" t="s">
        <v>2823</v>
      </c>
      <c r="D338" s="524" t="s">
        <v>2822</v>
      </c>
      <c r="E338" s="542">
        <v>1000</v>
      </c>
      <c r="F338" s="874">
        <v>12249.8145</v>
      </c>
      <c r="G338" s="522">
        <f t="shared" si="11"/>
        <v>12862.305225</v>
      </c>
      <c r="H338" s="521">
        <f t="shared" si="10"/>
        <v>157560853.04863077</v>
      </c>
      <c r="I338" s="520" t="s">
        <v>2667</v>
      </c>
      <c r="J338" s="519"/>
      <c r="K338" s="518"/>
    </row>
    <row r="339" spans="1:11" s="509" customFormat="1" ht="75" customHeight="1">
      <c r="A339" s="526"/>
      <c r="B339" s="526" t="s">
        <v>2807</v>
      </c>
      <c r="C339" s="525" t="s">
        <v>2821</v>
      </c>
      <c r="D339" s="524" t="s">
        <v>2820</v>
      </c>
      <c r="E339" s="542">
        <v>1000</v>
      </c>
      <c r="F339" s="874">
        <v>12249.8145</v>
      </c>
      <c r="G339" s="522">
        <f t="shared" si="11"/>
        <v>12862.305225</v>
      </c>
      <c r="H339" s="521">
        <f t="shared" si="10"/>
        <v>157560853.04863077</v>
      </c>
      <c r="I339" s="520" t="s">
        <v>2667</v>
      </c>
      <c r="J339" s="519"/>
      <c r="K339" s="518"/>
    </row>
    <row r="340" spans="1:11" s="509" customFormat="1" ht="75" customHeight="1">
      <c r="A340" s="526"/>
      <c r="B340" s="526" t="s">
        <v>2807</v>
      </c>
      <c r="C340" s="525" t="s">
        <v>2819</v>
      </c>
      <c r="D340" s="524" t="s">
        <v>2818</v>
      </c>
      <c r="E340" s="542">
        <v>1000</v>
      </c>
      <c r="F340" s="874">
        <v>12249.636</v>
      </c>
      <c r="G340" s="522">
        <f t="shared" si="11"/>
        <v>12862.117800000002</v>
      </c>
      <c r="H340" s="521">
        <f t="shared" si="10"/>
        <v>157556261.23912084</v>
      </c>
      <c r="I340" s="520" t="s">
        <v>2667</v>
      </c>
      <c r="J340" s="519"/>
      <c r="K340" s="518"/>
    </row>
    <row r="341" spans="1:11" s="509" customFormat="1" ht="75" customHeight="1">
      <c r="A341" s="526"/>
      <c r="B341" s="526" t="s">
        <v>2807</v>
      </c>
      <c r="C341" s="525" t="s">
        <v>2817</v>
      </c>
      <c r="D341" s="524" t="s">
        <v>2816</v>
      </c>
      <c r="E341" s="542">
        <v>1000</v>
      </c>
      <c r="F341" s="874">
        <v>12249.636</v>
      </c>
      <c r="G341" s="522">
        <f t="shared" si="11"/>
        <v>12862.117800000002</v>
      </c>
      <c r="H341" s="521">
        <f t="shared" si="10"/>
        <v>157556261.23912084</v>
      </c>
      <c r="I341" s="520" t="s">
        <v>2667</v>
      </c>
      <c r="J341" s="519"/>
      <c r="K341" s="518"/>
    </row>
    <row r="342" spans="1:11" s="509" customFormat="1" ht="75" customHeight="1">
      <c r="A342" s="526"/>
      <c r="B342" s="535" t="s">
        <v>2800</v>
      </c>
      <c r="C342" s="525" t="s">
        <v>2815</v>
      </c>
      <c r="D342" s="524" t="s">
        <v>2814</v>
      </c>
      <c r="E342" s="542">
        <v>1000</v>
      </c>
      <c r="F342" s="874">
        <v>17385.889500000001</v>
      </c>
      <c r="G342" s="522">
        <f t="shared" si="11"/>
        <v>18255.183975000004</v>
      </c>
      <c r="H342" s="521">
        <f t="shared" si="10"/>
        <v>317382611.39152086</v>
      </c>
      <c r="I342" s="520" t="s">
        <v>2667</v>
      </c>
      <c r="J342" s="519"/>
      <c r="K342" s="518"/>
    </row>
    <row r="343" spans="1:11" s="509" customFormat="1" ht="75" customHeight="1">
      <c r="A343" s="526"/>
      <c r="B343" s="535" t="s">
        <v>2800</v>
      </c>
      <c r="C343" s="525" t="s">
        <v>2813</v>
      </c>
      <c r="D343" s="524" t="s">
        <v>2812</v>
      </c>
      <c r="E343" s="542">
        <v>1000</v>
      </c>
      <c r="F343" s="874">
        <v>17385.889500000001</v>
      </c>
      <c r="G343" s="522">
        <f t="shared" si="11"/>
        <v>18255.183975000004</v>
      </c>
      <c r="H343" s="521">
        <f t="shared" si="10"/>
        <v>317382611.39152086</v>
      </c>
      <c r="I343" s="520" t="s">
        <v>2667</v>
      </c>
      <c r="J343" s="519"/>
      <c r="K343" s="518"/>
    </row>
    <row r="344" spans="1:11" s="509" customFormat="1" ht="75" customHeight="1">
      <c r="A344" s="526"/>
      <c r="B344" s="526" t="s">
        <v>2807</v>
      </c>
      <c r="C344" s="525" t="s">
        <v>2811</v>
      </c>
      <c r="D344" s="524" t="s">
        <v>2810</v>
      </c>
      <c r="E344" s="542">
        <v>1000</v>
      </c>
      <c r="F344" s="874">
        <v>12249.8145</v>
      </c>
      <c r="G344" s="522">
        <f t="shared" si="11"/>
        <v>12862.305225</v>
      </c>
      <c r="H344" s="521">
        <f t="shared" si="10"/>
        <v>157560853.04863077</v>
      </c>
      <c r="I344" s="520" t="s">
        <v>2667</v>
      </c>
      <c r="J344" s="519"/>
      <c r="K344" s="518"/>
    </row>
    <row r="345" spans="1:11" s="509" customFormat="1" ht="75" customHeight="1">
      <c r="A345" s="526"/>
      <c r="B345" s="526" t="s">
        <v>2807</v>
      </c>
      <c r="C345" s="525" t="s">
        <v>2809</v>
      </c>
      <c r="D345" s="524" t="s">
        <v>2808</v>
      </c>
      <c r="E345" s="542">
        <v>1000</v>
      </c>
      <c r="F345" s="874">
        <v>12249.8145</v>
      </c>
      <c r="G345" s="522">
        <f t="shared" si="11"/>
        <v>12862.305225</v>
      </c>
      <c r="H345" s="521">
        <f t="shared" si="10"/>
        <v>157560853.04863077</v>
      </c>
      <c r="I345" s="520" t="s">
        <v>2667</v>
      </c>
      <c r="J345" s="519"/>
      <c r="K345" s="518"/>
    </row>
    <row r="346" spans="1:11" s="509" customFormat="1" ht="75" customHeight="1">
      <c r="A346" s="526"/>
      <c r="B346" s="526" t="s">
        <v>2807</v>
      </c>
      <c r="C346" s="525" t="s">
        <v>2806</v>
      </c>
      <c r="D346" s="524" t="s">
        <v>2805</v>
      </c>
      <c r="E346" s="542">
        <v>1000</v>
      </c>
      <c r="F346" s="874">
        <v>12249.8145</v>
      </c>
      <c r="G346" s="522">
        <f t="shared" si="11"/>
        <v>12862.305225</v>
      </c>
      <c r="H346" s="521">
        <f t="shared" si="10"/>
        <v>157560853.04863077</v>
      </c>
      <c r="I346" s="520" t="s">
        <v>2667</v>
      </c>
      <c r="J346" s="519"/>
      <c r="K346" s="518"/>
    </row>
    <row r="347" spans="1:11" s="509" customFormat="1" ht="75" customHeight="1">
      <c r="A347" s="526"/>
      <c r="B347" s="535" t="s">
        <v>2800</v>
      </c>
      <c r="C347" s="525" t="s">
        <v>2804</v>
      </c>
      <c r="D347" s="524" t="s">
        <v>2803</v>
      </c>
      <c r="E347" s="542">
        <v>1000</v>
      </c>
      <c r="F347" s="874">
        <v>17385.889500000001</v>
      </c>
      <c r="G347" s="522">
        <f t="shared" si="11"/>
        <v>18255.183975000004</v>
      </c>
      <c r="H347" s="521">
        <f t="shared" si="10"/>
        <v>317382611.39152086</v>
      </c>
      <c r="I347" s="520" t="s">
        <v>2667</v>
      </c>
      <c r="J347" s="519"/>
      <c r="K347" s="518"/>
    </row>
    <row r="348" spans="1:11" s="509" customFormat="1" ht="75" customHeight="1">
      <c r="A348" s="526"/>
      <c r="B348" s="535" t="s">
        <v>2800</v>
      </c>
      <c r="C348" s="525" t="s">
        <v>2802</v>
      </c>
      <c r="D348" s="524" t="s">
        <v>2801</v>
      </c>
      <c r="E348" s="542">
        <v>1000</v>
      </c>
      <c r="F348" s="874">
        <v>17385.889500000001</v>
      </c>
      <c r="G348" s="522">
        <f t="shared" si="11"/>
        <v>18255.183975000004</v>
      </c>
      <c r="H348" s="521">
        <f t="shared" si="10"/>
        <v>317382611.39152086</v>
      </c>
      <c r="I348" s="520" t="s">
        <v>2667</v>
      </c>
      <c r="J348" s="519"/>
      <c r="K348" s="518"/>
    </row>
    <row r="349" spans="1:11" s="509" customFormat="1" ht="75" customHeight="1">
      <c r="A349" s="526"/>
      <c r="B349" s="535" t="s">
        <v>2800</v>
      </c>
      <c r="C349" s="525" t="s">
        <v>2799</v>
      </c>
      <c r="D349" s="524" t="s">
        <v>2798</v>
      </c>
      <c r="E349" s="542">
        <v>1000</v>
      </c>
      <c r="F349" s="874">
        <v>17385.889500000001</v>
      </c>
      <c r="G349" s="522">
        <f t="shared" si="11"/>
        <v>18255.183975000004</v>
      </c>
      <c r="H349" s="521">
        <f t="shared" si="10"/>
        <v>317382611.39152086</v>
      </c>
      <c r="I349" s="520" t="s">
        <v>2667</v>
      </c>
      <c r="J349" s="519"/>
      <c r="K349" s="518"/>
    </row>
    <row r="350" spans="1:11" s="509" customFormat="1" ht="75" customHeight="1">
      <c r="A350" s="526"/>
      <c r="B350" s="526"/>
      <c r="C350" s="525" t="s">
        <v>2797</v>
      </c>
      <c r="D350" s="524">
        <v>1401627</v>
      </c>
      <c r="E350" s="523"/>
      <c r="F350" s="874">
        <v>1257.7950000000001</v>
      </c>
      <c r="G350" s="522">
        <f t="shared" si="11"/>
        <v>1320.6847500000001</v>
      </c>
      <c r="H350" s="521">
        <f t="shared" si="10"/>
        <v>1661150.6751262501</v>
      </c>
      <c r="I350" s="520" t="s">
        <v>2667</v>
      </c>
      <c r="J350" s="519"/>
      <c r="K350" s="518"/>
    </row>
    <row r="351" spans="1:11" s="509" customFormat="1" ht="75" customHeight="1">
      <c r="A351" s="526"/>
      <c r="B351" s="526"/>
      <c r="C351" s="525" t="s">
        <v>2796</v>
      </c>
      <c r="D351" s="524">
        <v>1401701</v>
      </c>
      <c r="E351" s="523"/>
      <c r="F351" s="874">
        <v>2580.48</v>
      </c>
      <c r="G351" s="522">
        <f t="shared" si="11"/>
        <v>2709.5040000000004</v>
      </c>
      <c r="H351" s="521">
        <f t="shared" si="10"/>
        <v>6991820.8819200005</v>
      </c>
      <c r="I351" s="520" t="s">
        <v>2667</v>
      </c>
      <c r="J351" s="519"/>
      <c r="K351" s="518"/>
    </row>
    <row r="352" spans="1:11" s="509" customFormat="1" ht="75" customHeight="1">
      <c r="A352" s="526"/>
      <c r="B352" s="526"/>
      <c r="C352" s="525" t="s">
        <v>2795</v>
      </c>
      <c r="D352" s="524">
        <v>1400388</v>
      </c>
      <c r="E352" s="523"/>
      <c r="F352" s="874">
        <v>4515.84</v>
      </c>
      <c r="G352" s="522">
        <f t="shared" si="11"/>
        <v>4741.6320000000005</v>
      </c>
      <c r="H352" s="521">
        <f t="shared" si="10"/>
        <v>21412451.450880002</v>
      </c>
      <c r="I352" s="520" t="s">
        <v>2667</v>
      </c>
      <c r="J352" s="519"/>
      <c r="K352" s="518"/>
    </row>
    <row r="353" spans="1:11" s="509" customFormat="1" ht="75" customHeight="1">
      <c r="A353" s="526"/>
      <c r="B353" s="526" t="s">
        <v>2791</v>
      </c>
      <c r="C353" s="525" t="s">
        <v>2794</v>
      </c>
      <c r="D353" s="524" t="s">
        <v>2793</v>
      </c>
      <c r="E353" s="523" t="s">
        <v>2792</v>
      </c>
      <c r="F353" s="874">
        <v>13244.175000000001</v>
      </c>
      <c r="G353" s="522">
        <f t="shared" si="11"/>
        <v>13906.383750000001</v>
      </c>
      <c r="H353" s="521">
        <f t="shared" si="10"/>
        <v>184178580.00215629</v>
      </c>
      <c r="I353" s="520" t="s">
        <v>2667</v>
      </c>
      <c r="J353" s="519"/>
      <c r="K353" s="518"/>
    </row>
    <row r="354" spans="1:11" s="509" customFormat="1" ht="75" customHeight="1">
      <c r="A354" s="526"/>
      <c r="B354" s="526" t="s">
        <v>2791</v>
      </c>
      <c r="C354" s="525" t="s">
        <v>2790</v>
      </c>
      <c r="D354" s="524">
        <v>2409716</v>
      </c>
      <c r="E354" s="523">
        <v>495</v>
      </c>
      <c r="F354" s="874">
        <v>3433.1849999999999</v>
      </c>
      <c r="G354" s="522">
        <f t="shared" si="11"/>
        <v>3604.8442500000001</v>
      </c>
      <c r="H354" s="521">
        <f t="shared" si="10"/>
        <v>12376097.20643625</v>
      </c>
      <c r="I354" s="520" t="s">
        <v>2667</v>
      </c>
      <c r="J354" s="519"/>
      <c r="K354" s="518"/>
    </row>
    <row r="355" spans="1:11" s="509" customFormat="1" ht="75" customHeight="1">
      <c r="A355" s="526"/>
      <c r="B355" s="526" t="s">
        <v>2789</v>
      </c>
      <c r="C355" s="525" t="s">
        <v>2788</v>
      </c>
      <c r="D355" s="524" t="s">
        <v>2787</v>
      </c>
      <c r="E355" s="523" t="s">
        <v>2786</v>
      </c>
      <c r="F355" s="874">
        <v>11499.032999999999</v>
      </c>
      <c r="G355" s="522">
        <f t="shared" si="11"/>
        <v>12073.98465</v>
      </c>
      <c r="H355" s="521">
        <f t="shared" si="10"/>
        <v>138839147.93184346</v>
      </c>
      <c r="I355" s="520" t="s">
        <v>2667</v>
      </c>
      <c r="J355" s="519"/>
      <c r="K355" s="518"/>
    </row>
    <row r="356" spans="1:11" s="509" customFormat="1" ht="75" customHeight="1">
      <c r="A356" s="526"/>
      <c r="B356" s="526" t="s">
        <v>2776</v>
      </c>
      <c r="C356" s="525" t="s">
        <v>2785</v>
      </c>
      <c r="D356" s="524" t="s">
        <v>2784</v>
      </c>
      <c r="E356" s="523" t="s">
        <v>2783</v>
      </c>
      <c r="F356" s="874">
        <v>7396.389000000001</v>
      </c>
      <c r="G356" s="522">
        <f t="shared" si="11"/>
        <v>7766.208450000001</v>
      </c>
      <c r="H356" s="521">
        <f t="shared" si="10"/>
        <v>57441898.751287065</v>
      </c>
      <c r="I356" s="520" t="s">
        <v>2667</v>
      </c>
      <c r="J356" s="519"/>
      <c r="K356" s="518"/>
    </row>
    <row r="357" spans="1:11" s="509" customFormat="1" ht="75" customHeight="1">
      <c r="A357" s="526"/>
      <c r="B357" s="526" t="s">
        <v>2782</v>
      </c>
      <c r="C357" s="525" t="s">
        <v>2781</v>
      </c>
      <c r="D357" s="524" t="s">
        <v>2780</v>
      </c>
      <c r="E357" s="523" t="s">
        <v>2779</v>
      </c>
      <c r="F357" s="874">
        <v>8124.5640000000003</v>
      </c>
      <c r="G357" s="522">
        <f t="shared" si="11"/>
        <v>8530.7921999999999</v>
      </c>
      <c r="H357" s="521">
        <f t="shared" si="10"/>
        <v>69308967.199600801</v>
      </c>
      <c r="I357" s="520" t="s">
        <v>2667</v>
      </c>
      <c r="J357" s="519"/>
      <c r="K357" s="518"/>
    </row>
    <row r="358" spans="1:11" s="509" customFormat="1" ht="75" customHeight="1">
      <c r="A358" s="526"/>
      <c r="B358" s="526" t="s">
        <v>2776</v>
      </c>
      <c r="C358" s="525" t="s">
        <v>2778</v>
      </c>
      <c r="D358" s="524" t="s">
        <v>2777</v>
      </c>
      <c r="E358" s="523">
        <v>1392</v>
      </c>
      <c r="F358" s="874">
        <v>15962.94</v>
      </c>
      <c r="G358" s="522">
        <f t="shared" si="11"/>
        <v>16761.087</v>
      </c>
      <c r="H358" s="521">
        <f t="shared" si="10"/>
        <v>267556226.11578</v>
      </c>
      <c r="I358" s="520" t="s">
        <v>2667</v>
      </c>
      <c r="J358" s="519"/>
      <c r="K358" s="518"/>
    </row>
    <row r="359" spans="1:11" s="509" customFormat="1" ht="75" customHeight="1">
      <c r="A359" s="526"/>
      <c r="B359" s="526"/>
      <c r="C359" s="525" t="s">
        <v>2773</v>
      </c>
      <c r="D359" s="524" t="s">
        <v>2772</v>
      </c>
      <c r="E359" s="523"/>
      <c r="F359" s="874">
        <v>660.55500000000006</v>
      </c>
      <c r="G359" s="522">
        <f t="shared" si="11"/>
        <v>693.58275000000015</v>
      </c>
      <c r="H359" s="521">
        <f t="shared" si="10"/>
        <v>458149.55342625012</v>
      </c>
      <c r="I359" s="520" t="s">
        <v>2667</v>
      </c>
      <c r="J359" s="519"/>
      <c r="K359" s="518"/>
    </row>
    <row r="360" spans="1:11" s="509" customFormat="1" ht="75" customHeight="1">
      <c r="A360" s="526"/>
      <c r="B360" s="526" t="s">
        <v>2776</v>
      </c>
      <c r="C360" s="525" t="s">
        <v>2775</v>
      </c>
      <c r="D360" s="524" t="s">
        <v>2774</v>
      </c>
      <c r="E360" s="542">
        <v>1000</v>
      </c>
      <c r="F360" s="874">
        <v>11467.512000000001</v>
      </c>
      <c r="G360" s="522">
        <f t="shared" si="11"/>
        <v>12040.887600000002</v>
      </c>
      <c r="H360" s="521">
        <f t="shared" si="10"/>
        <v>138079023.04365122</v>
      </c>
      <c r="I360" s="520" t="s">
        <v>2667</v>
      </c>
      <c r="J360" s="519"/>
      <c r="K360" s="518"/>
    </row>
    <row r="361" spans="1:11" s="509" customFormat="1" ht="75" customHeight="1">
      <c r="A361" s="526"/>
      <c r="B361" s="526"/>
      <c r="C361" s="525" t="s">
        <v>2773</v>
      </c>
      <c r="D361" s="524" t="s">
        <v>2772</v>
      </c>
      <c r="E361" s="523"/>
      <c r="F361" s="874">
        <v>660.55500000000006</v>
      </c>
      <c r="G361" s="522">
        <f t="shared" si="11"/>
        <v>693.58275000000015</v>
      </c>
      <c r="H361" s="521">
        <f t="shared" si="10"/>
        <v>458149.55342625012</v>
      </c>
      <c r="I361" s="520" t="s">
        <v>2667</v>
      </c>
      <c r="J361" s="519"/>
      <c r="K361" s="518"/>
    </row>
    <row r="362" spans="1:11" s="509" customFormat="1" ht="75" customHeight="1">
      <c r="A362" s="526"/>
      <c r="B362" s="526" t="s">
        <v>2735</v>
      </c>
      <c r="C362" s="525" t="s">
        <v>2771</v>
      </c>
      <c r="D362" s="524" t="s">
        <v>2770</v>
      </c>
      <c r="E362" s="523" t="s">
        <v>2759</v>
      </c>
      <c r="F362" s="874">
        <v>35535.78</v>
      </c>
      <c r="G362" s="522">
        <f t="shared" si="11"/>
        <v>37312.569000000003</v>
      </c>
      <c r="H362" s="521">
        <f t="shared" si="10"/>
        <v>1325931243.2188201</v>
      </c>
      <c r="I362" s="520" t="s">
        <v>2667</v>
      </c>
      <c r="J362" s="519"/>
      <c r="K362" s="518"/>
    </row>
    <row r="363" spans="1:11" s="509" customFormat="1" ht="75" customHeight="1">
      <c r="A363" s="526"/>
      <c r="B363" s="526" t="s">
        <v>2735</v>
      </c>
      <c r="C363" s="525" t="s">
        <v>2769</v>
      </c>
      <c r="D363" s="524" t="s">
        <v>2768</v>
      </c>
      <c r="E363" s="523" t="s">
        <v>2759</v>
      </c>
      <c r="F363" s="874">
        <v>35535.78</v>
      </c>
      <c r="G363" s="522">
        <f t="shared" si="11"/>
        <v>37312.569000000003</v>
      </c>
      <c r="H363" s="521">
        <f t="shared" si="10"/>
        <v>1325931243.2188201</v>
      </c>
      <c r="I363" s="520" t="s">
        <v>2667</v>
      </c>
      <c r="J363" s="519"/>
      <c r="K363" s="518"/>
    </row>
    <row r="364" spans="1:11" s="509" customFormat="1" ht="75" customHeight="1">
      <c r="A364" s="526"/>
      <c r="B364" s="535" t="s">
        <v>2732</v>
      </c>
      <c r="C364" s="525" t="s">
        <v>2767</v>
      </c>
      <c r="D364" s="524" t="s">
        <v>2766</v>
      </c>
      <c r="E364" s="523" t="s">
        <v>2759</v>
      </c>
      <c r="F364" s="874">
        <v>40671.855000000003</v>
      </c>
      <c r="G364" s="522">
        <f t="shared" si="11"/>
        <v>42705.447750000007</v>
      </c>
      <c r="H364" s="521">
        <f t="shared" si="10"/>
        <v>1736909778.5980766</v>
      </c>
      <c r="I364" s="520" t="s">
        <v>2667</v>
      </c>
      <c r="J364" s="519"/>
      <c r="K364" s="518"/>
    </row>
    <row r="365" spans="1:11" s="509" customFormat="1" ht="75" customHeight="1">
      <c r="A365" s="526"/>
      <c r="B365" s="535" t="s">
        <v>2732</v>
      </c>
      <c r="C365" s="525" t="s">
        <v>2765</v>
      </c>
      <c r="D365" s="524" t="s">
        <v>2764</v>
      </c>
      <c r="E365" s="523" t="s">
        <v>2759</v>
      </c>
      <c r="F365" s="874">
        <v>40671.855000000003</v>
      </c>
      <c r="G365" s="522">
        <f t="shared" si="11"/>
        <v>42705.447750000007</v>
      </c>
      <c r="H365" s="521">
        <f t="shared" si="10"/>
        <v>1736909778.5980766</v>
      </c>
      <c r="I365" s="520" t="s">
        <v>2667</v>
      </c>
      <c r="J365" s="519"/>
      <c r="K365" s="518"/>
    </row>
    <row r="366" spans="1:11" s="509" customFormat="1" ht="75" customHeight="1">
      <c r="A366" s="526"/>
      <c r="B366" s="526" t="s">
        <v>2751</v>
      </c>
      <c r="C366" s="525" t="s">
        <v>2763</v>
      </c>
      <c r="D366" s="524" t="s">
        <v>2762</v>
      </c>
      <c r="E366" s="523" t="s">
        <v>2759</v>
      </c>
      <c r="F366" s="874">
        <v>35535.78</v>
      </c>
      <c r="G366" s="522">
        <f t="shared" si="11"/>
        <v>37312.569000000003</v>
      </c>
      <c r="H366" s="521">
        <f t="shared" si="10"/>
        <v>1325931243.2188201</v>
      </c>
      <c r="I366" s="520" t="s">
        <v>2667</v>
      </c>
      <c r="J366" s="519"/>
      <c r="K366" s="518"/>
    </row>
    <row r="367" spans="1:11" s="509" customFormat="1" ht="75" customHeight="1">
      <c r="A367" s="526"/>
      <c r="B367" s="526" t="s">
        <v>2751</v>
      </c>
      <c r="C367" s="525" t="s">
        <v>2761</v>
      </c>
      <c r="D367" s="524" t="s">
        <v>2760</v>
      </c>
      <c r="E367" s="523" t="s">
        <v>2759</v>
      </c>
      <c r="F367" s="874">
        <v>35535.78</v>
      </c>
      <c r="G367" s="522">
        <f t="shared" si="11"/>
        <v>37312.569000000003</v>
      </c>
      <c r="H367" s="521">
        <f t="shared" si="10"/>
        <v>1325931243.2188201</v>
      </c>
      <c r="I367" s="520" t="s">
        <v>2667</v>
      </c>
      <c r="J367" s="519"/>
      <c r="K367" s="518"/>
    </row>
    <row r="368" spans="1:11" s="509" customFormat="1" ht="75" customHeight="1">
      <c r="A368" s="526"/>
      <c r="B368" s="526" t="s">
        <v>2756</v>
      </c>
      <c r="C368" s="525" t="s">
        <v>2758</v>
      </c>
      <c r="D368" s="524" t="s">
        <v>2757</v>
      </c>
      <c r="E368" s="523" t="s">
        <v>2748</v>
      </c>
      <c r="F368" s="874">
        <v>39398.94</v>
      </c>
      <c r="G368" s="522">
        <f t="shared" si="11"/>
        <v>41368.887000000002</v>
      </c>
      <c r="H368" s="521">
        <f t="shared" si="10"/>
        <v>1629890296.7797801</v>
      </c>
      <c r="I368" s="520" t="s">
        <v>2667</v>
      </c>
      <c r="J368" s="519"/>
      <c r="K368" s="518"/>
    </row>
    <row r="369" spans="1:11" s="509" customFormat="1" ht="75" customHeight="1">
      <c r="A369" s="526"/>
      <c r="B369" s="526" t="s">
        <v>2756</v>
      </c>
      <c r="C369" s="525" t="s">
        <v>2755</v>
      </c>
      <c r="D369" s="524" t="s">
        <v>2754</v>
      </c>
      <c r="E369" s="523" t="s">
        <v>2748</v>
      </c>
      <c r="F369" s="874">
        <v>39398.94</v>
      </c>
      <c r="G369" s="522">
        <f t="shared" si="11"/>
        <v>41368.887000000002</v>
      </c>
      <c r="H369" s="521">
        <f t="shared" si="10"/>
        <v>1629890296.7797801</v>
      </c>
      <c r="I369" s="520" t="s">
        <v>2667</v>
      </c>
      <c r="J369" s="519"/>
      <c r="K369" s="518"/>
    </row>
    <row r="370" spans="1:11" s="509" customFormat="1" ht="75" customHeight="1">
      <c r="A370" s="526"/>
      <c r="B370" s="526" t="s">
        <v>2751</v>
      </c>
      <c r="C370" s="525" t="s">
        <v>2753</v>
      </c>
      <c r="D370" s="524" t="s">
        <v>2752</v>
      </c>
      <c r="E370" s="523" t="s">
        <v>2748</v>
      </c>
      <c r="F370" s="874">
        <v>39398.94</v>
      </c>
      <c r="G370" s="522">
        <f t="shared" si="11"/>
        <v>41368.887000000002</v>
      </c>
      <c r="H370" s="521">
        <f t="shared" si="10"/>
        <v>1629890296.7797801</v>
      </c>
      <c r="I370" s="520" t="s">
        <v>2667</v>
      </c>
      <c r="J370" s="519"/>
      <c r="K370" s="518"/>
    </row>
    <row r="371" spans="1:11" s="509" customFormat="1" ht="75" customHeight="1">
      <c r="A371" s="526"/>
      <c r="B371" s="526" t="s">
        <v>2751</v>
      </c>
      <c r="C371" s="525" t="s">
        <v>2750</v>
      </c>
      <c r="D371" s="524" t="s">
        <v>2749</v>
      </c>
      <c r="E371" s="523" t="s">
        <v>2748</v>
      </c>
      <c r="F371" s="874">
        <v>39398.94</v>
      </c>
      <c r="G371" s="522">
        <f t="shared" si="11"/>
        <v>41368.887000000002</v>
      </c>
      <c r="H371" s="521">
        <f t="shared" si="10"/>
        <v>1629890296.7797801</v>
      </c>
      <c r="I371" s="520" t="s">
        <v>2667</v>
      </c>
      <c r="J371" s="519"/>
      <c r="K371" s="518"/>
    </row>
    <row r="372" spans="1:11" s="509" customFormat="1" ht="75" customHeight="1">
      <c r="A372" s="526"/>
      <c r="B372" s="526" t="s">
        <v>2745</v>
      </c>
      <c r="C372" s="525" t="s">
        <v>2747</v>
      </c>
      <c r="D372" s="524" t="s">
        <v>2746</v>
      </c>
      <c r="E372" s="523" t="s">
        <v>2742</v>
      </c>
      <c r="F372" s="874">
        <v>2808.5400000000004</v>
      </c>
      <c r="G372" s="522">
        <f t="shared" si="11"/>
        <v>2948.9670000000006</v>
      </c>
      <c r="H372" s="521">
        <f t="shared" si="10"/>
        <v>8282291.7781800032</v>
      </c>
      <c r="I372" s="520" t="s">
        <v>2667</v>
      </c>
      <c r="J372" s="519"/>
      <c r="K372" s="518"/>
    </row>
    <row r="373" spans="1:11" s="509" customFormat="1" ht="75" customHeight="1">
      <c r="A373" s="526"/>
      <c r="B373" s="526" t="s">
        <v>2745</v>
      </c>
      <c r="C373" s="525" t="s">
        <v>2744</v>
      </c>
      <c r="D373" s="524" t="s">
        <v>2743</v>
      </c>
      <c r="E373" s="523" t="s">
        <v>2742</v>
      </c>
      <c r="F373" s="874">
        <v>2808.5400000000004</v>
      </c>
      <c r="G373" s="522">
        <f t="shared" si="11"/>
        <v>2948.9670000000006</v>
      </c>
      <c r="H373" s="521">
        <f t="shared" si="10"/>
        <v>8282291.7781800032</v>
      </c>
      <c r="I373" s="520" t="s">
        <v>2667</v>
      </c>
      <c r="J373" s="519"/>
      <c r="K373" s="518"/>
    </row>
    <row r="374" spans="1:11" s="509" customFormat="1" ht="75" customHeight="1">
      <c r="A374" s="526"/>
      <c r="B374" s="526" t="s">
        <v>2741</v>
      </c>
      <c r="C374" s="525" t="s">
        <v>2740</v>
      </c>
      <c r="D374" s="524" t="s">
        <v>2739</v>
      </c>
      <c r="E374" s="523" t="s">
        <v>2729</v>
      </c>
      <c r="F374" s="874">
        <v>17393.670000000002</v>
      </c>
      <c r="G374" s="522">
        <f t="shared" si="11"/>
        <v>18263.353500000001</v>
      </c>
      <c r="H374" s="521">
        <f t="shared" si="10"/>
        <v>317666743.87234503</v>
      </c>
      <c r="I374" s="520" t="s">
        <v>2667</v>
      </c>
      <c r="J374" s="519"/>
      <c r="K374" s="518"/>
    </row>
    <row r="375" spans="1:11" s="509" customFormat="1" ht="75" customHeight="1">
      <c r="A375" s="526"/>
      <c r="B375" s="526" t="s">
        <v>2738</v>
      </c>
      <c r="C375" s="525" t="s">
        <v>2737</v>
      </c>
      <c r="D375" s="524" t="s">
        <v>2736</v>
      </c>
      <c r="E375" s="523" t="s">
        <v>2729</v>
      </c>
      <c r="F375" s="874">
        <v>17393.670000000002</v>
      </c>
      <c r="G375" s="522">
        <f t="shared" si="11"/>
        <v>18263.353500000001</v>
      </c>
      <c r="H375" s="521">
        <f t="shared" si="10"/>
        <v>317666743.87234503</v>
      </c>
      <c r="I375" s="520" t="s">
        <v>2667</v>
      </c>
      <c r="J375" s="519"/>
      <c r="K375" s="518"/>
    </row>
    <row r="376" spans="1:11" s="509" customFormat="1" ht="75" customHeight="1">
      <c r="A376" s="526"/>
      <c r="B376" s="526" t="s">
        <v>2735</v>
      </c>
      <c r="C376" s="525" t="s">
        <v>2734</v>
      </c>
      <c r="D376" s="524" t="s">
        <v>2733</v>
      </c>
      <c r="E376" s="523" t="s">
        <v>2729</v>
      </c>
      <c r="F376" s="874">
        <v>17393.670000000002</v>
      </c>
      <c r="G376" s="522">
        <f t="shared" si="11"/>
        <v>18263.353500000001</v>
      </c>
      <c r="H376" s="521">
        <f t="shared" si="10"/>
        <v>317666743.87234503</v>
      </c>
      <c r="I376" s="520" t="s">
        <v>2667</v>
      </c>
      <c r="J376" s="519"/>
      <c r="K376" s="518"/>
    </row>
    <row r="377" spans="1:11" s="509" customFormat="1" ht="75" customHeight="1">
      <c r="A377" s="526"/>
      <c r="B377" s="535" t="s">
        <v>2732</v>
      </c>
      <c r="C377" s="525" t="s">
        <v>2731</v>
      </c>
      <c r="D377" s="524" t="s">
        <v>2730</v>
      </c>
      <c r="E377" s="523" t="s">
        <v>2729</v>
      </c>
      <c r="F377" s="874">
        <v>22529.745000000003</v>
      </c>
      <c r="G377" s="522">
        <f t="shared" si="11"/>
        <v>23656.232250000005</v>
      </c>
      <c r="H377" s="521">
        <f t="shared" si="10"/>
        <v>532968880.25327641</v>
      </c>
      <c r="I377" s="520" t="s">
        <v>2667</v>
      </c>
      <c r="J377" s="519"/>
      <c r="K377" s="518"/>
    </row>
    <row r="378" spans="1:11" s="509" customFormat="1" ht="75" customHeight="1">
      <c r="A378" s="526"/>
      <c r="B378" s="526" t="s">
        <v>2728</v>
      </c>
      <c r="C378" s="525" t="s">
        <v>2727</v>
      </c>
      <c r="D378" s="524" t="s">
        <v>2726</v>
      </c>
      <c r="E378" s="523">
        <v>5000</v>
      </c>
      <c r="F378" s="874">
        <v>3898.125</v>
      </c>
      <c r="G378" s="522">
        <f t="shared" si="11"/>
        <v>4093.03125</v>
      </c>
      <c r="H378" s="521">
        <f t="shared" si="10"/>
        <v>15955147.44140625</v>
      </c>
      <c r="I378" s="520" t="s">
        <v>2722</v>
      </c>
      <c r="J378" s="519"/>
      <c r="K378" s="518"/>
    </row>
    <row r="379" spans="1:11" s="509" customFormat="1" ht="27.6">
      <c r="A379" s="526"/>
      <c r="B379" s="526"/>
      <c r="C379" s="525" t="s">
        <v>2725</v>
      </c>
      <c r="D379" s="524">
        <v>2200202</v>
      </c>
      <c r="E379" s="523"/>
      <c r="F379" s="874">
        <v>2393.6849999999999</v>
      </c>
      <c r="G379" s="522">
        <f t="shared" si="11"/>
        <v>2513.3692500000002</v>
      </c>
      <c r="H379" s="521">
        <f t="shared" si="10"/>
        <v>6016214.2731862506</v>
      </c>
      <c r="I379" s="520" t="s">
        <v>2722</v>
      </c>
      <c r="J379" s="519"/>
      <c r="K379" s="518"/>
    </row>
    <row r="380" spans="1:11" s="509" customFormat="1" ht="27.6">
      <c r="A380" s="526"/>
      <c r="B380" s="526"/>
      <c r="C380" s="525" t="s">
        <v>2724</v>
      </c>
      <c r="D380" s="524" t="s">
        <v>2723</v>
      </c>
      <c r="E380" s="523"/>
      <c r="F380" s="874">
        <v>3092.9850000000001</v>
      </c>
      <c r="G380" s="522">
        <f t="shared" si="11"/>
        <v>3247.6342500000001</v>
      </c>
      <c r="H380" s="521">
        <f t="shared" si="10"/>
        <v>10044884.020736251</v>
      </c>
      <c r="I380" s="520" t="s">
        <v>2722</v>
      </c>
      <c r="J380" s="519"/>
      <c r="K380" s="518"/>
    </row>
    <row r="381" spans="1:11" s="509" customFormat="1" ht="27.6">
      <c r="A381" s="526"/>
      <c r="B381" s="526"/>
      <c r="C381" s="525" t="s">
        <v>2721</v>
      </c>
      <c r="D381" s="524" t="s">
        <v>2720</v>
      </c>
      <c r="E381" s="523">
        <v>2000</v>
      </c>
      <c r="F381" s="874">
        <v>1253.0700000000002</v>
      </c>
      <c r="G381" s="522">
        <f t="shared" si="11"/>
        <v>1315.7235000000003</v>
      </c>
      <c r="H381" s="521">
        <f t="shared" si="10"/>
        <v>1648693.6461450006</v>
      </c>
      <c r="I381" s="520" t="s">
        <v>2667</v>
      </c>
      <c r="J381" s="519"/>
      <c r="K381" s="518"/>
    </row>
    <row r="382" spans="1:11" s="509" customFormat="1" ht="28.2" thickBot="1">
      <c r="A382" s="517"/>
      <c r="B382" s="517"/>
      <c r="C382" s="516" t="s">
        <v>2719</v>
      </c>
      <c r="D382" s="515" t="s">
        <v>2718</v>
      </c>
      <c r="E382" s="514">
        <v>2000</v>
      </c>
      <c r="F382" s="874">
        <v>243.81</v>
      </c>
      <c r="G382" s="522">
        <f t="shared" si="11"/>
        <v>256.00049999999999</v>
      </c>
      <c r="H382" s="513">
        <f t="shared" si="10"/>
        <v>62415.481905000001</v>
      </c>
      <c r="I382" s="512" t="s">
        <v>2667</v>
      </c>
      <c r="J382" s="511"/>
      <c r="K382" s="510"/>
    </row>
    <row r="383" spans="1:11" s="509" customFormat="1" ht="75" customHeight="1">
      <c r="A383" s="541"/>
      <c r="B383" s="540" t="s">
        <v>2711</v>
      </c>
      <c r="C383" s="539" t="s">
        <v>2717</v>
      </c>
      <c r="D383" s="538" t="s">
        <v>2716</v>
      </c>
      <c r="E383" s="537" t="s">
        <v>2713</v>
      </c>
      <c r="F383" s="874">
        <v>19274.22</v>
      </c>
      <c r="G383" s="522">
        <f t="shared" si="11"/>
        <v>20237.931</v>
      </c>
      <c r="H383" s="521">
        <f t="shared" si="10"/>
        <v>390070334.43882</v>
      </c>
      <c r="I383" s="520" t="s">
        <v>2667</v>
      </c>
      <c r="J383" s="536"/>
      <c r="K383" s="534" t="s">
        <v>2712</v>
      </c>
    </row>
    <row r="384" spans="1:11" s="509" customFormat="1" ht="75" customHeight="1">
      <c r="A384" s="526"/>
      <c r="B384" s="535" t="s">
        <v>2711</v>
      </c>
      <c r="C384" s="525" t="s">
        <v>2715</v>
      </c>
      <c r="D384" s="524" t="s">
        <v>2714</v>
      </c>
      <c r="E384" s="523" t="s">
        <v>2713</v>
      </c>
      <c r="F384" s="874">
        <v>19274.22</v>
      </c>
      <c r="G384" s="522">
        <f t="shared" si="11"/>
        <v>20237.931</v>
      </c>
      <c r="H384" s="521">
        <f t="shared" si="10"/>
        <v>390070334.43882</v>
      </c>
      <c r="I384" s="520" t="s">
        <v>2667</v>
      </c>
      <c r="J384" s="519"/>
      <c r="K384" s="534" t="s">
        <v>2712</v>
      </c>
    </row>
    <row r="385" spans="1:11" s="509" customFormat="1" ht="75" customHeight="1">
      <c r="A385" s="526"/>
      <c r="B385" s="535" t="s">
        <v>2711</v>
      </c>
      <c r="C385" s="525" t="s">
        <v>2710</v>
      </c>
      <c r="D385" s="524" t="s">
        <v>2709</v>
      </c>
      <c r="E385" s="523" t="s">
        <v>2708</v>
      </c>
      <c r="F385" s="874">
        <v>13833.855000000001</v>
      </c>
      <c r="G385" s="522">
        <f t="shared" si="11"/>
        <v>14525.547750000002</v>
      </c>
      <c r="H385" s="521">
        <f t="shared" si="10"/>
        <v>200944321.36907628</v>
      </c>
      <c r="I385" s="520" t="s">
        <v>2667</v>
      </c>
      <c r="J385" s="519"/>
      <c r="K385" s="534" t="s">
        <v>2707</v>
      </c>
    </row>
    <row r="386" spans="1:11" s="509" customFormat="1" ht="75" customHeight="1">
      <c r="A386" s="533"/>
      <c r="B386" s="533" t="s">
        <v>2706</v>
      </c>
      <c r="C386" s="532" t="s">
        <v>2705</v>
      </c>
      <c r="D386" s="531" t="s">
        <v>2704</v>
      </c>
      <c r="E386" s="530" t="s">
        <v>2703</v>
      </c>
      <c r="F386" s="874">
        <v>8924.58</v>
      </c>
      <c r="G386" s="522">
        <f t="shared" si="11"/>
        <v>9370.8090000000011</v>
      </c>
      <c r="H386" s="529">
        <f t="shared" si="10"/>
        <v>83630534.585220009</v>
      </c>
      <c r="I386" s="528" t="s">
        <v>2667</v>
      </c>
      <c r="J386" s="527"/>
      <c r="K386" s="518"/>
    </row>
    <row r="387" spans="1:11" s="509" customFormat="1" ht="75" customHeight="1">
      <c r="A387" s="526"/>
      <c r="B387" s="526" t="s">
        <v>2687</v>
      </c>
      <c r="C387" s="525" t="s">
        <v>2702</v>
      </c>
      <c r="D387" s="523" t="s">
        <v>2701</v>
      </c>
      <c r="E387" s="523" t="s">
        <v>2668</v>
      </c>
      <c r="F387" s="874">
        <v>10189.935000000001</v>
      </c>
      <c r="G387" s="522">
        <f t="shared" si="11"/>
        <v>10699.431750000002</v>
      </c>
      <c r="H387" s="521">
        <f t="shared" si="10"/>
        <v>109026514.06943628</v>
      </c>
      <c r="I387" s="520" t="s">
        <v>2667</v>
      </c>
      <c r="J387" s="519"/>
      <c r="K387" s="518"/>
    </row>
    <row r="388" spans="1:11" s="509" customFormat="1" ht="75" customHeight="1">
      <c r="A388" s="526"/>
      <c r="B388" s="526" t="s">
        <v>2687</v>
      </c>
      <c r="C388" s="525" t="s">
        <v>2700</v>
      </c>
      <c r="D388" s="523" t="s">
        <v>2699</v>
      </c>
      <c r="E388" s="523" t="s">
        <v>2668</v>
      </c>
      <c r="F388" s="874">
        <v>10189.935000000001</v>
      </c>
      <c r="G388" s="522">
        <f t="shared" si="11"/>
        <v>10699.431750000002</v>
      </c>
      <c r="H388" s="521">
        <f t="shared" si="10"/>
        <v>109026514.06943628</v>
      </c>
      <c r="I388" s="520" t="s">
        <v>2667</v>
      </c>
      <c r="J388" s="519"/>
      <c r="K388" s="518"/>
    </row>
    <row r="389" spans="1:11" s="509" customFormat="1" ht="75" customHeight="1">
      <c r="A389" s="526"/>
      <c r="B389" s="526" t="s">
        <v>2682</v>
      </c>
      <c r="C389" s="525" t="s">
        <v>2698</v>
      </c>
      <c r="D389" s="524" t="s">
        <v>2697</v>
      </c>
      <c r="E389" s="523" t="s">
        <v>2668</v>
      </c>
      <c r="F389" s="874">
        <v>10189.935000000001</v>
      </c>
      <c r="G389" s="522">
        <f t="shared" si="11"/>
        <v>10699.431750000002</v>
      </c>
      <c r="H389" s="521">
        <f t="shared" si="10"/>
        <v>109026514.06943628</v>
      </c>
      <c r="I389" s="520" t="s">
        <v>2667</v>
      </c>
      <c r="J389" s="519"/>
      <c r="K389" s="518"/>
    </row>
    <row r="390" spans="1:11" s="509" customFormat="1" ht="75" customHeight="1">
      <c r="A390" s="526"/>
      <c r="B390" s="526" t="s">
        <v>2682</v>
      </c>
      <c r="C390" s="525" t="s">
        <v>2696</v>
      </c>
      <c r="D390" s="524" t="s">
        <v>2695</v>
      </c>
      <c r="E390" s="523" t="s">
        <v>2668</v>
      </c>
      <c r="F390" s="874">
        <v>10189.935000000001</v>
      </c>
      <c r="G390" s="522">
        <f t="shared" si="11"/>
        <v>10699.431750000002</v>
      </c>
      <c r="H390" s="521">
        <f t="shared" si="10"/>
        <v>109026514.06943628</v>
      </c>
      <c r="I390" s="520" t="s">
        <v>2667</v>
      </c>
      <c r="J390" s="519"/>
      <c r="K390" s="518"/>
    </row>
    <row r="391" spans="1:11" s="509" customFormat="1" ht="75" customHeight="1">
      <c r="A391" s="526"/>
      <c r="B391" s="526" t="s">
        <v>2692</v>
      </c>
      <c r="C391" s="525" t="s">
        <v>2694</v>
      </c>
      <c r="D391" s="524" t="s">
        <v>2693</v>
      </c>
      <c r="E391" s="523" t="s">
        <v>2668</v>
      </c>
      <c r="F391" s="874">
        <v>10189.935000000001</v>
      </c>
      <c r="G391" s="522">
        <f t="shared" si="11"/>
        <v>10699.431750000002</v>
      </c>
      <c r="H391" s="521">
        <f t="shared" si="10"/>
        <v>109026514.06943628</v>
      </c>
      <c r="I391" s="520" t="s">
        <v>2667</v>
      </c>
      <c r="J391" s="519"/>
      <c r="K391" s="518"/>
    </row>
    <row r="392" spans="1:11" s="509" customFormat="1" ht="75" customHeight="1">
      <c r="A392" s="526"/>
      <c r="B392" s="526" t="s">
        <v>2692</v>
      </c>
      <c r="C392" s="525" t="s">
        <v>2691</v>
      </c>
      <c r="D392" s="524" t="s">
        <v>2690</v>
      </c>
      <c r="E392" s="523" t="s">
        <v>2668</v>
      </c>
      <c r="F392" s="874">
        <v>10189.935000000001</v>
      </c>
      <c r="G392" s="522">
        <f t="shared" si="11"/>
        <v>10699.431750000002</v>
      </c>
      <c r="H392" s="521">
        <f t="shared" si="10"/>
        <v>109026514.06943628</v>
      </c>
      <c r="I392" s="520" t="s">
        <v>2667</v>
      </c>
      <c r="J392" s="519"/>
      <c r="K392" s="518"/>
    </row>
    <row r="393" spans="1:11" s="509" customFormat="1" ht="75" customHeight="1">
      <c r="A393" s="526"/>
      <c r="B393" s="526" t="s">
        <v>2687</v>
      </c>
      <c r="C393" s="525" t="s">
        <v>2689</v>
      </c>
      <c r="D393" s="524" t="s">
        <v>2688</v>
      </c>
      <c r="E393" s="523" t="s">
        <v>2668</v>
      </c>
      <c r="F393" s="874">
        <v>10911.914999999999</v>
      </c>
      <c r="G393" s="522">
        <f t="shared" si="11"/>
        <v>11457.510749999999</v>
      </c>
      <c r="H393" s="521">
        <f t="shared" si="10"/>
        <v>125023383.41558623</v>
      </c>
      <c r="I393" s="520" t="s">
        <v>2667</v>
      </c>
      <c r="J393" s="519"/>
      <c r="K393" s="518"/>
    </row>
    <row r="394" spans="1:11" s="509" customFormat="1" ht="75" customHeight="1">
      <c r="A394" s="526"/>
      <c r="B394" s="526" t="s">
        <v>2687</v>
      </c>
      <c r="C394" s="525" t="s">
        <v>2686</v>
      </c>
      <c r="D394" s="524" t="s">
        <v>2685</v>
      </c>
      <c r="E394" s="523" t="s">
        <v>2668</v>
      </c>
      <c r="F394" s="874">
        <v>10911.914999999999</v>
      </c>
      <c r="G394" s="522">
        <f t="shared" si="11"/>
        <v>11457.510749999999</v>
      </c>
      <c r="H394" s="521">
        <f t="shared" si="10"/>
        <v>125023383.41558623</v>
      </c>
      <c r="I394" s="520" t="s">
        <v>2667</v>
      </c>
      <c r="J394" s="519"/>
      <c r="K394" s="518"/>
    </row>
    <row r="395" spans="1:11" s="509" customFormat="1" ht="75" customHeight="1">
      <c r="A395" s="526"/>
      <c r="B395" s="526" t="s">
        <v>2682</v>
      </c>
      <c r="C395" s="525" t="s">
        <v>2684</v>
      </c>
      <c r="D395" s="524" t="s">
        <v>2683</v>
      </c>
      <c r="E395" s="523" t="s">
        <v>2668</v>
      </c>
      <c r="F395" s="874">
        <v>10911.914999999999</v>
      </c>
      <c r="G395" s="522">
        <f t="shared" si="11"/>
        <v>11457.510749999999</v>
      </c>
      <c r="H395" s="521">
        <f t="shared" si="10"/>
        <v>125023383.41558623</v>
      </c>
      <c r="I395" s="520" t="s">
        <v>2667</v>
      </c>
      <c r="J395" s="519"/>
      <c r="K395" s="518"/>
    </row>
    <row r="396" spans="1:11" s="509" customFormat="1" ht="75" customHeight="1">
      <c r="A396" s="526"/>
      <c r="B396" s="526" t="s">
        <v>2682</v>
      </c>
      <c r="C396" s="525" t="s">
        <v>2681</v>
      </c>
      <c r="D396" s="524" t="s">
        <v>2680</v>
      </c>
      <c r="E396" s="523" t="s">
        <v>2668</v>
      </c>
      <c r="F396" s="874">
        <v>10911.914999999999</v>
      </c>
      <c r="G396" s="522">
        <f t="shared" si="11"/>
        <v>11457.510749999999</v>
      </c>
      <c r="H396" s="521">
        <f t="shared" si="10"/>
        <v>125023383.41558623</v>
      </c>
      <c r="I396" s="520" t="s">
        <v>2667</v>
      </c>
      <c r="J396" s="519"/>
      <c r="K396" s="518"/>
    </row>
    <row r="397" spans="1:11" s="509" customFormat="1" ht="75" customHeight="1">
      <c r="A397" s="526"/>
      <c r="B397" s="526" t="s">
        <v>2678</v>
      </c>
      <c r="C397" s="525" t="s">
        <v>2664</v>
      </c>
      <c r="D397" s="524" t="s">
        <v>2679</v>
      </c>
      <c r="E397" s="523" t="s">
        <v>2668</v>
      </c>
      <c r="F397" s="874">
        <v>11016.810000000001</v>
      </c>
      <c r="G397" s="522">
        <f t="shared" si="11"/>
        <v>11567.650500000002</v>
      </c>
      <c r="H397" s="521">
        <f t="shared" si="10"/>
        <v>127438607.70490503</v>
      </c>
      <c r="I397" s="520" t="s">
        <v>2667</v>
      </c>
      <c r="J397" s="519"/>
      <c r="K397" s="518"/>
    </row>
    <row r="398" spans="1:11" s="509" customFormat="1" ht="75" customHeight="1">
      <c r="A398" s="526"/>
      <c r="B398" s="526" t="s">
        <v>2678</v>
      </c>
      <c r="C398" s="525" t="s">
        <v>2677</v>
      </c>
      <c r="D398" s="524" t="s">
        <v>2676</v>
      </c>
      <c r="E398" s="523" t="s">
        <v>2668</v>
      </c>
      <c r="F398" s="874">
        <v>11016.810000000001</v>
      </c>
      <c r="G398" s="522">
        <f t="shared" si="11"/>
        <v>11567.650500000002</v>
      </c>
      <c r="H398" s="521">
        <f t="shared" si="10"/>
        <v>127438607.70490503</v>
      </c>
      <c r="I398" s="520" t="s">
        <v>2667</v>
      </c>
      <c r="J398" s="519"/>
      <c r="K398" s="518"/>
    </row>
    <row r="399" spans="1:11" s="509" customFormat="1" ht="75" customHeight="1">
      <c r="A399" s="526"/>
      <c r="B399" s="526" t="s">
        <v>2673</v>
      </c>
      <c r="C399" s="525" t="s">
        <v>2675</v>
      </c>
      <c r="D399" s="524" t="s">
        <v>2674</v>
      </c>
      <c r="E399" s="523" t="s">
        <v>2668</v>
      </c>
      <c r="F399" s="874">
        <v>10911.914999999999</v>
      </c>
      <c r="G399" s="522">
        <f t="shared" si="11"/>
        <v>11457.510749999999</v>
      </c>
      <c r="H399" s="521">
        <f t="shared" ref="H399:H402" si="12">F399*G399</f>
        <v>125023383.41558623</v>
      </c>
      <c r="I399" s="520" t="s">
        <v>2667</v>
      </c>
      <c r="J399" s="519"/>
      <c r="K399" s="518"/>
    </row>
    <row r="400" spans="1:11" s="509" customFormat="1" ht="75" customHeight="1">
      <c r="A400" s="526"/>
      <c r="B400" s="526" t="s">
        <v>2673</v>
      </c>
      <c r="C400" s="525" t="s">
        <v>2672</v>
      </c>
      <c r="D400" s="524" t="s">
        <v>2671</v>
      </c>
      <c r="E400" s="523" t="s">
        <v>2668</v>
      </c>
      <c r="F400" s="874">
        <v>10911.914999999999</v>
      </c>
      <c r="G400" s="522">
        <f t="shared" ref="G400:G402" si="13">F400*1.05</f>
        <v>11457.510749999999</v>
      </c>
      <c r="H400" s="521">
        <f t="shared" si="12"/>
        <v>125023383.41558623</v>
      </c>
      <c r="I400" s="520" t="s">
        <v>2667</v>
      </c>
      <c r="J400" s="519"/>
      <c r="K400" s="518"/>
    </row>
    <row r="401" spans="1:11" s="509" customFormat="1" ht="75" customHeight="1">
      <c r="A401" s="526"/>
      <c r="B401" s="526" t="s">
        <v>2670</v>
      </c>
      <c r="C401" s="525" t="s">
        <v>2669</v>
      </c>
      <c r="D401" s="524">
        <v>2103226</v>
      </c>
      <c r="E401" s="523" t="s">
        <v>2668</v>
      </c>
      <c r="F401" s="874">
        <v>10911.914999999999</v>
      </c>
      <c r="G401" s="522">
        <f t="shared" si="13"/>
        <v>11457.510749999999</v>
      </c>
      <c r="H401" s="521">
        <f t="shared" si="12"/>
        <v>125023383.41558623</v>
      </c>
      <c r="I401" s="520" t="s">
        <v>2667</v>
      </c>
      <c r="J401" s="519"/>
      <c r="K401" s="518"/>
    </row>
    <row r="402" spans="1:11" s="509" customFormat="1" ht="75" customHeight="1" thickBot="1">
      <c r="A402" s="517"/>
      <c r="B402" s="517" t="s">
        <v>2670</v>
      </c>
      <c r="C402" s="516" t="s">
        <v>2669</v>
      </c>
      <c r="D402" s="515">
        <v>2103226</v>
      </c>
      <c r="E402" s="514" t="s">
        <v>2668</v>
      </c>
      <c r="F402" s="875">
        <v>10911.914999999999</v>
      </c>
      <c r="G402" s="522">
        <f t="shared" si="13"/>
        <v>11457.510749999999</v>
      </c>
      <c r="H402" s="513">
        <f t="shared" si="12"/>
        <v>125023383.41558623</v>
      </c>
      <c r="I402" s="512" t="s">
        <v>2667</v>
      </c>
      <c r="J402" s="511"/>
      <c r="K402" s="510"/>
    </row>
    <row r="403" spans="1:11" s="503" customFormat="1" ht="13.8">
      <c r="A403" s="508"/>
      <c r="B403" s="508"/>
      <c r="C403" s="504"/>
      <c r="D403" s="506"/>
      <c r="E403" s="505"/>
      <c r="F403" s="877"/>
      <c r="G403" s="504"/>
      <c r="H403" s="504"/>
      <c r="I403" s="507"/>
    </row>
    <row r="404" spans="1:11" s="503" customFormat="1" ht="13.8">
      <c r="A404" s="501" t="s">
        <v>2666</v>
      </c>
      <c r="B404" s="501"/>
      <c r="C404" s="504"/>
      <c r="D404" s="506"/>
      <c r="E404" s="505"/>
      <c r="F404" s="878"/>
      <c r="G404" s="504"/>
      <c r="H404" s="504"/>
      <c r="I404" s="501"/>
    </row>
    <row r="405" spans="1:11">
      <c r="A405" s="502"/>
      <c r="B405" s="502"/>
      <c r="C405" s="495"/>
      <c r="D405" s="500"/>
      <c r="E405" s="499"/>
      <c r="F405" s="879"/>
      <c r="I405" s="498"/>
    </row>
    <row r="406" spans="1:11" ht="13.8">
      <c r="A406" s="501" t="s">
        <v>2665</v>
      </c>
      <c r="B406" s="501"/>
      <c r="C406" s="495"/>
      <c r="D406" s="500"/>
      <c r="E406" s="499"/>
      <c r="F406" s="879"/>
      <c r="I406" s="498"/>
    </row>
  </sheetData>
  <autoFilter ref="A14:K402" xr:uid="{00000000-0009-0000-0000-000001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381000</xdr:colOff>
                <xdr:row>0</xdr:row>
                <xdr:rowOff>45720</xdr:rowOff>
              </from>
              <to>
                <xdr:col>10</xdr:col>
                <xdr:colOff>2065020</xdr:colOff>
                <xdr:row>5</xdr:row>
                <xdr:rowOff>15240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502920</xdr:colOff>
                <xdr:row>1</xdr:row>
                <xdr:rowOff>38100</xdr:rowOff>
              </from>
              <to>
                <xdr:col>0</xdr:col>
                <xdr:colOff>1074420</xdr:colOff>
                <xdr:row>4</xdr:row>
                <xdr:rowOff>60960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535"/>
      <c r="B1" s="1534" t="s">
        <v>998</v>
      </c>
      <c r="C1" s="1534" t="s">
        <v>999</v>
      </c>
      <c r="D1" s="1534" t="s">
        <v>1000</v>
      </c>
      <c r="E1" s="1534" t="s">
        <v>1001</v>
      </c>
      <c r="F1" s="1534" t="s">
        <v>1002</v>
      </c>
      <c r="G1" s="1534" t="s">
        <v>1003</v>
      </c>
      <c r="H1" s="1534" t="s">
        <v>1004</v>
      </c>
      <c r="I1" s="1536" t="s">
        <v>1005</v>
      </c>
      <c r="J1" s="1536"/>
      <c r="K1" s="1536"/>
      <c r="L1" s="1537" t="s">
        <v>1006</v>
      </c>
      <c r="M1" s="1537"/>
      <c r="N1" s="1537"/>
    </row>
    <row r="2" spans="1:22" s="44" customFormat="1" ht="15" customHeight="1">
      <c r="A2" s="1535"/>
      <c r="B2" s="1534"/>
      <c r="C2" s="1534"/>
      <c r="D2" s="1534"/>
      <c r="E2" s="1534"/>
      <c r="F2" s="1534"/>
      <c r="G2" s="1534"/>
      <c r="H2" s="1534"/>
      <c r="I2" s="1538" t="s">
        <v>1007</v>
      </c>
      <c r="J2" s="1538" t="s">
        <v>2020</v>
      </c>
      <c r="K2" s="1538" t="s">
        <v>2021</v>
      </c>
      <c r="L2" s="1539" t="s">
        <v>1007</v>
      </c>
      <c r="M2" s="1539" t="s">
        <v>2020</v>
      </c>
      <c r="N2" s="1539" t="s">
        <v>2021</v>
      </c>
    </row>
    <row r="3" spans="1:22" ht="41.25" customHeight="1">
      <c r="A3" s="1535"/>
      <c r="B3" s="1534"/>
      <c r="C3" s="1534"/>
      <c r="D3" s="1534"/>
      <c r="E3" s="1534"/>
      <c r="F3" s="1534"/>
      <c r="G3" s="1534"/>
      <c r="H3" s="1534"/>
      <c r="I3" s="1538"/>
      <c r="J3" s="1538"/>
      <c r="K3" s="1538"/>
      <c r="L3" s="1539"/>
      <c r="M3" s="1539"/>
      <c r="N3" s="1539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1490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1008</v>
      </c>
      <c r="C5" s="49" t="s">
        <v>955</v>
      </c>
      <c r="D5" s="50" t="s">
        <v>1009</v>
      </c>
      <c r="E5" s="49">
        <v>40</v>
      </c>
      <c r="F5" s="49"/>
      <c r="G5" s="49"/>
      <c r="H5" s="49" t="s">
        <v>1010</v>
      </c>
      <c r="I5" s="198" t="s">
        <v>3813</v>
      </c>
      <c r="J5" s="195">
        <v>209</v>
      </c>
      <c r="K5" s="195">
        <f>J5*1.05</f>
        <v>219.45000000000002</v>
      </c>
      <c r="L5" s="198" t="s">
        <v>3626</v>
      </c>
      <c r="M5" s="197">
        <v>228</v>
      </c>
      <c r="N5" s="197">
        <f>M5*1.05</f>
        <v>239.4</v>
      </c>
      <c r="P5" s="80" t="s">
        <v>1491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1011</v>
      </c>
      <c r="C6" s="51" t="s">
        <v>955</v>
      </c>
      <c r="D6" s="52" t="s">
        <v>1012</v>
      </c>
      <c r="E6" s="51">
        <v>40</v>
      </c>
      <c r="F6" s="51"/>
      <c r="G6" s="51"/>
      <c r="H6" s="51" t="s">
        <v>1010</v>
      </c>
      <c r="I6" s="198" t="s">
        <v>3814</v>
      </c>
      <c r="J6" s="195">
        <v>231</v>
      </c>
      <c r="K6" s="195">
        <f t="shared" ref="K6:K69" si="0">J6*1.05</f>
        <v>242.55</v>
      </c>
      <c r="L6" s="198" t="s">
        <v>3627</v>
      </c>
      <c r="M6" s="197">
        <v>254</v>
      </c>
      <c r="N6" s="197">
        <f t="shared" ref="N6:N69" si="1">M6*1.05</f>
        <v>266.7</v>
      </c>
      <c r="P6" s="80" t="s">
        <v>1492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1013</v>
      </c>
      <c r="C7" s="51" t="s">
        <v>955</v>
      </c>
      <c r="D7" s="52" t="s">
        <v>1014</v>
      </c>
      <c r="E7" s="51">
        <v>42</v>
      </c>
      <c r="F7" s="51"/>
      <c r="G7" s="51"/>
      <c r="H7" s="51" t="s">
        <v>1010</v>
      </c>
      <c r="I7" s="198" t="s">
        <v>3815</v>
      </c>
      <c r="J7" s="195">
        <v>292</v>
      </c>
      <c r="K7" s="195">
        <f t="shared" si="0"/>
        <v>306.60000000000002</v>
      </c>
      <c r="L7" s="198" t="s">
        <v>3628</v>
      </c>
      <c r="M7" s="197">
        <v>313</v>
      </c>
      <c r="N7" s="197">
        <f t="shared" si="1"/>
        <v>328.65000000000003</v>
      </c>
      <c r="P7" s="80" t="s">
        <v>1493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1015</v>
      </c>
      <c r="C8" s="49" t="s">
        <v>955</v>
      </c>
      <c r="D8" s="50" t="s">
        <v>1016</v>
      </c>
      <c r="E8" s="49">
        <v>45</v>
      </c>
      <c r="F8" s="49"/>
      <c r="G8" s="49"/>
      <c r="H8" s="49" t="s">
        <v>1010</v>
      </c>
      <c r="I8" s="198" t="s">
        <v>3816</v>
      </c>
      <c r="J8" s="195">
        <v>478</v>
      </c>
      <c r="K8" s="195">
        <f t="shared" si="0"/>
        <v>501.90000000000003</v>
      </c>
      <c r="L8" s="198" t="s">
        <v>3629</v>
      </c>
      <c r="M8" s="197">
        <v>498</v>
      </c>
      <c r="N8" s="197">
        <f t="shared" si="1"/>
        <v>522.9</v>
      </c>
      <c r="P8" s="80" t="s">
        <v>1494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1017</v>
      </c>
      <c r="C9" s="49" t="s">
        <v>955</v>
      </c>
      <c r="D9" s="50" t="s">
        <v>1018</v>
      </c>
      <c r="E9" s="49">
        <v>49</v>
      </c>
      <c r="F9" s="49"/>
      <c r="G9" s="49"/>
      <c r="H9" s="49" t="s">
        <v>1010</v>
      </c>
      <c r="I9" s="198" t="s">
        <v>3817</v>
      </c>
      <c r="J9" s="195">
        <v>635</v>
      </c>
      <c r="K9" s="195">
        <f t="shared" si="0"/>
        <v>666.75</v>
      </c>
      <c r="L9" s="198" t="s">
        <v>3630</v>
      </c>
      <c r="M9" s="197">
        <v>668</v>
      </c>
      <c r="N9" s="197">
        <f t="shared" si="1"/>
        <v>701.4</v>
      </c>
      <c r="P9" s="80" t="s">
        <v>1946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1019</v>
      </c>
      <c r="C10" s="49" t="s">
        <v>955</v>
      </c>
      <c r="D10" s="50" t="s">
        <v>1020</v>
      </c>
      <c r="E10" s="49">
        <v>38</v>
      </c>
      <c r="F10" s="49"/>
      <c r="G10" s="49"/>
      <c r="H10" s="49" t="s">
        <v>1010</v>
      </c>
      <c r="I10" s="198"/>
      <c r="J10" s="195"/>
      <c r="K10" s="195">
        <f t="shared" si="0"/>
        <v>0</v>
      </c>
      <c r="L10" s="198" t="s">
        <v>3631</v>
      </c>
      <c r="M10" s="197">
        <v>537</v>
      </c>
      <c r="N10" s="197">
        <f t="shared" si="1"/>
        <v>563.85</v>
      </c>
      <c r="P10" s="80" t="s">
        <v>1495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1021</v>
      </c>
      <c r="C11" s="49" t="s">
        <v>955</v>
      </c>
      <c r="D11" s="50" t="s">
        <v>1022</v>
      </c>
      <c r="E11" s="49">
        <v>49</v>
      </c>
      <c r="F11" s="49"/>
      <c r="G11" s="49"/>
      <c r="H11" s="49" t="s">
        <v>1010</v>
      </c>
      <c r="I11" s="198"/>
      <c r="J11" s="195"/>
      <c r="K11" s="195">
        <f t="shared" si="0"/>
        <v>0</v>
      </c>
      <c r="L11" s="198" t="s">
        <v>3632</v>
      </c>
      <c r="M11" s="197">
        <v>587</v>
      </c>
      <c r="N11" s="197">
        <f t="shared" si="1"/>
        <v>616.35</v>
      </c>
      <c r="P11" s="80" t="s">
        <v>1948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1023</v>
      </c>
      <c r="C12" s="49" t="s">
        <v>955</v>
      </c>
      <c r="D12" s="50" t="s">
        <v>1024</v>
      </c>
      <c r="E12" s="49">
        <v>48</v>
      </c>
      <c r="F12" s="49"/>
      <c r="G12" s="49"/>
      <c r="H12" s="49" t="s">
        <v>1010</v>
      </c>
      <c r="I12" s="198"/>
      <c r="J12" s="195"/>
      <c r="K12" s="195">
        <f t="shared" si="0"/>
        <v>0</v>
      </c>
      <c r="L12" s="198" t="s">
        <v>3633</v>
      </c>
      <c r="M12" s="197">
        <v>769</v>
      </c>
      <c r="N12" s="197">
        <f t="shared" si="1"/>
        <v>807.45</v>
      </c>
      <c r="P12" s="80" t="s">
        <v>1947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1025</v>
      </c>
      <c r="C13" s="49" t="s">
        <v>955</v>
      </c>
      <c r="D13" s="50" t="s">
        <v>1026</v>
      </c>
      <c r="E13" s="49">
        <v>50</v>
      </c>
      <c r="F13" s="49"/>
      <c r="G13" s="49"/>
      <c r="H13" s="49" t="s">
        <v>1010</v>
      </c>
      <c r="I13" s="198"/>
      <c r="J13" s="195"/>
      <c r="K13" s="195">
        <f t="shared" si="0"/>
        <v>0</v>
      </c>
      <c r="L13" s="198" t="s">
        <v>3633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1027</v>
      </c>
      <c r="C14" s="49" t="s">
        <v>955</v>
      </c>
      <c r="D14" s="50" t="s">
        <v>1028</v>
      </c>
      <c r="E14" s="49">
        <v>53</v>
      </c>
      <c r="F14" s="49"/>
      <c r="G14" s="49"/>
      <c r="H14" s="49" t="s">
        <v>1010</v>
      </c>
      <c r="I14" s="198"/>
      <c r="J14" s="195"/>
      <c r="K14" s="195">
        <f t="shared" si="0"/>
        <v>0</v>
      </c>
      <c r="L14" s="198" t="s">
        <v>3634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1029</v>
      </c>
      <c r="C15" s="49" t="s">
        <v>955</v>
      </c>
      <c r="D15" s="50" t="s">
        <v>1030</v>
      </c>
      <c r="E15" s="49">
        <v>52</v>
      </c>
      <c r="F15" s="49"/>
      <c r="G15" s="49"/>
      <c r="H15" s="49" t="s">
        <v>1010</v>
      </c>
      <c r="I15" s="198"/>
      <c r="J15" s="195"/>
      <c r="K15" s="195">
        <f t="shared" si="0"/>
        <v>0</v>
      </c>
      <c r="L15" s="198" t="s">
        <v>3635</v>
      </c>
      <c r="M15" s="197">
        <v>1215</v>
      </c>
      <c r="N15" s="197">
        <f t="shared" si="1"/>
        <v>1275.75</v>
      </c>
      <c r="P15" s="80" t="s">
        <v>1496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1031</v>
      </c>
      <c r="C16" s="49" t="s">
        <v>955</v>
      </c>
      <c r="D16" s="50" t="s">
        <v>1032</v>
      </c>
      <c r="E16" s="49">
        <v>52</v>
      </c>
      <c r="F16" s="49"/>
      <c r="G16" s="49"/>
      <c r="H16" s="49" t="s">
        <v>1010</v>
      </c>
      <c r="I16" s="198"/>
      <c r="J16" s="195"/>
      <c r="K16" s="195">
        <f t="shared" si="0"/>
        <v>0</v>
      </c>
      <c r="L16" s="198" t="s">
        <v>3636</v>
      </c>
      <c r="M16" s="197">
        <v>1554</v>
      </c>
      <c r="N16" s="197">
        <f t="shared" si="1"/>
        <v>1631.7</v>
      </c>
      <c r="P16" s="80" t="s">
        <v>1497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1033</v>
      </c>
      <c r="C17" s="49" t="s">
        <v>955</v>
      </c>
      <c r="D17" s="50" t="s">
        <v>1034</v>
      </c>
      <c r="E17" s="49">
        <v>46</v>
      </c>
      <c r="F17" s="49"/>
      <c r="G17" s="49"/>
      <c r="H17" s="49" t="s">
        <v>1010</v>
      </c>
      <c r="I17" s="198"/>
      <c r="J17" s="195"/>
      <c r="K17" s="195">
        <f t="shared" si="0"/>
        <v>0</v>
      </c>
      <c r="L17" s="198"/>
      <c r="M17" s="197"/>
      <c r="N17" s="197"/>
      <c r="P17" s="80" t="s">
        <v>1498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1035</v>
      </c>
      <c r="C18" s="49" t="s">
        <v>955</v>
      </c>
      <c r="D18" s="50" t="s">
        <v>1036</v>
      </c>
      <c r="E18" s="49">
        <v>52</v>
      </c>
      <c r="F18" s="49"/>
      <c r="G18" s="49"/>
      <c r="H18" s="49" t="s">
        <v>1010</v>
      </c>
      <c r="I18" s="198"/>
      <c r="J18" s="195"/>
      <c r="K18" s="195">
        <f t="shared" si="0"/>
        <v>0</v>
      </c>
      <c r="L18" s="198" t="s">
        <v>3637</v>
      </c>
      <c r="M18" s="197">
        <v>748</v>
      </c>
      <c r="N18" s="197">
        <f t="shared" si="1"/>
        <v>785.4</v>
      </c>
      <c r="P18" s="80" t="s">
        <v>1499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1037</v>
      </c>
      <c r="C19" s="49" t="s">
        <v>955</v>
      </c>
      <c r="D19" s="50" t="s">
        <v>1038</v>
      </c>
      <c r="E19" s="49">
        <v>54</v>
      </c>
      <c r="F19" s="49"/>
      <c r="G19" s="49"/>
      <c r="H19" s="49" t="s">
        <v>1010</v>
      </c>
      <c r="I19" s="198"/>
      <c r="J19" s="195"/>
      <c r="K19" s="195">
        <f t="shared" si="0"/>
        <v>0</v>
      </c>
      <c r="L19" s="198" t="s">
        <v>3638</v>
      </c>
      <c r="M19" s="197">
        <v>1079</v>
      </c>
      <c r="N19" s="197">
        <f t="shared" si="1"/>
        <v>1132.95</v>
      </c>
      <c r="P19" s="80" t="s">
        <v>1500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1039</v>
      </c>
      <c r="C20" s="49" t="s">
        <v>955</v>
      </c>
      <c r="D20" s="50" t="s">
        <v>1040</v>
      </c>
      <c r="E20" s="49">
        <v>55</v>
      </c>
      <c r="F20" s="49"/>
      <c r="G20" s="49"/>
      <c r="H20" s="49" t="s">
        <v>1010</v>
      </c>
      <c r="I20" s="198"/>
      <c r="J20" s="195"/>
      <c r="K20" s="195">
        <f t="shared" si="0"/>
        <v>0</v>
      </c>
      <c r="L20" s="198" t="s">
        <v>3639</v>
      </c>
      <c r="M20" s="197">
        <v>1313</v>
      </c>
      <c r="N20" s="197">
        <f t="shared" si="1"/>
        <v>1378.65</v>
      </c>
      <c r="P20" s="80" t="s">
        <v>1494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1041</v>
      </c>
      <c r="C21" s="49" t="s">
        <v>955</v>
      </c>
      <c r="D21" s="50" t="s">
        <v>1042</v>
      </c>
      <c r="E21" s="49">
        <v>56</v>
      </c>
      <c r="F21" s="49"/>
      <c r="G21" s="49"/>
      <c r="H21" s="49" t="s">
        <v>1010</v>
      </c>
      <c r="I21" s="198"/>
      <c r="J21" s="195"/>
      <c r="K21" s="195">
        <f t="shared" si="0"/>
        <v>0</v>
      </c>
      <c r="L21" s="198" t="s">
        <v>3640</v>
      </c>
      <c r="M21" s="197">
        <v>1505</v>
      </c>
      <c r="N21" s="197">
        <f t="shared" si="1"/>
        <v>1580.25</v>
      </c>
      <c r="P21" s="80" t="s">
        <v>2005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1043</v>
      </c>
      <c r="C22" s="49" t="s">
        <v>955</v>
      </c>
      <c r="D22" s="50" t="s">
        <v>1044</v>
      </c>
      <c r="E22" s="49">
        <v>44</v>
      </c>
      <c r="F22" s="49"/>
      <c r="G22" s="49"/>
      <c r="H22" s="49" t="s">
        <v>1045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2006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1046</v>
      </c>
      <c r="C23" s="49" t="s">
        <v>955</v>
      </c>
      <c r="D23" s="50" t="s">
        <v>1047</v>
      </c>
      <c r="E23" s="49">
        <v>49</v>
      </c>
      <c r="F23" s="49"/>
      <c r="G23" s="49"/>
      <c r="H23" s="49" t="s">
        <v>1045</v>
      </c>
      <c r="I23" s="198"/>
      <c r="J23" s="195"/>
      <c r="K23" s="195">
        <f t="shared" si="0"/>
        <v>0</v>
      </c>
      <c r="L23" s="198" t="s">
        <v>3641</v>
      </c>
      <c r="M23" s="197">
        <v>757</v>
      </c>
      <c r="N23" s="197">
        <f t="shared" si="1"/>
        <v>794.85</v>
      </c>
      <c r="P23" s="80" t="s">
        <v>2007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1048</v>
      </c>
      <c r="C24" s="49" t="s">
        <v>955</v>
      </c>
      <c r="D24" s="50" t="s">
        <v>1049</v>
      </c>
      <c r="E24" s="49">
        <v>50</v>
      </c>
      <c r="F24" s="49"/>
      <c r="G24" s="49"/>
      <c r="H24" s="49" t="s">
        <v>1045</v>
      </c>
      <c r="I24" s="198"/>
      <c r="J24" s="195"/>
      <c r="K24" s="195">
        <f t="shared" si="0"/>
        <v>0</v>
      </c>
      <c r="L24" s="198" t="s">
        <v>3642</v>
      </c>
      <c r="M24" s="197">
        <v>1091</v>
      </c>
      <c r="N24" s="197">
        <f t="shared" si="1"/>
        <v>1145.55</v>
      </c>
      <c r="P24" s="80" t="s">
        <v>2008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1050</v>
      </c>
      <c r="C25" s="49" t="s">
        <v>955</v>
      </c>
      <c r="D25" s="50" t="s">
        <v>1051</v>
      </c>
      <c r="E25" s="49">
        <v>53</v>
      </c>
      <c r="F25" s="49"/>
      <c r="G25" s="49"/>
      <c r="H25" s="49" t="s">
        <v>1045</v>
      </c>
      <c r="I25" s="198"/>
      <c r="J25" s="195"/>
      <c r="K25" s="195">
        <f t="shared" si="0"/>
        <v>0</v>
      </c>
      <c r="L25" s="198" t="s">
        <v>3643</v>
      </c>
      <c r="M25" s="197">
        <v>1332</v>
      </c>
      <c r="N25" s="197">
        <f t="shared" si="1"/>
        <v>1398.6000000000001</v>
      </c>
      <c r="P25" s="80" t="s">
        <v>3708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1052</v>
      </c>
      <c r="C26" s="49" t="s">
        <v>955</v>
      </c>
      <c r="D26" s="50" t="s">
        <v>1053</v>
      </c>
      <c r="E26" s="49">
        <v>53</v>
      </c>
      <c r="F26" s="49"/>
      <c r="G26" s="49"/>
      <c r="H26" s="49" t="s">
        <v>1045</v>
      </c>
      <c r="I26" s="198"/>
      <c r="J26" s="195"/>
      <c r="K26" s="195">
        <f t="shared" si="0"/>
        <v>0</v>
      </c>
      <c r="L26" s="198" t="s">
        <v>3644</v>
      </c>
      <c r="M26" s="197">
        <v>1543</v>
      </c>
      <c r="N26" s="197">
        <f t="shared" si="1"/>
        <v>1620.15</v>
      </c>
      <c r="P26" s="80" t="s">
        <v>2009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1008</v>
      </c>
      <c r="C27" s="49" t="s">
        <v>954</v>
      </c>
      <c r="D27" s="50" t="s">
        <v>1009</v>
      </c>
      <c r="E27" s="49">
        <v>40</v>
      </c>
      <c r="F27" s="49"/>
      <c r="G27" s="49"/>
      <c r="H27" s="49" t="s">
        <v>1010</v>
      </c>
      <c r="I27" s="198" t="s">
        <v>3834</v>
      </c>
      <c r="J27" s="195">
        <v>292</v>
      </c>
      <c r="K27" s="195">
        <f t="shared" si="0"/>
        <v>306.60000000000002</v>
      </c>
      <c r="L27" s="198" t="s">
        <v>3645</v>
      </c>
      <c r="M27" s="197">
        <v>327</v>
      </c>
      <c r="N27" s="197">
        <f t="shared" si="1"/>
        <v>343.35</v>
      </c>
      <c r="P27" s="80" t="s">
        <v>2010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1011</v>
      </c>
      <c r="C28" s="51" t="s">
        <v>954</v>
      </c>
      <c r="D28" s="52" t="s">
        <v>1012</v>
      </c>
      <c r="E28" s="51">
        <v>40</v>
      </c>
      <c r="F28" s="51"/>
      <c r="G28" s="51"/>
      <c r="H28" s="51" t="s">
        <v>1010</v>
      </c>
      <c r="I28" s="198" t="s">
        <v>3835</v>
      </c>
      <c r="J28" s="195">
        <v>316</v>
      </c>
      <c r="K28" s="195">
        <f t="shared" si="0"/>
        <v>331.8</v>
      </c>
      <c r="L28" s="198" t="s">
        <v>3646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1013</v>
      </c>
      <c r="C29" s="51" t="s">
        <v>954</v>
      </c>
      <c r="D29" s="52" t="s">
        <v>1014</v>
      </c>
      <c r="E29" s="51">
        <v>42</v>
      </c>
      <c r="F29" s="51"/>
      <c r="G29" s="51"/>
      <c r="H29" s="51" t="s">
        <v>1010</v>
      </c>
      <c r="I29" s="198" t="s">
        <v>3836</v>
      </c>
      <c r="J29" s="195">
        <v>363</v>
      </c>
      <c r="K29" s="195">
        <f t="shared" si="0"/>
        <v>381.15000000000003</v>
      </c>
      <c r="L29" s="198" t="s">
        <v>3647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1015</v>
      </c>
      <c r="C30" s="49" t="s">
        <v>954</v>
      </c>
      <c r="D30" s="50" t="s">
        <v>1016</v>
      </c>
      <c r="E30" s="49">
        <v>45</v>
      </c>
      <c r="F30" s="49"/>
      <c r="G30" s="49"/>
      <c r="H30" s="49" t="s">
        <v>1010</v>
      </c>
      <c r="I30" s="198" t="s">
        <v>3837</v>
      </c>
      <c r="J30" s="195">
        <v>556</v>
      </c>
      <c r="K30" s="195">
        <f t="shared" si="0"/>
        <v>583.80000000000007</v>
      </c>
      <c r="L30" s="198" t="s">
        <v>3648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1017</v>
      </c>
      <c r="C31" s="49" t="s">
        <v>954</v>
      </c>
      <c r="D31" s="50" t="s">
        <v>1018</v>
      </c>
      <c r="E31" s="49">
        <v>49</v>
      </c>
      <c r="F31" s="49"/>
      <c r="G31" s="49"/>
      <c r="H31" s="49" t="s">
        <v>1010</v>
      </c>
      <c r="I31" s="198" t="s">
        <v>3838</v>
      </c>
      <c r="J31" s="195">
        <v>696</v>
      </c>
      <c r="K31" s="195">
        <f t="shared" si="0"/>
        <v>730.80000000000007</v>
      </c>
      <c r="L31" s="198" t="s">
        <v>3649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1019</v>
      </c>
      <c r="C32" s="49" t="s">
        <v>954</v>
      </c>
      <c r="D32" s="50" t="s">
        <v>1020</v>
      </c>
      <c r="E32" s="49">
        <v>38</v>
      </c>
      <c r="F32" s="49"/>
      <c r="G32" s="49"/>
      <c r="H32" s="49" t="s">
        <v>1010</v>
      </c>
      <c r="I32" s="198" t="s">
        <v>3818</v>
      </c>
      <c r="J32" s="195">
        <v>761</v>
      </c>
      <c r="K32" s="195">
        <f t="shared" si="0"/>
        <v>799.05000000000007</v>
      </c>
      <c r="L32" s="198" t="s">
        <v>3650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1021</v>
      </c>
      <c r="C33" s="49" t="s">
        <v>954</v>
      </c>
      <c r="D33" s="50" t="s">
        <v>1022</v>
      </c>
      <c r="E33" s="49">
        <v>49</v>
      </c>
      <c r="F33" s="49"/>
      <c r="G33" s="49"/>
      <c r="H33" s="49" t="s">
        <v>1010</v>
      </c>
      <c r="I33" s="198" t="s">
        <v>3819</v>
      </c>
      <c r="J33" s="195">
        <v>970</v>
      </c>
      <c r="K33" s="195">
        <f t="shared" si="0"/>
        <v>1018.5</v>
      </c>
      <c r="L33" s="198" t="s">
        <v>3651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1023</v>
      </c>
      <c r="C34" s="49" t="s">
        <v>954</v>
      </c>
      <c r="D34" s="50" t="s">
        <v>1024</v>
      </c>
      <c r="E34" s="49">
        <v>48</v>
      </c>
      <c r="F34" s="49"/>
      <c r="G34" s="49"/>
      <c r="H34" s="49" t="s">
        <v>1010</v>
      </c>
      <c r="I34" s="198" t="s">
        <v>3820</v>
      </c>
      <c r="J34" s="195">
        <v>759</v>
      </c>
      <c r="K34" s="195">
        <f t="shared" si="0"/>
        <v>796.95</v>
      </c>
      <c r="L34" s="198" t="s">
        <v>3652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1025</v>
      </c>
      <c r="C35" s="49" t="s">
        <v>954</v>
      </c>
      <c r="D35" s="50" t="s">
        <v>1026</v>
      </c>
      <c r="E35" s="49">
        <v>50</v>
      </c>
      <c r="F35" s="49"/>
      <c r="G35" s="49"/>
      <c r="H35" s="49" t="s">
        <v>1010</v>
      </c>
      <c r="I35" s="198" t="s">
        <v>3820</v>
      </c>
      <c r="J35" s="195">
        <v>759</v>
      </c>
      <c r="K35" s="195">
        <f t="shared" si="0"/>
        <v>796.95</v>
      </c>
      <c r="L35" s="198" t="s">
        <v>3652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1027</v>
      </c>
      <c r="C36" s="49" t="s">
        <v>954</v>
      </c>
      <c r="D36" s="50" t="s">
        <v>1028</v>
      </c>
      <c r="E36" s="49">
        <v>53</v>
      </c>
      <c r="F36" s="49"/>
      <c r="G36" s="49"/>
      <c r="H36" s="49" t="s">
        <v>1010</v>
      </c>
      <c r="I36" s="198" t="s">
        <v>3821</v>
      </c>
      <c r="J36" s="195">
        <v>1026</v>
      </c>
      <c r="K36" s="195">
        <f t="shared" si="0"/>
        <v>1077.3</v>
      </c>
      <c r="L36" s="198" t="s">
        <v>3653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1029</v>
      </c>
      <c r="C37" s="49" t="s">
        <v>954</v>
      </c>
      <c r="D37" s="50" t="s">
        <v>1030</v>
      </c>
      <c r="E37" s="49">
        <v>52</v>
      </c>
      <c r="F37" s="49"/>
      <c r="G37" s="49"/>
      <c r="H37" s="49" t="s">
        <v>1010</v>
      </c>
      <c r="I37" s="198" t="s">
        <v>3822</v>
      </c>
      <c r="J37" s="195">
        <v>1160</v>
      </c>
      <c r="K37" s="195">
        <f t="shared" si="0"/>
        <v>1218</v>
      </c>
      <c r="L37" s="198" t="s">
        <v>3654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1031</v>
      </c>
      <c r="C38" s="49" t="s">
        <v>954</v>
      </c>
      <c r="D38" s="50" t="s">
        <v>1032</v>
      </c>
      <c r="E38" s="49">
        <v>52</v>
      </c>
      <c r="F38" s="49"/>
      <c r="G38" s="49"/>
      <c r="H38" s="49" t="s">
        <v>1010</v>
      </c>
      <c r="I38" s="198" t="s">
        <v>3823</v>
      </c>
      <c r="J38" s="195">
        <v>1350</v>
      </c>
      <c r="K38" s="195">
        <f t="shared" si="0"/>
        <v>1417.5</v>
      </c>
      <c r="L38" s="198" t="s">
        <v>3655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1033</v>
      </c>
      <c r="C39" s="49" t="s">
        <v>954</v>
      </c>
      <c r="D39" s="50" t="s">
        <v>1034</v>
      </c>
      <c r="E39" s="49">
        <v>46</v>
      </c>
      <c r="F39" s="49"/>
      <c r="G39" s="49"/>
      <c r="H39" s="49" t="s">
        <v>1010</v>
      </c>
      <c r="I39" s="198" t="s">
        <v>3824</v>
      </c>
      <c r="J39" s="195">
        <v>655</v>
      </c>
      <c r="K39" s="195">
        <f t="shared" si="0"/>
        <v>687.75</v>
      </c>
      <c r="L39" s="198" t="s">
        <v>3656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1035</v>
      </c>
      <c r="C40" s="49" t="s">
        <v>954</v>
      </c>
      <c r="D40" s="50" t="s">
        <v>1036</v>
      </c>
      <c r="E40" s="49">
        <v>52</v>
      </c>
      <c r="F40" s="49"/>
      <c r="G40" s="49"/>
      <c r="H40" s="49" t="s">
        <v>1010</v>
      </c>
      <c r="I40" s="198" t="s">
        <v>3825</v>
      </c>
      <c r="J40" s="195">
        <v>767</v>
      </c>
      <c r="K40" s="195">
        <f t="shared" si="0"/>
        <v>805.35</v>
      </c>
      <c r="L40" s="198" t="s">
        <v>3657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1037</v>
      </c>
      <c r="C41" s="49" t="s">
        <v>954</v>
      </c>
      <c r="D41" s="50" t="s">
        <v>1038</v>
      </c>
      <c r="E41" s="49">
        <v>54</v>
      </c>
      <c r="F41" s="49"/>
      <c r="G41" s="49"/>
      <c r="H41" s="49" t="s">
        <v>1010</v>
      </c>
      <c r="I41" s="198" t="s">
        <v>3826</v>
      </c>
      <c r="J41" s="195">
        <v>1037</v>
      </c>
      <c r="K41" s="195">
        <f t="shared" si="0"/>
        <v>1088.8500000000001</v>
      </c>
      <c r="L41" s="198" t="s">
        <v>3658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1039</v>
      </c>
      <c r="C42" s="49" t="s">
        <v>954</v>
      </c>
      <c r="D42" s="50" t="s">
        <v>1040</v>
      </c>
      <c r="E42" s="49">
        <v>55</v>
      </c>
      <c r="F42" s="49"/>
      <c r="G42" s="49"/>
      <c r="H42" s="49" t="s">
        <v>1010</v>
      </c>
      <c r="I42" s="198" t="s">
        <v>3827</v>
      </c>
      <c r="J42" s="195">
        <v>1258</v>
      </c>
      <c r="K42" s="195">
        <f t="shared" si="0"/>
        <v>1320.9</v>
      </c>
      <c r="L42" s="198" t="s">
        <v>3659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1041</v>
      </c>
      <c r="C43" s="49" t="s">
        <v>954</v>
      </c>
      <c r="D43" s="50" t="s">
        <v>1042</v>
      </c>
      <c r="E43" s="49">
        <v>56</v>
      </c>
      <c r="F43" s="49"/>
      <c r="G43" s="49"/>
      <c r="H43" s="49" t="s">
        <v>1010</v>
      </c>
      <c r="I43" s="198" t="s">
        <v>3828</v>
      </c>
      <c r="J43" s="195">
        <v>1385</v>
      </c>
      <c r="K43" s="195">
        <f t="shared" si="0"/>
        <v>1454.25</v>
      </c>
      <c r="L43" s="198" t="s">
        <v>3660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1043</v>
      </c>
      <c r="C44" s="49" t="s">
        <v>954</v>
      </c>
      <c r="D44" s="50" t="s">
        <v>1044</v>
      </c>
      <c r="E44" s="49">
        <v>44</v>
      </c>
      <c r="F44" s="49"/>
      <c r="G44" s="49"/>
      <c r="H44" s="49" t="s">
        <v>1045</v>
      </c>
      <c r="I44" s="198" t="s">
        <v>3829</v>
      </c>
      <c r="J44" s="195">
        <v>761</v>
      </c>
      <c r="K44" s="195">
        <f t="shared" si="0"/>
        <v>799.05000000000007</v>
      </c>
      <c r="L44" s="198" t="s">
        <v>3661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1046</v>
      </c>
      <c r="C45" s="49" t="s">
        <v>954</v>
      </c>
      <c r="D45" s="50" t="s">
        <v>1047</v>
      </c>
      <c r="E45" s="49">
        <v>49</v>
      </c>
      <c r="F45" s="49"/>
      <c r="G45" s="49"/>
      <c r="H45" s="49" t="s">
        <v>1045</v>
      </c>
      <c r="I45" s="198" t="s">
        <v>3830</v>
      </c>
      <c r="J45" s="195">
        <v>853</v>
      </c>
      <c r="K45" s="195">
        <f t="shared" si="0"/>
        <v>895.65000000000009</v>
      </c>
      <c r="L45" s="198" t="s">
        <v>3662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1048</v>
      </c>
      <c r="C46" s="49" t="s">
        <v>954</v>
      </c>
      <c r="D46" s="50" t="s">
        <v>1049</v>
      </c>
      <c r="E46" s="49">
        <v>50</v>
      </c>
      <c r="F46" s="49"/>
      <c r="G46" s="49"/>
      <c r="H46" s="49" t="s">
        <v>1045</v>
      </c>
      <c r="I46" s="198" t="s">
        <v>3831</v>
      </c>
      <c r="J46" s="195">
        <v>1154</v>
      </c>
      <c r="K46" s="195">
        <f t="shared" si="0"/>
        <v>1211.7</v>
      </c>
      <c r="L46" s="198" t="s">
        <v>3663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1050</v>
      </c>
      <c r="C47" s="49" t="s">
        <v>954</v>
      </c>
      <c r="D47" s="50" t="s">
        <v>1051</v>
      </c>
      <c r="E47" s="49">
        <v>53</v>
      </c>
      <c r="F47" s="49"/>
      <c r="G47" s="49"/>
      <c r="H47" s="49" t="s">
        <v>1045</v>
      </c>
      <c r="I47" s="198" t="s">
        <v>3832</v>
      </c>
      <c r="J47" s="195">
        <v>1388</v>
      </c>
      <c r="K47" s="195">
        <f t="shared" si="0"/>
        <v>1457.4</v>
      </c>
      <c r="L47" s="198" t="s">
        <v>3664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1052</v>
      </c>
      <c r="C48" s="49" t="s">
        <v>954</v>
      </c>
      <c r="D48" s="50" t="s">
        <v>1053</v>
      </c>
      <c r="E48" s="49">
        <v>53</v>
      </c>
      <c r="F48" s="49"/>
      <c r="G48" s="49"/>
      <c r="H48" s="49" t="s">
        <v>1045</v>
      </c>
      <c r="I48" s="198" t="s">
        <v>3833</v>
      </c>
      <c r="J48" s="195">
        <v>1623</v>
      </c>
      <c r="K48" s="195">
        <f t="shared" si="0"/>
        <v>1704.15</v>
      </c>
      <c r="L48" s="198" t="s">
        <v>3665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1054</v>
      </c>
      <c r="C49" s="49" t="s">
        <v>954</v>
      </c>
      <c r="D49" s="50" t="s">
        <v>1055</v>
      </c>
      <c r="E49" s="49">
        <v>57</v>
      </c>
      <c r="F49" s="50" t="s">
        <v>1056</v>
      </c>
      <c r="G49" s="50">
        <v>2</v>
      </c>
      <c r="H49" s="49" t="s">
        <v>1010</v>
      </c>
      <c r="I49" s="198" t="s">
        <v>1926</v>
      </c>
      <c r="J49" s="195">
        <v>630</v>
      </c>
      <c r="K49" s="195">
        <f t="shared" si="0"/>
        <v>661.5</v>
      </c>
      <c r="L49" s="198" t="s">
        <v>1853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1054</v>
      </c>
      <c r="C50" s="49" t="s">
        <v>954</v>
      </c>
      <c r="D50" s="50" t="s">
        <v>1057</v>
      </c>
      <c r="E50" s="49">
        <v>62</v>
      </c>
      <c r="F50" s="50" t="s">
        <v>1058</v>
      </c>
      <c r="G50" s="50">
        <v>2</v>
      </c>
      <c r="H50" s="49" t="s">
        <v>1010</v>
      </c>
      <c r="I50" s="198" t="s">
        <v>3839</v>
      </c>
      <c r="J50" s="195">
        <v>920</v>
      </c>
      <c r="K50" s="195">
        <f t="shared" si="0"/>
        <v>966</v>
      </c>
      <c r="L50" s="198" t="s">
        <v>1854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1054</v>
      </c>
      <c r="C51" s="49" t="s">
        <v>954</v>
      </c>
      <c r="D51" s="50" t="s">
        <v>1059</v>
      </c>
      <c r="E51" s="49">
        <v>65</v>
      </c>
      <c r="F51" s="50" t="s">
        <v>1060</v>
      </c>
      <c r="G51" s="53" t="s">
        <v>1061</v>
      </c>
      <c r="H51" s="49" t="s">
        <v>1010</v>
      </c>
      <c r="I51" s="198" t="s">
        <v>3840</v>
      </c>
      <c r="J51" s="195">
        <v>1150</v>
      </c>
      <c r="K51" s="195">
        <f t="shared" si="0"/>
        <v>1207.5</v>
      </c>
      <c r="L51" s="198" t="s">
        <v>3666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1054</v>
      </c>
      <c r="C52" s="49" t="s">
        <v>954</v>
      </c>
      <c r="D52" s="50" t="s">
        <v>1062</v>
      </c>
      <c r="E52" s="49">
        <v>67</v>
      </c>
      <c r="F52" s="50" t="s">
        <v>1063</v>
      </c>
      <c r="G52" s="53" t="s">
        <v>1064</v>
      </c>
      <c r="H52" s="49" t="s">
        <v>1010</v>
      </c>
      <c r="I52" s="198" t="s">
        <v>3841</v>
      </c>
      <c r="J52" s="195">
        <v>1277</v>
      </c>
      <c r="K52" s="195">
        <f t="shared" si="0"/>
        <v>1340.8500000000001</v>
      </c>
      <c r="L52" s="198" t="s">
        <v>1855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1054</v>
      </c>
      <c r="C53" s="49" t="s">
        <v>954</v>
      </c>
      <c r="D53" s="50" t="s">
        <v>1065</v>
      </c>
      <c r="E53" s="49">
        <v>67</v>
      </c>
      <c r="F53" s="50" t="s">
        <v>1066</v>
      </c>
      <c r="G53" s="53" t="s">
        <v>1067</v>
      </c>
      <c r="H53" s="49" t="s">
        <v>1010</v>
      </c>
      <c r="I53" s="198" t="s">
        <v>3842</v>
      </c>
      <c r="J53" s="195">
        <v>1458</v>
      </c>
      <c r="K53" s="195">
        <f t="shared" si="0"/>
        <v>1530.9</v>
      </c>
      <c r="L53" s="198" t="s">
        <v>3667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1054</v>
      </c>
      <c r="C54" s="49" t="s">
        <v>954</v>
      </c>
      <c r="D54" s="50" t="s">
        <v>1068</v>
      </c>
      <c r="E54" s="49">
        <v>69</v>
      </c>
      <c r="F54" s="50" t="s">
        <v>1069</v>
      </c>
      <c r="G54" s="53" t="s">
        <v>1070</v>
      </c>
      <c r="H54" s="49" t="s">
        <v>1010</v>
      </c>
      <c r="I54" s="198" t="s">
        <v>1927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1071</v>
      </c>
      <c r="C55" s="49" t="s">
        <v>954</v>
      </c>
      <c r="D55" s="50" t="s">
        <v>1072</v>
      </c>
      <c r="E55" s="49">
        <v>28</v>
      </c>
      <c r="F55" s="50"/>
      <c r="G55" s="53"/>
      <c r="H55" s="49" t="s">
        <v>1073</v>
      </c>
      <c r="I55" s="198" t="s">
        <v>3843</v>
      </c>
      <c r="J55" s="195">
        <v>156</v>
      </c>
      <c r="K55" s="195">
        <f t="shared" si="0"/>
        <v>163.80000000000001</v>
      </c>
      <c r="L55" s="198" t="s">
        <v>3668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1071</v>
      </c>
      <c r="C56" s="49" t="s">
        <v>954</v>
      </c>
      <c r="D56" s="50" t="s">
        <v>1074</v>
      </c>
      <c r="E56" s="49">
        <v>29</v>
      </c>
      <c r="F56" s="50"/>
      <c r="G56" s="53"/>
      <c r="H56" s="49" t="s">
        <v>1073</v>
      </c>
      <c r="I56" s="198" t="s">
        <v>3843</v>
      </c>
      <c r="J56" s="195">
        <v>156</v>
      </c>
      <c r="K56" s="195">
        <f t="shared" si="0"/>
        <v>163.80000000000001</v>
      </c>
      <c r="L56" s="198" t="s">
        <v>3669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1071</v>
      </c>
      <c r="C57" s="49" t="s">
        <v>954</v>
      </c>
      <c r="D57" s="50" t="s">
        <v>1075</v>
      </c>
      <c r="E57" s="49">
        <v>29</v>
      </c>
      <c r="F57" s="50"/>
      <c r="G57" s="53"/>
      <c r="H57" s="49" t="s">
        <v>1073</v>
      </c>
      <c r="I57" s="198" t="s">
        <v>3844</v>
      </c>
      <c r="J57" s="195">
        <v>164</v>
      </c>
      <c r="K57" s="195">
        <f t="shared" si="0"/>
        <v>172.20000000000002</v>
      </c>
      <c r="L57" s="198" t="s">
        <v>3670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1071</v>
      </c>
      <c r="C58" s="49" t="s">
        <v>954</v>
      </c>
      <c r="D58" s="50" t="s">
        <v>1076</v>
      </c>
      <c r="E58" s="49">
        <v>34</v>
      </c>
      <c r="F58" s="50"/>
      <c r="G58" s="53"/>
      <c r="H58" s="49" t="s">
        <v>1073</v>
      </c>
      <c r="I58" s="198" t="s">
        <v>3845</v>
      </c>
      <c r="J58" s="195">
        <v>176</v>
      </c>
      <c r="K58" s="195">
        <f t="shared" si="0"/>
        <v>184.8</v>
      </c>
      <c r="L58" s="198" t="s">
        <v>3671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1071</v>
      </c>
      <c r="C59" s="49" t="s">
        <v>954</v>
      </c>
      <c r="D59" s="50" t="s">
        <v>1077</v>
      </c>
      <c r="E59" s="49">
        <v>42</v>
      </c>
      <c r="F59" s="50"/>
      <c r="G59" s="53"/>
      <c r="H59" s="49" t="s">
        <v>1073</v>
      </c>
      <c r="I59" s="198" t="s">
        <v>3846</v>
      </c>
      <c r="J59" s="195">
        <v>211</v>
      </c>
      <c r="K59" s="195">
        <f t="shared" si="0"/>
        <v>221.55</v>
      </c>
      <c r="L59" s="198" t="s">
        <v>3672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1071</v>
      </c>
      <c r="C60" s="49" t="s">
        <v>954</v>
      </c>
      <c r="D60" s="50" t="s">
        <v>1078</v>
      </c>
      <c r="E60" s="49">
        <v>45</v>
      </c>
      <c r="F60" s="50"/>
      <c r="G60" s="53"/>
      <c r="H60" s="49" t="s">
        <v>1073</v>
      </c>
      <c r="I60" s="198" t="s">
        <v>3847</v>
      </c>
      <c r="J60" s="195">
        <v>276</v>
      </c>
      <c r="K60" s="195">
        <f t="shared" si="0"/>
        <v>289.8</v>
      </c>
      <c r="L60" s="198" t="s">
        <v>3672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1079</v>
      </c>
      <c r="C61" s="49" t="s">
        <v>954</v>
      </c>
      <c r="D61" s="50" t="s">
        <v>1072</v>
      </c>
      <c r="E61" s="49">
        <v>32</v>
      </c>
      <c r="F61" s="50"/>
      <c r="G61" s="53"/>
      <c r="H61" s="49" t="s">
        <v>1080</v>
      </c>
      <c r="I61" s="198" t="s">
        <v>3848</v>
      </c>
      <c r="J61" s="195">
        <v>318</v>
      </c>
      <c r="K61" s="195">
        <f t="shared" si="0"/>
        <v>333.90000000000003</v>
      </c>
      <c r="L61" s="198" t="s">
        <v>3673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1079</v>
      </c>
      <c r="C62" s="49" t="s">
        <v>954</v>
      </c>
      <c r="D62" s="50" t="s">
        <v>1074</v>
      </c>
      <c r="E62" s="49">
        <v>34</v>
      </c>
      <c r="F62" s="50"/>
      <c r="G62" s="53"/>
      <c r="H62" s="49" t="s">
        <v>1080</v>
      </c>
      <c r="I62" s="198" t="s">
        <v>3848</v>
      </c>
      <c r="J62" s="195">
        <v>318</v>
      </c>
      <c r="K62" s="195">
        <f t="shared" si="0"/>
        <v>333.90000000000003</v>
      </c>
      <c r="L62" s="198" t="s">
        <v>3673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1079</v>
      </c>
      <c r="C63" s="49" t="s">
        <v>954</v>
      </c>
      <c r="D63" s="50" t="s">
        <v>1075</v>
      </c>
      <c r="E63" s="49">
        <v>36</v>
      </c>
      <c r="F63" s="50"/>
      <c r="G63" s="53"/>
      <c r="H63" s="49" t="s">
        <v>1080</v>
      </c>
      <c r="I63" s="198" t="s">
        <v>3848</v>
      </c>
      <c r="J63" s="195">
        <v>318</v>
      </c>
      <c r="K63" s="195">
        <f t="shared" si="0"/>
        <v>333.90000000000003</v>
      </c>
      <c r="L63" s="198" t="s">
        <v>3674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1079</v>
      </c>
      <c r="C64" s="49" t="s">
        <v>954</v>
      </c>
      <c r="D64" s="50" t="s">
        <v>1076</v>
      </c>
      <c r="E64" s="49">
        <v>38</v>
      </c>
      <c r="F64" s="50"/>
      <c r="G64" s="50"/>
      <c r="H64" s="49" t="s">
        <v>1080</v>
      </c>
      <c r="I64" s="198" t="s">
        <v>3849</v>
      </c>
      <c r="J64" s="195">
        <v>329</v>
      </c>
      <c r="K64" s="195">
        <f t="shared" si="0"/>
        <v>345.45</v>
      </c>
      <c r="L64" s="198" t="s">
        <v>3675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1079</v>
      </c>
      <c r="C65" s="49" t="s">
        <v>954</v>
      </c>
      <c r="D65" s="50" t="s">
        <v>1081</v>
      </c>
      <c r="E65" s="49">
        <v>42</v>
      </c>
      <c r="F65" s="50"/>
      <c r="G65" s="50"/>
      <c r="H65" s="49" t="s">
        <v>1080</v>
      </c>
      <c r="I65" s="198" t="s">
        <v>3850</v>
      </c>
      <c r="J65" s="195">
        <v>338</v>
      </c>
      <c r="K65" s="195">
        <f t="shared" si="0"/>
        <v>354.90000000000003</v>
      </c>
      <c r="L65" s="198" t="s">
        <v>3676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1079</v>
      </c>
      <c r="C66" s="49" t="s">
        <v>954</v>
      </c>
      <c r="D66" s="50" t="s">
        <v>1082</v>
      </c>
      <c r="E66" s="49">
        <v>44</v>
      </c>
      <c r="F66" s="50"/>
      <c r="G66" s="50"/>
      <c r="H66" s="49" t="s">
        <v>1080</v>
      </c>
      <c r="I66" s="198" t="s">
        <v>3851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1083</v>
      </c>
      <c r="C67" s="49" t="s">
        <v>954</v>
      </c>
      <c r="D67" s="50" t="s">
        <v>1084</v>
      </c>
      <c r="E67" s="49">
        <v>35</v>
      </c>
      <c r="F67" s="49"/>
      <c r="G67" s="49"/>
      <c r="H67" s="49" t="s">
        <v>1073</v>
      </c>
      <c r="I67" s="198" t="s">
        <v>3852</v>
      </c>
      <c r="J67" s="195">
        <v>309</v>
      </c>
      <c r="K67" s="195">
        <f t="shared" si="0"/>
        <v>324.45</v>
      </c>
      <c r="L67" s="198" t="s">
        <v>3677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1083</v>
      </c>
      <c r="C68" s="49" t="s">
        <v>954</v>
      </c>
      <c r="D68" s="50" t="s">
        <v>1014</v>
      </c>
      <c r="E68" s="49">
        <v>35</v>
      </c>
      <c r="F68" s="49"/>
      <c r="G68" s="49"/>
      <c r="H68" s="49" t="s">
        <v>1073</v>
      </c>
      <c r="I68" s="198" t="s">
        <v>3853</v>
      </c>
      <c r="J68" s="195">
        <v>315</v>
      </c>
      <c r="K68" s="195">
        <f t="shared" si="0"/>
        <v>330.75</v>
      </c>
      <c r="L68" s="198" t="s">
        <v>3678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1083</v>
      </c>
      <c r="C69" s="49" t="s">
        <v>954</v>
      </c>
      <c r="D69" s="50" t="s">
        <v>1085</v>
      </c>
      <c r="E69" s="49">
        <v>40</v>
      </c>
      <c r="F69" s="49"/>
      <c r="G69" s="49"/>
      <c r="H69" s="49" t="s">
        <v>1073</v>
      </c>
      <c r="I69" s="198" t="s">
        <v>3854</v>
      </c>
      <c r="J69" s="195">
        <v>367</v>
      </c>
      <c r="K69" s="195">
        <f t="shared" si="0"/>
        <v>385.35</v>
      </c>
      <c r="L69" s="198" t="s">
        <v>3679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1083</v>
      </c>
      <c r="C70" s="49" t="s">
        <v>954</v>
      </c>
      <c r="D70" s="50" t="s">
        <v>1086</v>
      </c>
      <c r="E70" s="49">
        <v>42</v>
      </c>
      <c r="F70" s="49"/>
      <c r="G70" s="49"/>
      <c r="H70" s="49" t="s">
        <v>1073</v>
      </c>
      <c r="I70" s="198" t="s">
        <v>3855</v>
      </c>
      <c r="J70" s="195">
        <v>406</v>
      </c>
      <c r="K70" s="195">
        <f t="shared" ref="K70:K75" si="2">J70*1.05</f>
        <v>426.3</v>
      </c>
      <c r="L70" s="198" t="s">
        <v>3680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1087</v>
      </c>
      <c r="C71" s="49" t="s">
        <v>954</v>
      </c>
      <c r="D71" s="50" t="s">
        <v>1012</v>
      </c>
      <c r="E71" s="49">
        <v>38</v>
      </c>
      <c r="F71" s="49"/>
      <c r="G71" s="49"/>
      <c r="H71" s="49" t="s">
        <v>1073</v>
      </c>
      <c r="I71" s="198" t="s">
        <v>3856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1087</v>
      </c>
      <c r="C72" s="49" t="s">
        <v>954</v>
      </c>
      <c r="D72" s="50" t="s">
        <v>1088</v>
      </c>
      <c r="E72" s="49">
        <v>42</v>
      </c>
      <c r="F72" s="49"/>
      <c r="G72" s="49"/>
      <c r="H72" s="49" t="s">
        <v>1073</v>
      </c>
      <c r="I72" s="198" t="s">
        <v>3856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1087</v>
      </c>
      <c r="C73" s="49" t="s">
        <v>954</v>
      </c>
      <c r="D73" s="50" t="s">
        <v>1085</v>
      </c>
      <c r="E73" s="49">
        <v>45</v>
      </c>
      <c r="F73" s="49"/>
      <c r="G73" s="49"/>
      <c r="H73" s="49" t="s">
        <v>1073</v>
      </c>
      <c r="I73" s="198" t="s">
        <v>3857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1087</v>
      </c>
      <c r="C74" s="49" t="s">
        <v>954</v>
      </c>
      <c r="D74" s="50" t="s">
        <v>1089</v>
      </c>
      <c r="E74" s="49">
        <v>46</v>
      </c>
      <c r="F74" s="49"/>
      <c r="G74" s="49"/>
      <c r="H74" s="49" t="s">
        <v>1073</v>
      </c>
      <c r="I74" s="198" t="s">
        <v>3858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1017</v>
      </c>
      <c r="I75" s="198" t="s">
        <v>3880</v>
      </c>
      <c r="J75" s="300">
        <v>1360</v>
      </c>
      <c r="K75" s="195">
        <f t="shared" si="2"/>
        <v>1428</v>
      </c>
      <c r="L75" s="301"/>
      <c r="M75" s="302"/>
      <c r="N75" s="197"/>
    </row>
    <row r="76" spans="1:14">
      <c r="B76" s="43" t="s">
        <v>1090</v>
      </c>
      <c r="C76" s="43" t="s">
        <v>1091</v>
      </c>
    </row>
    <row r="77" spans="1:14">
      <c r="C77" s="43" t="s">
        <v>1092</v>
      </c>
    </row>
    <row r="78" spans="1:14">
      <c r="C78" s="43" t="s">
        <v>1093</v>
      </c>
    </row>
    <row r="79" spans="1:14">
      <c r="C79" s="43" t="s">
        <v>1094</v>
      </c>
    </row>
  </sheetData>
  <autoFilter ref="A4:N79" xr:uid="{00000000-0009-0000-0000-000006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EBED-FF89-4DE1-A048-78EA7E5924C4}">
  <sheetPr filterMode="1"/>
  <dimension ref="A1:N49"/>
  <sheetViews>
    <sheetView zoomScale="55" zoomScaleNormal="55" workbookViewId="0">
      <pane xSplit="4" ySplit="1" topLeftCell="F7" activePane="bottomRight" state="frozen"/>
      <selection pane="topRight" activeCell="E1" sqref="E1"/>
      <selection pane="bottomLeft" activeCell="A2" sqref="A2"/>
      <selection pane="bottomRight"/>
    </sheetView>
  </sheetViews>
  <sheetFormatPr defaultColWidth="9.109375" defaultRowHeight="13.2"/>
  <cols>
    <col min="1" max="1" width="6" style="351" customWidth="1"/>
    <col min="2" max="2" width="51.44140625" style="352" customWidth="1"/>
    <col min="3" max="3" width="18.5546875" style="352" customWidth="1"/>
    <col min="4" max="4" width="22.109375" style="352" customWidth="1"/>
    <col min="5" max="5" width="20.5546875" style="351" hidden="1" customWidth="1"/>
    <col min="6" max="6" width="42.109375" style="351" customWidth="1"/>
    <col min="7" max="7" width="11.6640625" style="351" customWidth="1"/>
    <col min="8" max="8" width="20.88671875" style="1157" customWidth="1"/>
    <col min="9" max="9" width="66.33203125" style="1157" customWidth="1"/>
    <col min="10" max="10" width="20.88671875" style="1157" customWidth="1"/>
    <col min="11" max="11" width="40" style="1159" customWidth="1"/>
    <col min="12" max="12" width="25.44140625" style="1159" hidden="1" customWidth="1"/>
    <col min="13" max="13" width="18" style="1157" bestFit="1" customWidth="1"/>
    <col min="14" max="16384" width="9.109375" style="351"/>
  </cols>
  <sheetData>
    <row r="1" spans="1:14" s="347" customFormat="1" ht="49.5" customHeight="1">
      <c r="A1" s="1117"/>
      <c r="B1" s="1118" t="s">
        <v>1503</v>
      </c>
      <c r="C1" s="1118" t="s">
        <v>1509</v>
      </c>
      <c r="D1" s="1118" t="s">
        <v>1243</v>
      </c>
      <c r="E1" s="1118" t="s">
        <v>1810</v>
      </c>
      <c r="F1" s="1118"/>
      <c r="G1" s="1118" t="s">
        <v>1510</v>
      </c>
      <c r="H1" s="1119" t="s">
        <v>1809</v>
      </c>
      <c r="I1" s="1120" t="s">
        <v>1511</v>
      </c>
      <c r="J1" s="1119" t="s">
        <v>2210</v>
      </c>
      <c r="K1" s="1121" t="s">
        <v>6096</v>
      </c>
      <c r="L1" s="1121" t="s">
        <v>1810</v>
      </c>
      <c r="M1" s="1161">
        <v>46206</v>
      </c>
      <c r="N1" s="347" t="s">
        <v>6156</v>
      </c>
    </row>
    <row r="2" spans="1:14" s="347" customFormat="1" ht="204.75" customHeight="1">
      <c r="A2" s="1117">
        <v>1</v>
      </c>
      <c r="B2" s="1122" t="s">
        <v>1808</v>
      </c>
      <c r="C2" s="1118" t="s">
        <v>1807</v>
      </c>
      <c r="D2" s="1123" t="s">
        <v>1806</v>
      </c>
      <c r="E2" s="1124">
        <v>13750</v>
      </c>
      <c r="F2" s="1117"/>
      <c r="G2" s="1117">
        <v>1</v>
      </c>
      <c r="H2" s="1125">
        <v>12180</v>
      </c>
      <c r="I2" s="1126"/>
      <c r="J2" s="1125">
        <f>ROUNDUP(H2*1.05,2)</f>
        <v>12789</v>
      </c>
      <c r="K2" s="1121"/>
      <c r="L2" s="1121">
        <v>12180</v>
      </c>
      <c r="M2" s="1156"/>
    </row>
    <row r="3" spans="1:14" s="347" customFormat="1" ht="198" hidden="1" customHeight="1">
      <c r="A3" s="1117">
        <v>3</v>
      </c>
      <c r="B3" s="1122" t="s">
        <v>2211</v>
      </c>
      <c r="C3" s="1118" t="s">
        <v>1807</v>
      </c>
      <c r="D3" s="348" t="s">
        <v>2212</v>
      </c>
      <c r="E3" s="1124">
        <v>5168</v>
      </c>
      <c r="F3" s="1117"/>
      <c r="G3" s="1117">
        <v>1</v>
      </c>
      <c r="H3" s="1125">
        <v>6900</v>
      </c>
      <c r="I3" s="1127"/>
      <c r="J3" s="1125">
        <f t="shared" ref="J3:J37" si="0">ROUNDUP(H3*1.05,2)</f>
        <v>7245</v>
      </c>
      <c r="K3" s="1121"/>
      <c r="L3" s="1121">
        <v>7200</v>
      </c>
      <c r="M3" s="1155"/>
    </row>
    <row r="4" spans="1:14" s="347" customFormat="1" ht="198" hidden="1" customHeight="1">
      <c r="A4" s="1117"/>
      <c r="B4" s="1128" t="s">
        <v>6097</v>
      </c>
      <c r="C4" s="1118" t="s">
        <v>6098</v>
      </c>
      <c r="D4" s="348" t="s">
        <v>6099</v>
      </c>
      <c r="E4" s="1124"/>
      <c r="F4" s="1117"/>
      <c r="G4" s="1117">
        <v>1</v>
      </c>
      <c r="H4" s="1125">
        <v>7890</v>
      </c>
      <c r="I4" s="1127"/>
      <c r="J4" s="1125">
        <f t="shared" si="0"/>
        <v>8284.5</v>
      </c>
      <c r="K4" s="1121"/>
      <c r="L4" s="1121">
        <v>6409</v>
      </c>
      <c r="M4" s="1155"/>
    </row>
    <row r="5" spans="1:14" s="347" customFormat="1" ht="173.25" hidden="1" customHeight="1">
      <c r="A5" s="1117">
        <v>5</v>
      </c>
      <c r="B5" s="1117" t="s">
        <v>2011</v>
      </c>
      <c r="C5" s="1118" t="s">
        <v>1512</v>
      </c>
      <c r="D5" s="1117"/>
      <c r="E5" s="1129">
        <v>7550</v>
      </c>
      <c r="F5" s="1117"/>
      <c r="G5" s="1117">
        <v>1</v>
      </c>
      <c r="H5" s="1125">
        <v>10900</v>
      </c>
      <c r="I5" s="1130"/>
      <c r="J5" s="1125">
        <f t="shared" si="0"/>
        <v>11445</v>
      </c>
      <c r="K5" s="1121"/>
      <c r="L5" s="1121">
        <v>9290</v>
      </c>
      <c r="M5" s="1155"/>
    </row>
    <row r="6" spans="1:14" s="347" customFormat="1" ht="186" hidden="1" customHeight="1">
      <c r="A6" s="1117">
        <v>6</v>
      </c>
      <c r="B6" s="348" t="s">
        <v>2213</v>
      </c>
      <c r="C6" s="1117" t="s">
        <v>2214</v>
      </c>
      <c r="D6" s="1117">
        <v>100674</v>
      </c>
      <c r="E6" s="1124">
        <v>3392</v>
      </c>
      <c r="F6" s="1131"/>
      <c r="G6" s="1117">
        <v>1</v>
      </c>
      <c r="H6" s="1125">
        <v>3070</v>
      </c>
      <c r="I6" s="1130"/>
      <c r="J6" s="1125">
        <f t="shared" si="0"/>
        <v>3223.5</v>
      </c>
      <c r="K6" s="1121" t="s">
        <v>2215</v>
      </c>
      <c r="L6" s="1132">
        <v>2800</v>
      </c>
      <c r="M6" s="1155"/>
    </row>
    <row r="7" spans="1:14" s="347" customFormat="1" ht="258.75" customHeight="1">
      <c r="A7" s="1117">
        <v>7</v>
      </c>
      <c r="B7" s="1133" t="s">
        <v>2216</v>
      </c>
      <c r="C7" s="1118" t="s">
        <v>2217</v>
      </c>
      <c r="D7" s="1133">
        <v>366527</v>
      </c>
      <c r="E7" s="1124">
        <v>14342</v>
      </c>
      <c r="F7" s="1131"/>
      <c r="G7" s="1117">
        <v>1</v>
      </c>
      <c r="H7" s="1125">
        <v>13126</v>
      </c>
      <c r="I7" s="1130"/>
      <c r="J7" s="1125">
        <f t="shared" si="0"/>
        <v>13782.3</v>
      </c>
      <c r="K7" s="1121"/>
      <c r="L7" s="1121"/>
      <c r="M7" s="1155"/>
    </row>
    <row r="8" spans="1:14" s="347" customFormat="1" ht="165" hidden="1" customHeight="1">
      <c r="A8" s="1117">
        <v>8</v>
      </c>
      <c r="B8" s="1134" t="s">
        <v>2003</v>
      </c>
      <c r="C8" s="1118" t="s">
        <v>1512</v>
      </c>
      <c r="D8" s="349" t="s">
        <v>2004</v>
      </c>
      <c r="E8" s="1124">
        <v>15400</v>
      </c>
      <c r="F8" s="1117"/>
      <c r="G8" s="1117">
        <v>1</v>
      </c>
      <c r="H8" s="1125">
        <v>11540</v>
      </c>
      <c r="I8" s="1135"/>
      <c r="J8" s="1125">
        <f t="shared" si="0"/>
        <v>12117</v>
      </c>
      <c r="K8" s="1121"/>
      <c r="L8" s="1121">
        <v>10990</v>
      </c>
      <c r="M8" s="1155"/>
    </row>
    <row r="9" spans="1:14" s="347" customFormat="1" ht="187.5" hidden="1" customHeight="1">
      <c r="A9" s="1117"/>
      <c r="B9" s="1117" t="s">
        <v>1805</v>
      </c>
      <c r="C9" s="1117" t="s">
        <v>1581</v>
      </c>
      <c r="D9" s="1117" t="s">
        <v>1582</v>
      </c>
      <c r="E9" s="1124">
        <v>8300</v>
      </c>
      <c r="F9" s="1117"/>
      <c r="G9" s="1117">
        <v>1</v>
      </c>
      <c r="H9" s="1125">
        <v>8900</v>
      </c>
      <c r="I9" s="1135"/>
      <c r="J9" s="1125">
        <f t="shared" si="0"/>
        <v>9345</v>
      </c>
      <c r="K9" s="1121"/>
      <c r="L9" s="1121">
        <v>8300</v>
      </c>
      <c r="M9" s="1155"/>
    </row>
    <row r="10" spans="1:14" s="347" customFormat="1" ht="187.5" hidden="1" customHeight="1">
      <c r="A10" s="350"/>
      <c r="B10" s="1122" t="s">
        <v>3617</v>
      </c>
      <c r="C10" s="1136"/>
      <c r="D10" s="1137" t="s">
        <v>3618</v>
      </c>
      <c r="E10" s="1138">
        <f>SUM(E2:E9)</f>
        <v>67902</v>
      </c>
      <c r="F10" s="1139"/>
      <c r="G10" s="1117">
        <v>1</v>
      </c>
      <c r="H10" s="1140">
        <v>19390</v>
      </c>
      <c r="I10" s="1141"/>
      <c r="J10" s="1125">
        <f t="shared" si="0"/>
        <v>20359.5</v>
      </c>
      <c r="K10" s="1121"/>
      <c r="L10" s="1121"/>
      <c r="M10" s="1155"/>
    </row>
    <row r="11" spans="1:14" ht="40.5" hidden="1" customHeight="1">
      <c r="B11" s="1122" t="s">
        <v>3619</v>
      </c>
      <c r="C11" s="1142" t="s">
        <v>6100</v>
      </c>
      <c r="D11" s="1143" t="s">
        <v>3620</v>
      </c>
      <c r="E11" s="1144"/>
      <c r="F11" s="1144"/>
      <c r="G11" s="1117">
        <v>1</v>
      </c>
      <c r="H11" s="1140">
        <v>14890</v>
      </c>
      <c r="I11" s="1145"/>
      <c r="J11" s="1125">
        <f t="shared" si="0"/>
        <v>15634.5</v>
      </c>
      <c r="K11" s="1146"/>
      <c r="L11" s="1146"/>
    </row>
    <row r="12" spans="1:14" ht="171.75" hidden="1" customHeight="1">
      <c r="B12" s="1147" t="s">
        <v>6101</v>
      </c>
      <c r="C12" s="1142" t="s">
        <v>6102</v>
      </c>
      <c r="D12" s="1143">
        <v>10000000740</v>
      </c>
      <c r="E12" s="1144"/>
      <c r="F12" s="1148"/>
      <c r="G12" s="1117">
        <v>1</v>
      </c>
      <c r="H12" s="1140">
        <v>11520</v>
      </c>
      <c r="I12" s="1145"/>
      <c r="J12" s="1125">
        <f t="shared" si="0"/>
        <v>12096</v>
      </c>
      <c r="K12" s="1146"/>
      <c r="L12" s="1146"/>
    </row>
    <row r="13" spans="1:14" ht="177" hidden="1" customHeight="1">
      <c r="B13" s="1147" t="s">
        <v>6103</v>
      </c>
      <c r="C13" s="1142" t="s">
        <v>6104</v>
      </c>
      <c r="D13" s="1143" t="s">
        <v>6105</v>
      </c>
      <c r="E13" s="1144"/>
      <c r="F13" s="1149"/>
      <c r="G13" s="1117">
        <v>1</v>
      </c>
      <c r="H13" s="1140">
        <v>26300</v>
      </c>
      <c r="I13" s="1145"/>
      <c r="J13" s="1125">
        <f t="shared" si="0"/>
        <v>27615</v>
      </c>
      <c r="K13" s="1146"/>
      <c r="L13" s="1146"/>
    </row>
    <row r="14" spans="1:14" ht="160.5" hidden="1" customHeight="1">
      <c r="B14" s="1147" t="s">
        <v>6106</v>
      </c>
      <c r="C14" s="1142" t="s">
        <v>6107</v>
      </c>
      <c r="D14" s="1143" t="s">
        <v>6108</v>
      </c>
      <c r="E14" s="1144"/>
      <c r="F14" s="1148"/>
      <c r="G14" s="1117">
        <v>1</v>
      </c>
      <c r="H14" s="1140">
        <v>19600</v>
      </c>
      <c r="I14" s="1145"/>
      <c r="J14" s="1125">
        <f t="shared" si="0"/>
        <v>20580</v>
      </c>
      <c r="K14" s="1146"/>
      <c r="L14" s="1146"/>
    </row>
    <row r="15" spans="1:14" ht="409.5" hidden="1" customHeight="1">
      <c r="B15" s="1147" t="s">
        <v>6109</v>
      </c>
      <c r="C15" s="1142" t="s">
        <v>6110</v>
      </c>
      <c r="D15" s="1143">
        <v>15103079</v>
      </c>
      <c r="E15" s="1144"/>
      <c r="F15" s="1148"/>
      <c r="G15" s="1117">
        <v>1</v>
      </c>
      <c r="H15" s="1140">
        <v>26190</v>
      </c>
      <c r="I15" s="1145"/>
      <c r="J15" s="1125">
        <f t="shared" si="0"/>
        <v>27499.5</v>
      </c>
      <c r="K15" s="1146"/>
      <c r="L15" s="1146"/>
    </row>
    <row r="16" spans="1:14" ht="147.75" hidden="1" customHeight="1">
      <c r="B16" s="1147" t="s">
        <v>6111</v>
      </c>
      <c r="C16" s="1142" t="s">
        <v>6112</v>
      </c>
      <c r="D16" s="1143" t="s">
        <v>6113</v>
      </c>
      <c r="E16" s="1144"/>
      <c r="F16" s="1148"/>
      <c r="G16" s="1117">
        <v>1</v>
      </c>
      <c r="H16" s="1140">
        <v>16730</v>
      </c>
      <c r="I16" s="1145"/>
      <c r="J16" s="1125">
        <f t="shared" si="0"/>
        <v>17566.5</v>
      </c>
      <c r="K16" s="1146"/>
      <c r="L16" s="1146"/>
    </row>
    <row r="17" spans="2:12" ht="167.25" hidden="1" customHeight="1">
      <c r="B17" s="1147" t="s">
        <v>6114</v>
      </c>
      <c r="C17" s="1142" t="s">
        <v>6115</v>
      </c>
      <c r="D17" s="1143" t="s">
        <v>6116</v>
      </c>
      <c r="E17" s="1144"/>
      <c r="F17" s="1148"/>
      <c r="G17" s="1117">
        <v>1</v>
      </c>
      <c r="H17" s="1140">
        <v>5900</v>
      </c>
      <c r="I17" s="1145"/>
      <c r="J17" s="1125">
        <f t="shared" si="0"/>
        <v>6195</v>
      </c>
      <c r="K17" s="1146"/>
      <c r="L17" s="1121"/>
    </row>
    <row r="18" spans="2:12" ht="164.25" hidden="1" customHeight="1">
      <c r="B18" s="1147" t="s">
        <v>6117</v>
      </c>
      <c r="C18" s="1142" t="s">
        <v>6118</v>
      </c>
      <c r="D18" s="1143" t="s">
        <v>6119</v>
      </c>
      <c r="E18" s="1144"/>
      <c r="F18" s="1148"/>
      <c r="G18" s="1117">
        <v>1</v>
      </c>
      <c r="H18" s="1140">
        <v>410</v>
      </c>
      <c r="I18" s="1145"/>
      <c r="J18" s="1125">
        <f t="shared" si="0"/>
        <v>430.5</v>
      </c>
      <c r="K18" s="1146"/>
      <c r="L18" s="1146"/>
    </row>
    <row r="19" spans="2:12" ht="197.25" hidden="1" customHeight="1">
      <c r="B19" s="1147" t="s">
        <v>6120</v>
      </c>
      <c r="C19" s="1142" t="s">
        <v>6121</v>
      </c>
      <c r="D19" s="1143" t="s">
        <v>6122</v>
      </c>
      <c r="E19" s="1144"/>
      <c r="F19" s="1148"/>
      <c r="G19" s="1117">
        <v>1</v>
      </c>
      <c r="H19" s="1140">
        <v>13200</v>
      </c>
      <c r="I19" s="1145"/>
      <c r="J19" s="1125">
        <f t="shared" si="0"/>
        <v>13860</v>
      </c>
      <c r="K19" s="1146"/>
      <c r="L19" s="1146"/>
    </row>
    <row r="20" spans="2:12" ht="131.25" hidden="1" customHeight="1">
      <c r="B20" s="1147" t="s">
        <v>6123</v>
      </c>
      <c r="C20" s="1142" t="s">
        <v>6121</v>
      </c>
      <c r="D20" s="1143" t="s">
        <v>6124</v>
      </c>
      <c r="E20" s="1144"/>
      <c r="F20" s="1148"/>
      <c r="G20" s="1117">
        <v>1</v>
      </c>
      <c r="H20" s="1140">
        <v>4300</v>
      </c>
      <c r="I20" s="1145"/>
      <c r="J20" s="1125">
        <f t="shared" si="0"/>
        <v>4515</v>
      </c>
      <c r="K20" s="1146"/>
      <c r="L20" s="1146"/>
    </row>
    <row r="21" spans="2:12" ht="153.75" hidden="1" customHeight="1">
      <c r="B21" s="1147" t="s">
        <v>6125</v>
      </c>
      <c r="C21" s="1142" t="s">
        <v>6121</v>
      </c>
      <c r="D21" s="1143" t="s">
        <v>6126</v>
      </c>
      <c r="E21" s="1144"/>
      <c r="F21" s="1148"/>
      <c r="G21" s="1117">
        <v>1</v>
      </c>
      <c r="H21" s="1140">
        <v>30600</v>
      </c>
      <c r="I21" s="1145"/>
      <c r="J21" s="1125">
        <f t="shared" si="0"/>
        <v>32130</v>
      </c>
      <c r="K21" s="1146"/>
      <c r="L21" s="1146"/>
    </row>
    <row r="22" spans="2:12" ht="148.5" hidden="1" customHeight="1">
      <c r="B22" s="1147" t="s">
        <v>6127</v>
      </c>
      <c r="C22" s="1142" t="s">
        <v>6128</v>
      </c>
      <c r="D22" s="1143" t="s">
        <v>6128</v>
      </c>
      <c r="E22" s="1144"/>
      <c r="F22" s="1148"/>
      <c r="G22" s="1117">
        <v>1</v>
      </c>
      <c r="H22" s="1140">
        <v>21870</v>
      </c>
      <c r="I22" s="1145"/>
      <c r="J22" s="1125">
        <f t="shared" si="0"/>
        <v>22963.5</v>
      </c>
      <c r="K22" s="1146"/>
      <c r="L22" s="1146"/>
    </row>
    <row r="23" spans="2:12" ht="163.5" hidden="1" customHeight="1">
      <c r="B23" s="1147" t="s">
        <v>6129</v>
      </c>
      <c r="C23" s="1142" t="s">
        <v>6130</v>
      </c>
      <c r="D23" s="1143" t="s">
        <v>6131</v>
      </c>
      <c r="E23" s="1144"/>
      <c r="F23" s="1148"/>
      <c r="G23" s="1117">
        <v>1</v>
      </c>
      <c r="H23" s="1140">
        <v>39960</v>
      </c>
      <c r="I23" s="1145"/>
      <c r="J23" s="1125">
        <f t="shared" si="0"/>
        <v>41958</v>
      </c>
      <c r="K23" s="1146"/>
      <c r="L23" s="1146"/>
    </row>
    <row r="24" spans="2:12" ht="148.5" hidden="1" customHeight="1">
      <c r="B24" s="1147" t="s">
        <v>6132</v>
      </c>
      <c r="C24" s="1142" t="s">
        <v>2217</v>
      </c>
      <c r="D24" s="1143" t="s">
        <v>6133</v>
      </c>
      <c r="E24" s="1144"/>
      <c r="F24" s="1148"/>
      <c r="G24" s="1117">
        <v>1</v>
      </c>
      <c r="H24" s="1140">
        <v>7930</v>
      </c>
      <c r="I24" s="1145"/>
      <c r="J24" s="1125">
        <f t="shared" si="0"/>
        <v>8326.5</v>
      </c>
      <c r="K24" s="1146"/>
      <c r="L24" s="1146"/>
    </row>
    <row r="25" spans="2:12" ht="122.25" hidden="1" customHeight="1">
      <c r="B25" s="1147" t="s">
        <v>6134</v>
      </c>
      <c r="C25" s="1142" t="s">
        <v>6135</v>
      </c>
      <c r="D25" s="1143" t="s">
        <v>6136</v>
      </c>
      <c r="E25" s="1144"/>
      <c r="F25" s="1150"/>
      <c r="G25" s="1117">
        <v>1</v>
      </c>
      <c r="H25" s="1140">
        <v>4150</v>
      </c>
      <c r="I25" s="1145"/>
      <c r="J25" s="1125">
        <f t="shared" si="0"/>
        <v>4357.5</v>
      </c>
      <c r="K25" s="1146"/>
      <c r="L25" s="1146"/>
    </row>
    <row r="26" spans="2:12" ht="235.5" customHeight="1">
      <c r="B26" s="1147" t="s">
        <v>6137</v>
      </c>
      <c r="C26" s="1142" t="s">
        <v>6135</v>
      </c>
      <c r="D26" s="1151"/>
      <c r="E26" s="1144"/>
      <c r="F26" s="1152"/>
      <c r="G26" s="1117">
        <v>1</v>
      </c>
      <c r="H26" s="1140">
        <v>28160</v>
      </c>
      <c r="I26" s="1145"/>
      <c r="J26" s="1125">
        <f t="shared" si="0"/>
        <v>29568</v>
      </c>
      <c r="K26" s="1146"/>
      <c r="L26" s="1146"/>
    </row>
    <row r="27" spans="2:12" ht="159" hidden="1" customHeight="1">
      <c r="B27" s="1147" t="s">
        <v>6138</v>
      </c>
      <c r="C27" s="1142" t="s">
        <v>6104</v>
      </c>
      <c r="D27" s="1143" t="s">
        <v>6139</v>
      </c>
      <c r="E27" s="1144"/>
      <c r="F27" s="1152"/>
      <c r="G27" s="1117">
        <v>1</v>
      </c>
      <c r="H27" s="1140">
        <v>13080</v>
      </c>
      <c r="I27" s="1145"/>
      <c r="J27" s="1125">
        <f t="shared" si="0"/>
        <v>13734</v>
      </c>
      <c r="K27" s="1146"/>
      <c r="L27" s="1146"/>
    </row>
    <row r="28" spans="2:12" ht="179.25" hidden="1" customHeight="1">
      <c r="B28" s="1147" t="s">
        <v>6140</v>
      </c>
      <c r="C28" s="1142" t="s">
        <v>6104</v>
      </c>
      <c r="D28" s="1143" t="s">
        <v>6141</v>
      </c>
      <c r="E28" s="1144"/>
      <c r="F28" s="1152"/>
      <c r="G28" s="1117">
        <v>1</v>
      </c>
      <c r="H28" s="1140">
        <v>11880</v>
      </c>
      <c r="I28" s="1145"/>
      <c r="J28" s="1125">
        <f t="shared" si="0"/>
        <v>12474</v>
      </c>
      <c r="K28" s="1146"/>
      <c r="L28" s="1146"/>
    </row>
    <row r="29" spans="2:12" ht="170.25" hidden="1" customHeight="1">
      <c r="B29" s="1147" t="s">
        <v>6142</v>
      </c>
      <c r="C29" s="1142" t="s">
        <v>6121</v>
      </c>
      <c r="D29" s="1151" t="s">
        <v>6143</v>
      </c>
      <c r="E29" s="1144"/>
      <c r="F29" s="1152"/>
      <c r="G29" s="1117">
        <v>1</v>
      </c>
      <c r="H29" s="1140">
        <v>1820</v>
      </c>
      <c r="I29" s="1145"/>
      <c r="J29" s="1125">
        <f t="shared" si="0"/>
        <v>1911</v>
      </c>
      <c r="K29" s="1146"/>
      <c r="L29" s="1146"/>
    </row>
    <row r="30" spans="2:12" ht="162.75" hidden="1" customHeight="1">
      <c r="B30" s="1153" t="s">
        <v>6144</v>
      </c>
      <c r="C30" s="1142" t="s">
        <v>6145</v>
      </c>
      <c r="D30" s="1151" t="s">
        <v>6146</v>
      </c>
      <c r="E30" s="1144"/>
      <c r="F30" s="1152"/>
      <c r="G30" s="1117">
        <v>1</v>
      </c>
      <c r="H30" s="1140">
        <v>14760</v>
      </c>
      <c r="I30" s="1145"/>
      <c r="J30" s="1125">
        <f t="shared" si="0"/>
        <v>15498</v>
      </c>
      <c r="K30" s="1146"/>
      <c r="L30" s="1154">
        <v>14064</v>
      </c>
    </row>
    <row r="31" spans="2:12" ht="150.75" hidden="1" customHeight="1">
      <c r="B31" s="1153" t="s">
        <v>4028</v>
      </c>
      <c r="C31" s="1142" t="s">
        <v>6147</v>
      </c>
      <c r="D31" s="1151" t="s">
        <v>6148</v>
      </c>
      <c r="E31" s="1144"/>
      <c r="F31" s="1152"/>
      <c r="G31" s="1117"/>
      <c r="H31" s="1140">
        <v>28030</v>
      </c>
      <c r="I31" s="1145"/>
      <c r="J31" s="1125">
        <f t="shared" si="0"/>
        <v>29431.5</v>
      </c>
      <c r="K31" s="1146"/>
      <c r="L31" s="1154">
        <v>27571</v>
      </c>
    </row>
    <row r="32" spans="2:12" ht="141.75" hidden="1" customHeight="1">
      <c r="B32" s="1153" t="s">
        <v>2305</v>
      </c>
      <c r="C32" s="1142" t="s">
        <v>6149</v>
      </c>
      <c r="D32" s="1151" t="s">
        <v>6150</v>
      </c>
      <c r="E32" s="1144"/>
      <c r="F32" s="1152"/>
      <c r="G32" s="1117"/>
      <c r="H32" s="1140">
        <v>10390</v>
      </c>
      <c r="I32" s="1145"/>
      <c r="J32" s="1125">
        <f t="shared" si="0"/>
        <v>10909.5</v>
      </c>
      <c r="K32" s="1146"/>
      <c r="L32" s="1154">
        <v>9460</v>
      </c>
    </row>
    <row r="33" spans="2:14" ht="111.75" hidden="1" customHeight="1">
      <c r="B33" s="1153" t="s">
        <v>4030</v>
      </c>
      <c r="C33" s="1142" t="s">
        <v>6151</v>
      </c>
      <c r="D33" s="1151" t="s">
        <v>6152</v>
      </c>
      <c r="E33" s="1144"/>
      <c r="F33" s="1152"/>
      <c r="G33" s="1117"/>
      <c r="H33" s="1140">
        <v>980</v>
      </c>
      <c r="I33" s="1145"/>
      <c r="J33" s="1125">
        <f t="shared" si="0"/>
        <v>1029</v>
      </c>
      <c r="K33" s="1146"/>
      <c r="L33" s="1154">
        <v>660</v>
      </c>
    </row>
    <row r="34" spans="2:14" ht="135" hidden="1" customHeight="1">
      <c r="B34" s="1153" t="s">
        <v>4031</v>
      </c>
      <c r="C34" s="1142" t="s">
        <v>6151</v>
      </c>
      <c r="D34" s="1151" t="s">
        <v>6153</v>
      </c>
      <c r="E34" s="1144"/>
      <c r="F34" s="1152"/>
      <c r="G34" s="1117"/>
      <c r="H34" s="1140">
        <v>1290</v>
      </c>
      <c r="I34" s="1145"/>
      <c r="J34" s="1125">
        <f t="shared" si="0"/>
        <v>1354.5</v>
      </c>
      <c r="K34" s="1146"/>
      <c r="L34" s="1154">
        <v>1085</v>
      </c>
    </row>
    <row r="35" spans="2:14" ht="144.75" hidden="1" customHeight="1">
      <c r="B35" s="1153" t="s">
        <v>6154</v>
      </c>
      <c r="C35" s="1142" t="s">
        <v>1512</v>
      </c>
      <c r="D35" s="1151" t="s">
        <v>6155</v>
      </c>
      <c r="E35" s="1144"/>
      <c r="F35" s="1152"/>
      <c r="G35" s="1117"/>
      <c r="H35" s="1140">
        <v>22360</v>
      </c>
      <c r="I35" s="1145"/>
      <c r="J35" s="1125">
        <f t="shared" si="0"/>
        <v>23478</v>
      </c>
      <c r="K35" s="1146"/>
      <c r="L35" s="1154">
        <v>20370</v>
      </c>
    </row>
    <row r="36" spans="2:14" ht="102">
      <c r="B36" s="1158" t="s">
        <v>6162</v>
      </c>
      <c r="C36" s="1142"/>
      <c r="D36" s="1151" t="s">
        <v>6163</v>
      </c>
      <c r="E36" s="1144"/>
      <c r="F36" s="1152"/>
      <c r="G36" s="1117"/>
      <c r="H36" s="1140">
        <v>11800</v>
      </c>
      <c r="I36" s="1144"/>
      <c r="J36" s="1125">
        <f t="shared" si="0"/>
        <v>12390</v>
      </c>
      <c r="K36" s="1142" t="s">
        <v>6166</v>
      </c>
      <c r="L36" s="1142"/>
      <c r="M36" s="1167">
        <v>46223</v>
      </c>
      <c r="N36" s="351" t="s">
        <v>6169</v>
      </c>
    </row>
    <row r="37" spans="2:14" ht="61.2" hidden="1">
      <c r="B37" s="1158" t="s">
        <v>6164</v>
      </c>
      <c r="C37" s="1142" t="s">
        <v>6165</v>
      </c>
      <c r="D37" s="1151">
        <v>770230001</v>
      </c>
      <c r="E37" s="1144"/>
      <c r="F37" s="1152"/>
      <c r="G37" s="1117"/>
      <c r="H37" s="1140">
        <v>9800</v>
      </c>
      <c r="I37" s="1144"/>
      <c r="J37" s="1125">
        <f t="shared" si="0"/>
        <v>10290</v>
      </c>
      <c r="K37" s="1142"/>
      <c r="L37" s="1142"/>
      <c r="M37" s="1167">
        <v>46223</v>
      </c>
    </row>
    <row r="38" spans="2:14" ht="21">
      <c r="B38" s="1158"/>
      <c r="C38" s="1142"/>
      <c r="D38" s="1151"/>
      <c r="E38" s="1144"/>
      <c r="F38" s="1152"/>
      <c r="G38" s="1117"/>
      <c r="H38" s="1140"/>
      <c r="I38" s="1145"/>
      <c r="J38" s="1125"/>
      <c r="K38" s="1146"/>
    </row>
    <row r="39" spans="2:14" ht="21">
      <c r="B39" s="1158"/>
      <c r="C39" s="1142"/>
      <c r="D39" s="1151"/>
      <c r="E39" s="1144"/>
      <c r="F39" s="1152"/>
      <c r="G39" s="1117"/>
      <c r="H39" s="1140"/>
      <c r="I39" s="1145"/>
      <c r="J39" s="1125"/>
      <c r="K39" s="1146"/>
    </row>
    <row r="40" spans="2:14" ht="21">
      <c r="B40" s="1158"/>
      <c r="C40" s="1142"/>
      <c r="D40" s="1151"/>
      <c r="E40" s="1144"/>
      <c r="F40" s="1152"/>
      <c r="G40" s="1117"/>
      <c r="H40" s="1140"/>
      <c r="I40" s="1145"/>
      <c r="J40" s="1125"/>
      <c r="K40" s="1146"/>
    </row>
    <row r="49" spans="2:2" ht="66" customHeight="1">
      <c r="B49" s="1160" t="s">
        <v>1540</v>
      </c>
    </row>
  </sheetData>
  <autoFilter xmlns:x14="http://schemas.microsoft.com/office/spreadsheetml/2009/9/main" ref="A1:N37" xr:uid="{1EB5EDA7-F5A0-4CE0-A7A3-FC82F831C8CA}">
    <filterColumn colId="1">
      <filters>
        <mc:AlternateContent xmlns:mc="http://schemas.openxmlformats.org/markup-compatibility/2006">
          <mc:Choice Requires="x14">
            <x14:filter val="W00750 Унитаз напольный безободковый торнадо с быстросъемным дюропласт сиденьем микролифт Watersense Aurora TORNADO"/>
            <x14:filter val="Инсталляция для подвесного унитаза Aquatek Standart 37 INS-0000017, кнопка Акватек KDI-0000016 хром"/>
            <x14:filter val="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"/>
            <x14:filter val="Унитаз подвесной SantiLine SL-5007 безободковый, с микролифтом"/>
          </mc:Choice>
          <mc:Fallback>
            <filter val="W00750 Унитаз напольный безободковый торнадо с быстросъемным дюропласт сиденьем микролифт Watersense Aurora TORNADO"/>
            <filter val="Инсталляция для подвесного унитаза Aquatek Standart 37 INS-0000017, кнопка Акватек KDI-0000016 хром"/>
            <filter val="Унитаз подвесной SantiLine SL-5007 безободковый, с микролифтом"/>
          </mc:Fallback>
        </mc:AlternateContent>
      </filters>
    </filterColumn>
  </autoFilter>
  <pageMargins left="0.31" right="0.36" top="0.52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FEDE-6BC3-4E1F-804B-4271E8205F46}">
  <dimension ref="B2:P16"/>
  <sheetViews>
    <sheetView workbookViewId="0">
      <selection activeCell="M27" sqref="M27"/>
    </sheetView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542" t="s">
        <v>1639</v>
      </c>
      <c r="K2" s="1542"/>
      <c r="L2" s="1542"/>
      <c r="M2" s="1542"/>
    </row>
    <row r="3" spans="2:16" ht="36.6" thickBot="1">
      <c r="B3" s="212" t="s">
        <v>1242</v>
      </c>
      <c r="C3" s="213" t="s">
        <v>1243</v>
      </c>
      <c r="D3" s="213" t="s">
        <v>1244</v>
      </c>
      <c r="E3" s="213" t="s">
        <v>1646</v>
      </c>
      <c r="F3" s="213" t="s">
        <v>2029</v>
      </c>
      <c r="J3" s="212" t="s">
        <v>1619</v>
      </c>
      <c r="K3" s="213" t="s">
        <v>1620</v>
      </c>
      <c r="L3" s="213" t="s">
        <v>1621</v>
      </c>
      <c r="M3" s="213" t="s">
        <v>1622</v>
      </c>
      <c r="P3" s="251" t="s">
        <v>1799</v>
      </c>
    </row>
    <row r="4" spans="2:16" ht="15" thickBot="1">
      <c r="B4" s="214" t="s">
        <v>1615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543">
        <v>1</v>
      </c>
      <c r="K4" s="1540" t="s">
        <v>1623</v>
      </c>
      <c r="L4" s="1540" t="s">
        <v>1624</v>
      </c>
      <c r="M4" s="216" t="s">
        <v>1625</v>
      </c>
      <c r="P4">
        <v>9185.4</v>
      </c>
    </row>
    <row r="5" spans="2:16" ht="15" thickBot="1">
      <c r="B5" s="214" t="s">
        <v>1616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544"/>
      <c r="K5" s="1541"/>
      <c r="L5" s="1541"/>
      <c r="M5" s="215" t="s">
        <v>1626</v>
      </c>
      <c r="P5">
        <v>20723.849999999999</v>
      </c>
    </row>
    <row r="6" spans="2:16" ht="35.25" customHeight="1" thickBot="1">
      <c r="B6" s="214" t="s">
        <v>1617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543">
        <v>2</v>
      </c>
      <c r="K6" s="1540" t="s">
        <v>1627</v>
      </c>
      <c r="L6" s="1540" t="s">
        <v>1628</v>
      </c>
      <c r="M6" s="216" t="s">
        <v>1629</v>
      </c>
      <c r="P6">
        <v>36364.199999999997</v>
      </c>
    </row>
    <row r="7" spans="2:16" ht="15" thickBot="1">
      <c r="B7" s="214" t="s">
        <v>1618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544"/>
      <c r="K7" s="1541"/>
      <c r="L7" s="1541"/>
      <c r="M7" s="215" t="s">
        <v>1630</v>
      </c>
      <c r="P7">
        <v>41580</v>
      </c>
    </row>
    <row r="8" spans="2:16" ht="35.25" customHeight="1">
      <c r="E8" t="s">
        <v>3625</v>
      </c>
      <c r="J8" s="1543">
        <v>3</v>
      </c>
      <c r="K8" s="1540" t="s">
        <v>1631</v>
      </c>
      <c r="L8" s="1540" t="s">
        <v>1632</v>
      </c>
      <c r="M8" s="216" t="s">
        <v>1633</v>
      </c>
    </row>
    <row r="9" spans="2:16" ht="24.75" customHeight="1" thickBot="1">
      <c r="B9" t="s">
        <v>1652</v>
      </c>
      <c r="J9" s="1544"/>
      <c r="K9" s="1541"/>
      <c r="L9" s="1541"/>
      <c r="M9" s="215" t="s">
        <v>1634</v>
      </c>
    </row>
    <row r="10" spans="2:16" ht="35.25" customHeight="1">
      <c r="B10" t="s">
        <v>1640</v>
      </c>
      <c r="J10" s="1543">
        <v>4</v>
      </c>
      <c r="K10" s="1540" t="s">
        <v>1635</v>
      </c>
      <c r="L10" s="1540" t="s">
        <v>1636</v>
      </c>
      <c r="M10" s="216" t="s">
        <v>1637</v>
      </c>
    </row>
    <row r="11" spans="2:16" ht="24.75" customHeight="1" thickBot="1">
      <c r="B11" t="s">
        <v>1641</v>
      </c>
      <c r="J11" s="1544"/>
      <c r="K11" s="1541"/>
      <c r="L11" s="1541"/>
      <c r="M11" s="215" t="s">
        <v>1638</v>
      </c>
    </row>
    <row r="12" spans="2:16">
      <c r="B12" t="s">
        <v>1642</v>
      </c>
    </row>
    <row r="13" spans="2:16">
      <c r="B13" t="s">
        <v>1643</v>
      </c>
    </row>
    <row r="15" spans="2:16">
      <c r="B15" t="s">
        <v>1644</v>
      </c>
    </row>
    <row r="16" spans="2:16">
      <c r="B16" t="s">
        <v>1645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01FA-72B7-4127-B55F-8EE6B31DE86E}">
  <sheetPr>
    <tabColor rgb="FF00B050"/>
  </sheetPr>
  <dimension ref="A1:O32"/>
  <sheetViews>
    <sheetView topLeftCell="G10" zoomScale="80" zoomScaleNormal="80" workbookViewId="0">
      <selection activeCell="K31" sqref="K31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4" width="9.109375" customWidth="1"/>
    <col min="15" max="15" width="13.33203125" customWidth="1"/>
    <col min="16" max="16" width="9.109375" customWidth="1"/>
    <col min="17" max="17" width="7.5546875" customWidth="1"/>
  </cols>
  <sheetData>
    <row r="1" spans="1:15" s="1" customFormat="1" ht="15.6">
      <c r="A1" s="1" t="s">
        <v>1874</v>
      </c>
      <c r="B1" s="1552" t="s">
        <v>1969</v>
      </c>
      <c r="C1" s="1552"/>
      <c r="D1" s="1552"/>
      <c r="E1" s="1552"/>
      <c r="G1" s="1545" t="s">
        <v>2140</v>
      </c>
      <c r="H1" s="1545"/>
      <c r="I1" s="1545"/>
      <c r="J1" s="1545"/>
    </row>
    <row r="2" spans="1:15" s="1" customFormat="1">
      <c r="A2" s="288" t="s">
        <v>1970</v>
      </c>
      <c r="B2" s="1553" t="s">
        <v>1971</v>
      </c>
      <c r="C2" s="1554"/>
      <c r="D2" s="1554"/>
      <c r="E2" s="1555"/>
      <c r="G2" s="1546" t="s">
        <v>2139</v>
      </c>
      <c r="H2" s="1546"/>
      <c r="I2" s="1546"/>
      <c r="J2" s="1546"/>
    </row>
    <row r="3" spans="1:15" s="1" customFormat="1">
      <c r="A3" s="288" t="s">
        <v>1972</v>
      </c>
      <c r="B3" s="1556" t="s">
        <v>1973</v>
      </c>
      <c r="C3" s="1554"/>
      <c r="D3" s="1554"/>
      <c r="E3" s="1555"/>
      <c r="G3" s="1547" t="s">
        <v>2138</v>
      </c>
      <c r="H3" s="1547"/>
      <c r="I3" s="1547"/>
      <c r="J3" s="1547"/>
    </row>
    <row r="4" spans="1:15" s="1" customFormat="1">
      <c r="A4" s="288" t="s">
        <v>1792</v>
      </c>
      <c r="B4" s="1553" t="s">
        <v>1974</v>
      </c>
      <c r="C4" s="1554"/>
      <c r="D4" s="1554"/>
      <c r="E4" s="1555"/>
      <c r="G4" s="1548" t="s">
        <v>2137</v>
      </c>
      <c r="H4" s="1548"/>
      <c r="I4" s="1548"/>
      <c r="J4" s="1548"/>
    </row>
    <row r="5" spans="1:15">
      <c r="B5" s="1557" t="s">
        <v>1984</v>
      </c>
      <c r="C5" s="1558"/>
      <c r="D5" s="1558"/>
      <c r="E5" s="1558"/>
    </row>
    <row r="6" spans="1:15" ht="204">
      <c r="A6" s="280" t="s">
        <v>1949</v>
      </c>
      <c r="B6" s="87" t="s">
        <v>1968</v>
      </c>
      <c r="C6" s="247" t="s">
        <v>5</v>
      </c>
      <c r="D6" s="248" t="s">
        <v>1950</v>
      </c>
      <c r="E6" s="248" t="s">
        <v>1951</v>
      </c>
      <c r="F6" s="89" t="s">
        <v>2135</v>
      </c>
      <c r="G6" s="313" t="s">
        <v>2136</v>
      </c>
      <c r="H6" s="313" t="s">
        <v>1243</v>
      </c>
      <c r="I6" s="247" t="s">
        <v>5</v>
      </c>
      <c r="J6" s="248" t="s">
        <v>1950</v>
      </c>
      <c r="K6" s="312" t="s">
        <v>1951</v>
      </c>
      <c r="L6" s="89" t="s">
        <v>2135</v>
      </c>
      <c r="O6" s="255">
        <v>46262</v>
      </c>
    </row>
    <row r="7" spans="1:15" ht="41.4">
      <c r="A7" s="285" t="s">
        <v>1952</v>
      </c>
      <c r="B7" s="267" t="s">
        <v>1883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1" t="s">
        <v>2134</v>
      </c>
      <c r="H7" s="308" t="s">
        <v>2133</v>
      </c>
      <c r="I7" s="91" t="s">
        <v>13</v>
      </c>
      <c r="J7" s="266">
        <v>176</v>
      </c>
      <c r="K7" s="1277">
        <v>516.78</v>
      </c>
      <c r="L7" s="282">
        <f>ROUND(K7*1.05,2)</f>
        <v>542.62</v>
      </c>
      <c r="O7" s="803"/>
    </row>
    <row r="8" spans="1:15" ht="27.6">
      <c r="A8" s="285" t="s">
        <v>1953</v>
      </c>
      <c r="B8" s="310" t="s">
        <v>1793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08" t="s">
        <v>2132</v>
      </c>
      <c r="H8" s="308" t="s">
        <v>2131</v>
      </c>
      <c r="I8" s="91" t="s">
        <v>13</v>
      </c>
      <c r="J8" s="266">
        <v>24</v>
      </c>
      <c r="K8" s="1278">
        <v>828.22</v>
      </c>
      <c r="L8" s="282">
        <f t="shared" ref="L8:L25" si="1">ROUND(K8*1.05,2)</f>
        <v>869.63</v>
      </c>
      <c r="O8" s="803"/>
    </row>
    <row r="9" spans="1:15" ht="41.4">
      <c r="A9" s="285" t="s">
        <v>1954</v>
      </c>
      <c r="B9" s="310" t="s">
        <v>1884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08" t="s">
        <v>2130</v>
      </c>
      <c r="H9" s="308" t="s">
        <v>2129</v>
      </c>
      <c r="I9" s="91" t="s">
        <v>13</v>
      </c>
      <c r="J9" s="266">
        <v>140</v>
      </c>
      <c r="K9" s="1278">
        <v>2453.31</v>
      </c>
      <c r="L9" s="282">
        <f t="shared" si="1"/>
        <v>2575.98</v>
      </c>
      <c r="O9" s="803"/>
    </row>
    <row r="10" spans="1:15" ht="27.6">
      <c r="A10" s="286" t="s">
        <v>1955</v>
      </c>
      <c r="B10" s="309" t="s">
        <v>1794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08" t="s">
        <v>2126</v>
      </c>
      <c r="H10" s="308" t="s">
        <v>2125</v>
      </c>
      <c r="I10" s="91" t="s">
        <v>13</v>
      </c>
      <c r="J10" s="266">
        <v>32</v>
      </c>
      <c r="K10" s="1273">
        <v>6545.42</v>
      </c>
      <c r="L10" s="282">
        <f t="shared" si="1"/>
        <v>6872.69</v>
      </c>
      <c r="O10" s="803"/>
    </row>
    <row r="11" spans="1:15" ht="27.6">
      <c r="A11" s="286" t="s">
        <v>1956</v>
      </c>
      <c r="B11" s="309" t="s">
        <v>1795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08" t="s">
        <v>2124</v>
      </c>
      <c r="H11" s="308" t="s">
        <v>2123</v>
      </c>
      <c r="I11" s="91" t="s">
        <v>13</v>
      </c>
      <c r="J11" s="266">
        <v>12</v>
      </c>
      <c r="K11" s="1273">
        <v>4044.08</v>
      </c>
      <c r="L11" s="282">
        <f t="shared" si="1"/>
        <v>4246.28</v>
      </c>
      <c r="O11" s="803"/>
    </row>
    <row r="12" spans="1:15" ht="27.6">
      <c r="A12" s="286" t="s">
        <v>1957</v>
      </c>
      <c r="B12" s="309" t="s">
        <v>1796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08" t="s">
        <v>2128</v>
      </c>
      <c r="H12" s="308" t="s">
        <v>2127</v>
      </c>
      <c r="I12" s="91" t="s">
        <v>13</v>
      </c>
      <c r="J12" s="266">
        <v>24</v>
      </c>
      <c r="K12" s="1273">
        <v>2286.61</v>
      </c>
      <c r="L12" s="282">
        <f t="shared" si="1"/>
        <v>2400.94</v>
      </c>
      <c r="O12" s="803"/>
    </row>
    <row r="13" spans="1:15" ht="27.6">
      <c r="A13" s="286" t="s">
        <v>1958</v>
      </c>
      <c r="B13" s="309" t="s">
        <v>1797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08" t="s">
        <v>2126</v>
      </c>
      <c r="H13" s="308" t="s">
        <v>2125</v>
      </c>
      <c r="I13" s="91" t="s">
        <v>13</v>
      </c>
      <c r="J13" s="266">
        <v>4</v>
      </c>
      <c r="K13" s="1274">
        <v>6545.42</v>
      </c>
      <c r="L13" s="282">
        <f t="shared" si="1"/>
        <v>6872.69</v>
      </c>
      <c r="O13" s="803"/>
    </row>
    <row r="14" spans="1:15" ht="27.6">
      <c r="A14" s="286" t="s">
        <v>1959</v>
      </c>
      <c r="B14" s="309" t="s">
        <v>1798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08" t="s">
        <v>2124</v>
      </c>
      <c r="H14" s="308" t="s">
        <v>2123</v>
      </c>
      <c r="I14" s="91" t="s">
        <v>13</v>
      </c>
      <c r="J14" s="266">
        <v>4</v>
      </c>
      <c r="K14" s="1274">
        <v>4044.08</v>
      </c>
      <c r="L14" s="282">
        <f t="shared" si="1"/>
        <v>4246.28</v>
      </c>
      <c r="O14" s="803"/>
    </row>
    <row r="15" spans="1:15" ht="41.4">
      <c r="A15" s="285" t="s">
        <v>1960</v>
      </c>
      <c r="B15" s="268" t="s">
        <v>1885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08" t="s">
        <v>2122</v>
      </c>
      <c r="H15" s="308" t="s">
        <v>2121</v>
      </c>
      <c r="I15" s="91" t="s">
        <v>13</v>
      </c>
      <c r="J15" s="266">
        <v>48</v>
      </c>
      <c r="K15" s="1273">
        <v>422.07</v>
      </c>
      <c r="L15" s="282">
        <f t="shared" si="1"/>
        <v>443.17</v>
      </c>
      <c r="O15" s="803"/>
    </row>
    <row r="16" spans="1:15" ht="41.4">
      <c r="A16" s="287" t="s">
        <v>1961</v>
      </c>
      <c r="B16" s="268" t="s">
        <v>1886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08" t="s">
        <v>2120</v>
      </c>
      <c r="H16" s="308" t="s">
        <v>2119</v>
      </c>
      <c r="I16" s="91" t="s">
        <v>13</v>
      </c>
      <c r="J16" s="266">
        <v>48</v>
      </c>
      <c r="K16" s="1273">
        <v>70</v>
      </c>
      <c r="L16" s="282">
        <f t="shared" si="1"/>
        <v>73.5</v>
      </c>
      <c r="O16" s="803"/>
    </row>
    <row r="17" spans="1:15" ht="41.4">
      <c r="A17" s="285" t="s">
        <v>1962</v>
      </c>
      <c r="B17" s="268" t="s">
        <v>1887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08" t="s">
        <v>2118</v>
      </c>
      <c r="H17" s="308" t="s">
        <v>2117</v>
      </c>
      <c r="I17" s="91" t="s">
        <v>13</v>
      </c>
      <c r="J17" s="266">
        <v>24</v>
      </c>
      <c r="K17" s="1274">
        <v>482.95</v>
      </c>
      <c r="L17" s="282">
        <f t="shared" si="1"/>
        <v>507.1</v>
      </c>
      <c r="O17" s="803"/>
    </row>
    <row r="18" spans="1:15" ht="41.4">
      <c r="A18" s="285" t="s">
        <v>1963</v>
      </c>
      <c r="B18" s="268" t="s">
        <v>1888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08" t="s">
        <v>2116</v>
      </c>
      <c r="H18" s="308" t="s">
        <v>2115</v>
      </c>
      <c r="I18" s="91" t="s">
        <v>13</v>
      </c>
      <c r="J18" s="266">
        <v>24</v>
      </c>
      <c r="K18" s="1273">
        <v>482.95</v>
      </c>
      <c r="L18" s="282">
        <f t="shared" si="1"/>
        <v>507.1</v>
      </c>
      <c r="O18" s="803"/>
    </row>
    <row r="19" spans="1:15" ht="41.4">
      <c r="A19" s="285" t="s">
        <v>1964</v>
      </c>
      <c r="B19" s="249" t="s">
        <v>1889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07" t="s">
        <v>2114</v>
      </c>
      <c r="H19" s="308" t="s">
        <v>6268</v>
      </c>
      <c r="I19" s="79" t="s">
        <v>13</v>
      </c>
      <c r="J19" s="266">
        <v>528</v>
      </c>
      <c r="K19" s="1275">
        <v>2998</v>
      </c>
      <c r="L19" s="282">
        <f t="shared" si="1"/>
        <v>3147.9</v>
      </c>
      <c r="O19" s="803"/>
    </row>
    <row r="20" spans="1:15" ht="41.4">
      <c r="A20" s="285" t="s">
        <v>1965</v>
      </c>
      <c r="B20" s="249" t="s">
        <v>1890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07" t="s">
        <v>2113</v>
      </c>
      <c r="H20" s="308" t="s">
        <v>6269</v>
      </c>
      <c r="I20" s="79" t="s">
        <v>13</v>
      </c>
      <c r="J20" s="266">
        <v>2713</v>
      </c>
      <c r="K20" s="1275">
        <v>4183</v>
      </c>
      <c r="L20" s="282">
        <f t="shared" si="1"/>
        <v>4392.1499999999996</v>
      </c>
      <c r="O20" s="803"/>
    </row>
    <row r="21" spans="1:15" ht="41.4">
      <c r="A21" s="285" t="s">
        <v>1966</v>
      </c>
      <c r="B21" s="249" t="s">
        <v>1891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07" t="s">
        <v>2112</v>
      </c>
      <c r="H21" s="308" t="s">
        <v>6270</v>
      </c>
      <c r="I21" s="79" t="s">
        <v>13</v>
      </c>
      <c r="J21" s="266">
        <v>1129</v>
      </c>
      <c r="K21" s="1275">
        <v>5055</v>
      </c>
      <c r="L21" s="282">
        <f t="shared" si="1"/>
        <v>5307.75</v>
      </c>
      <c r="O21" s="803"/>
    </row>
    <row r="22" spans="1:15" ht="41.4">
      <c r="A22" s="285" t="s">
        <v>1967</v>
      </c>
      <c r="B22" s="265" t="s">
        <v>1892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07" t="s">
        <v>2111</v>
      </c>
      <c r="H22" s="308" t="s">
        <v>6271</v>
      </c>
      <c r="I22" s="79" t="s">
        <v>13</v>
      </c>
      <c r="J22" s="266">
        <v>165</v>
      </c>
      <c r="K22" s="1275">
        <v>7052</v>
      </c>
      <c r="L22" s="282">
        <f t="shared" si="1"/>
        <v>7404.6</v>
      </c>
      <c r="O22" s="803"/>
    </row>
    <row r="23" spans="1:15" s="1256" customFormat="1" ht="43.2">
      <c r="A23" s="1266"/>
      <c r="B23" s="1267"/>
      <c r="C23" s="1268"/>
      <c r="D23" s="1269"/>
      <c r="E23" s="1270"/>
      <c r="F23" s="1271"/>
      <c r="G23" s="307" t="s">
        <v>6265</v>
      </c>
      <c r="H23" s="308" t="s">
        <v>6272</v>
      </c>
      <c r="I23" s="79" t="s">
        <v>13</v>
      </c>
      <c r="J23" s="1272"/>
      <c r="K23" s="1276">
        <v>2998</v>
      </c>
      <c r="L23" s="282">
        <f t="shared" si="1"/>
        <v>3147.9</v>
      </c>
      <c r="O23" s="803"/>
    </row>
    <row r="24" spans="1:15" s="1256" customFormat="1" ht="43.2">
      <c r="A24" s="1266"/>
      <c r="B24" s="1267"/>
      <c r="C24" s="1268"/>
      <c r="D24" s="1269"/>
      <c r="E24" s="1270"/>
      <c r="F24" s="1271"/>
      <c r="G24" s="307" t="s">
        <v>6266</v>
      </c>
      <c r="H24" s="308" t="s">
        <v>6273</v>
      </c>
      <c r="I24" s="79" t="s">
        <v>13</v>
      </c>
      <c r="J24" s="1272"/>
      <c r="K24" s="1276">
        <v>4183</v>
      </c>
      <c r="L24" s="282">
        <f t="shared" si="1"/>
        <v>4392.1499999999996</v>
      </c>
      <c r="O24" s="803"/>
    </row>
    <row r="25" spans="1:15" s="1256" customFormat="1" ht="28.8">
      <c r="A25" s="1266"/>
      <c r="B25" s="1267"/>
      <c r="C25" s="1268"/>
      <c r="D25" s="1269"/>
      <c r="E25" s="1270"/>
      <c r="F25" s="1271"/>
      <c r="G25" s="307" t="s">
        <v>6267</v>
      </c>
      <c r="H25" s="308" t="s">
        <v>6274</v>
      </c>
      <c r="I25" s="79" t="s">
        <v>13</v>
      </c>
      <c r="J25" s="1272"/>
      <c r="K25" s="1276">
        <v>1464</v>
      </c>
      <c r="L25" s="282">
        <f t="shared" si="1"/>
        <v>1537.2</v>
      </c>
      <c r="O25" s="803"/>
    </row>
    <row r="26" spans="1:15">
      <c r="A26" s="306"/>
      <c r="B26" s="1549"/>
      <c r="C26" s="1550"/>
      <c r="D26" s="1550"/>
      <c r="E26" s="1551"/>
      <c r="F26" s="284"/>
    </row>
    <row r="27" spans="1:15">
      <c r="G27" s="304" t="s">
        <v>2110</v>
      </c>
      <c r="H27" s="305" t="s">
        <v>2109</v>
      </c>
    </row>
    <row r="28" spans="1:15">
      <c r="G28" s="304" t="s">
        <v>2108</v>
      </c>
      <c r="H28" s="305" t="s">
        <v>2104</v>
      </c>
    </row>
    <row r="29" spans="1:15">
      <c r="G29" s="304" t="s">
        <v>2107</v>
      </c>
      <c r="H29" s="305" t="s">
        <v>2104</v>
      </c>
    </row>
    <row r="30" spans="1:15">
      <c r="G30" s="304" t="s">
        <v>2106</v>
      </c>
      <c r="H30" s="305" t="s">
        <v>2104</v>
      </c>
    </row>
    <row r="31" spans="1:15">
      <c r="G31" s="304" t="s">
        <v>2105</v>
      </c>
      <c r="H31" s="305" t="s">
        <v>2104</v>
      </c>
    </row>
    <row r="32" spans="1:15" ht="41.4">
      <c r="G32" s="304" t="s">
        <v>2103</v>
      </c>
      <c r="H32" s="304" t="s">
        <v>2102</v>
      </c>
    </row>
  </sheetData>
  <mergeCells count="10">
    <mergeCell ref="G1:J1"/>
    <mergeCell ref="G2:J2"/>
    <mergeCell ref="G3:J3"/>
    <mergeCell ref="G4:J4"/>
    <mergeCell ref="B26:E26"/>
    <mergeCell ref="B1:E1"/>
    <mergeCell ref="B2:E2"/>
    <mergeCell ref="B3:E3"/>
    <mergeCell ref="B4:E4"/>
    <mergeCell ref="B5:E5"/>
  </mergeCells>
  <hyperlinks>
    <hyperlink ref="B2" r:id="rId1" xr:uid="{B8D360FA-858B-4A98-8950-3A599CD606FF}"/>
    <hyperlink ref="B4" r:id="rId2" xr:uid="{3A4015F4-C50A-4655-8A15-E66B439C3FE3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2:N11"/>
  <sheetViews>
    <sheetView topLeftCell="E1" workbookViewId="0">
      <selection activeCell="P31" sqref="P31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1549</v>
      </c>
      <c r="D2" s="208" t="s">
        <v>1550</v>
      </c>
      <c r="E2" s="208" t="s">
        <v>1545</v>
      </c>
      <c r="F2" s="209" t="s">
        <v>5</v>
      </c>
      <c r="G2" s="95" t="s">
        <v>6</v>
      </c>
      <c r="H2" s="210" t="s">
        <v>1546</v>
      </c>
      <c r="I2" s="210" t="s">
        <v>2193</v>
      </c>
      <c r="J2" s="25"/>
      <c r="K2" s="206" t="s">
        <v>6248</v>
      </c>
      <c r="L2" s="200"/>
      <c r="M2" s="200"/>
      <c r="N2" s="200"/>
    </row>
    <row r="3" spans="2:14" ht="36" hidden="1">
      <c r="E3" s="290" t="s">
        <v>1975</v>
      </c>
      <c r="F3" s="290" t="s">
        <v>1951</v>
      </c>
      <c r="H3" s="290" t="s">
        <v>1951</v>
      </c>
      <c r="I3" s="210" t="s">
        <v>2017</v>
      </c>
    </row>
    <row r="4" spans="2:14" ht="24.6">
      <c r="E4" s="291" t="s">
        <v>1976</v>
      </c>
      <c r="F4" s="289" t="s">
        <v>336</v>
      </c>
      <c r="G4" s="58"/>
      <c r="H4" s="1249">
        <v>29455</v>
      </c>
      <c r="I4" s="303">
        <f>ROUND(H4*1.05,2)</f>
        <v>30927.75</v>
      </c>
    </row>
    <row r="5" spans="2:14" ht="24.6">
      <c r="E5" s="291" t="s">
        <v>1977</v>
      </c>
      <c r="F5" s="289" t="s">
        <v>336</v>
      </c>
      <c r="G5" s="58"/>
      <c r="H5" s="1249">
        <v>29455</v>
      </c>
      <c r="I5" s="303">
        <f t="shared" ref="I5:I11" si="0">ROUND(H5*1.05,2)</f>
        <v>30927.75</v>
      </c>
    </row>
    <row r="6" spans="2:14" ht="24.6">
      <c r="E6" s="291" t="s">
        <v>1978</v>
      </c>
      <c r="F6" s="289" t="s">
        <v>336</v>
      </c>
      <c r="G6" s="58"/>
      <c r="H6" s="1249">
        <v>40945</v>
      </c>
      <c r="I6" s="303">
        <f t="shared" si="0"/>
        <v>42992.25</v>
      </c>
    </row>
    <row r="7" spans="2:14" ht="24.6">
      <c r="E7" s="291" t="s">
        <v>1979</v>
      </c>
      <c r="F7" s="289" t="s">
        <v>336</v>
      </c>
      <c r="G7" s="58"/>
      <c r="H7" s="1249">
        <v>50025</v>
      </c>
      <c r="I7" s="303">
        <f t="shared" si="0"/>
        <v>52526.25</v>
      </c>
    </row>
    <row r="8" spans="2:14" ht="24.6">
      <c r="E8" s="291" t="s">
        <v>1980</v>
      </c>
      <c r="F8" s="289" t="s">
        <v>336</v>
      </c>
      <c r="G8" s="58"/>
      <c r="H8" s="1249">
        <v>84555</v>
      </c>
      <c r="I8" s="303">
        <f t="shared" si="0"/>
        <v>88782.75</v>
      </c>
    </row>
    <row r="9" spans="2:14" ht="24.6">
      <c r="E9" s="291" t="s">
        <v>1981</v>
      </c>
      <c r="F9" s="289" t="s">
        <v>336</v>
      </c>
      <c r="G9" s="58"/>
      <c r="H9" s="1249">
        <v>121975</v>
      </c>
      <c r="I9" s="303">
        <f t="shared" si="0"/>
        <v>128073.75</v>
      </c>
    </row>
    <row r="10" spans="2:14" ht="24.6">
      <c r="E10" s="291" t="s">
        <v>1982</v>
      </c>
      <c r="F10" s="289" t="s">
        <v>336</v>
      </c>
      <c r="G10" s="58"/>
      <c r="H10" s="1249">
        <v>301000</v>
      </c>
      <c r="I10" s="303">
        <f t="shared" si="0"/>
        <v>316050</v>
      </c>
    </row>
    <row r="11" spans="2:14">
      <c r="E11" s="291" t="s">
        <v>1595</v>
      </c>
      <c r="F11" s="289" t="s">
        <v>336</v>
      </c>
      <c r="G11" s="58"/>
      <c r="H11" s="1249">
        <v>3824.42</v>
      </c>
      <c r="I11" s="303">
        <f t="shared" si="0"/>
        <v>4015.64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L30"/>
  <sheetViews>
    <sheetView zoomScale="90" zoomScaleNormal="90" workbookViewId="0">
      <selection activeCell="F15" sqref="F15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1816</v>
      </c>
      <c r="AH1" t="s">
        <v>1822</v>
      </c>
    </row>
    <row r="2" spans="1:38">
      <c r="B2" s="202" t="s">
        <v>1503</v>
      </c>
      <c r="C2" s="202" t="s">
        <v>336</v>
      </c>
      <c r="D2" s="202" t="s">
        <v>1519</v>
      </c>
      <c r="E2" s="202" t="s">
        <v>1520</v>
      </c>
      <c r="J2" t="s">
        <v>1526</v>
      </c>
      <c r="Z2" s="71">
        <v>23960</v>
      </c>
      <c r="AB2" s="202" t="s">
        <v>1503</v>
      </c>
      <c r="AC2" s="202" t="s">
        <v>336</v>
      </c>
      <c r="AD2" s="202" t="s">
        <v>1519</v>
      </c>
      <c r="AE2" s="202" t="s">
        <v>1520</v>
      </c>
      <c r="AH2" s="202" t="s">
        <v>1503</v>
      </c>
      <c r="AI2" s="202" t="s">
        <v>336</v>
      </c>
      <c r="AJ2" s="202" t="s">
        <v>1519</v>
      </c>
      <c r="AK2" s="202" t="s">
        <v>1520</v>
      </c>
    </row>
    <row r="3" spans="1:38">
      <c r="B3" t="s">
        <v>1514</v>
      </c>
      <c r="C3" s="203">
        <v>1</v>
      </c>
      <c r="D3" s="203">
        <f>D17</f>
        <v>13025</v>
      </c>
      <c r="E3" s="203">
        <f>C3*D3</f>
        <v>13025</v>
      </c>
      <c r="F3" s="203"/>
      <c r="G3" s="203"/>
      <c r="J3" t="s">
        <v>1527</v>
      </c>
      <c r="AB3" t="s">
        <v>1514</v>
      </c>
      <c r="AC3" s="203">
        <v>1</v>
      </c>
      <c r="AD3" s="203">
        <v>11340</v>
      </c>
      <c r="AE3" s="203">
        <f>AC3*AD3</f>
        <v>11340</v>
      </c>
      <c r="AF3" s="203"/>
      <c r="AH3" t="s">
        <v>1514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1515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1528</v>
      </c>
      <c r="AB4" t="s">
        <v>1515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1515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1516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1529</v>
      </c>
      <c r="AB5" t="s">
        <v>1516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1516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1521</v>
      </c>
      <c r="C6" s="203">
        <v>1</v>
      </c>
      <c r="D6" s="250">
        <v>1962</v>
      </c>
      <c r="E6" s="203">
        <f t="shared" si="0"/>
        <v>1962</v>
      </c>
      <c r="F6" s="203" t="s">
        <v>1804</v>
      </c>
      <c r="G6" s="203"/>
      <c r="J6" t="s">
        <v>1530</v>
      </c>
      <c r="AB6" t="s">
        <v>1521</v>
      </c>
      <c r="AC6" s="203">
        <v>1</v>
      </c>
      <c r="AD6" s="250">
        <v>1500</v>
      </c>
      <c r="AE6" s="203">
        <f t="shared" si="1"/>
        <v>1500</v>
      </c>
      <c r="AF6" s="203" t="s">
        <v>1804</v>
      </c>
      <c r="AH6" t="s">
        <v>1521</v>
      </c>
      <c r="AI6" s="203">
        <v>1</v>
      </c>
      <c r="AJ6" s="250">
        <v>1500</v>
      </c>
      <c r="AK6" s="203">
        <f t="shared" si="2"/>
        <v>1500</v>
      </c>
      <c r="AL6" s="203" t="s">
        <v>1804</v>
      </c>
    </row>
    <row r="7" spans="1:38">
      <c r="B7" t="s">
        <v>1517</v>
      </c>
      <c r="C7" s="203">
        <v>1</v>
      </c>
      <c r="D7" s="203">
        <f>D24</f>
        <v>395</v>
      </c>
      <c r="E7" s="203">
        <f t="shared" si="0"/>
        <v>395</v>
      </c>
      <c r="F7" s="203"/>
      <c r="G7" s="203"/>
      <c r="J7" t="s">
        <v>1531</v>
      </c>
      <c r="AB7" t="s">
        <v>1517</v>
      </c>
      <c r="AC7" s="203">
        <v>1</v>
      </c>
      <c r="AD7" s="203">
        <v>650</v>
      </c>
      <c r="AE7" s="203">
        <f t="shared" si="1"/>
        <v>650</v>
      </c>
      <c r="AF7" s="203"/>
      <c r="AH7" t="s">
        <v>1517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1518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1532</v>
      </c>
      <c r="AB8" t="s">
        <v>1518</v>
      </c>
      <c r="AC8" s="203">
        <v>2</v>
      </c>
      <c r="AD8" s="203">
        <v>168</v>
      </c>
      <c r="AE8" s="203">
        <f t="shared" si="1"/>
        <v>336</v>
      </c>
      <c r="AF8" s="203"/>
      <c r="AH8" t="s">
        <v>1518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1524</v>
      </c>
      <c r="C9" s="203">
        <v>1</v>
      </c>
      <c r="D9" s="250">
        <v>350</v>
      </c>
      <c r="E9" s="203">
        <f t="shared" si="0"/>
        <v>350</v>
      </c>
      <c r="F9" s="203" t="s">
        <v>1804</v>
      </c>
      <c r="G9" s="203"/>
      <c r="J9" t="s">
        <v>1533</v>
      </c>
      <c r="AB9" t="s">
        <v>1524</v>
      </c>
      <c r="AC9" s="203">
        <v>1</v>
      </c>
      <c r="AD9" s="203">
        <v>402</v>
      </c>
      <c r="AE9" s="203">
        <f t="shared" si="1"/>
        <v>402</v>
      </c>
      <c r="AF9" s="203"/>
      <c r="AH9" t="s">
        <v>1524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1523</v>
      </c>
      <c r="C10" s="203">
        <v>1</v>
      </c>
      <c r="D10" s="203">
        <f>D27</f>
        <v>280</v>
      </c>
      <c r="E10" s="203">
        <f t="shared" si="0"/>
        <v>280</v>
      </c>
      <c r="F10" s="203"/>
      <c r="G10" s="203"/>
      <c r="J10" t="s">
        <v>1522</v>
      </c>
      <c r="AB10" t="s">
        <v>1523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1523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1525</v>
      </c>
      <c r="C11" s="203"/>
      <c r="D11" s="203"/>
      <c r="E11" s="204">
        <f>SUM(E3:E10)</f>
        <v>20437</v>
      </c>
      <c r="F11" s="203"/>
      <c r="G11" s="203"/>
      <c r="J11" t="s">
        <v>1534</v>
      </c>
      <c r="AB11" t="s">
        <v>1525</v>
      </c>
      <c r="AC11" s="203"/>
      <c r="AD11" s="203"/>
      <c r="AE11" s="204">
        <f>SUM(AE3:AE10)</f>
        <v>19336</v>
      </c>
      <c r="AF11" s="203"/>
      <c r="AH11" t="s">
        <v>1525</v>
      </c>
      <c r="AI11" s="203"/>
      <c r="AJ11" s="203"/>
      <c r="AK11" s="204">
        <f>SUM(AK3:AK10)</f>
        <v>17401</v>
      </c>
      <c r="AL11" s="203"/>
    </row>
    <row r="12" spans="1:38">
      <c r="B12" t="s">
        <v>2030</v>
      </c>
      <c r="C12" s="203"/>
      <c r="D12" s="203"/>
      <c r="E12" s="204">
        <f>ROUNDUP(E11*1.05,2)</f>
        <v>21458.85</v>
      </c>
      <c r="F12" s="203"/>
      <c r="G12" s="203"/>
      <c r="AB12" t="s">
        <v>2030</v>
      </c>
      <c r="AC12" s="203"/>
      <c r="AD12" s="203"/>
      <c r="AE12" s="204">
        <f>AE11*1.09</f>
        <v>21076.240000000002</v>
      </c>
      <c r="AF12" s="203"/>
      <c r="AH12" t="s">
        <v>2030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1242</v>
      </c>
      <c r="C16" s="272" t="s">
        <v>1244</v>
      </c>
      <c r="D16" s="273" t="s">
        <v>1838</v>
      </c>
      <c r="E16" s="203"/>
      <c r="F16" s="203" t="s">
        <v>6250</v>
      </c>
      <c r="G16" s="203"/>
      <c r="H16" s="203" t="s">
        <v>6249</v>
      </c>
    </row>
    <row r="17" spans="1:7" ht="31.8" thickBot="1">
      <c r="A17" s="274">
        <v>1</v>
      </c>
      <c r="B17" s="274" t="s">
        <v>1902</v>
      </c>
      <c r="C17" s="275" t="s">
        <v>968</v>
      </c>
      <c r="D17" s="276">
        <v>13025</v>
      </c>
      <c r="E17" s="203"/>
      <c r="F17" s="203"/>
      <c r="G17" s="203"/>
    </row>
    <row r="18" spans="1:7" ht="31.8" thickBot="1">
      <c r="A18" s="274">
        <v>2</v>
      </c>
      <c r="B18" s="274" t="s">
        <v>1903</v>
      </c>
      <c r="C18" s="275" t="s">
        <v>968</v>
      </c>
      <c r="D18" s="276">
        <v>13025</v>
      </c>
      <c r="E18" s="203"/>
      <c r="F18" s="203"/>
      <c r="G18" s="203"/>
    </row>
    <row r="19" spans="1:7" ht="31.8" thickBot="1">
      <c r="A19" s="274">
        <v>3</v>
      </c>
      <c r="B19" s="274" t="s">
        <v>1904</v>
      </c>
      <c r="C19" s="275" t="s">
        <v>968</v>
      </c>
      <c r="D19" s="276">
        <v>13025</v>
      </c>
      <c r="E19" s="203"/>
      <c r="F19" s="203"/>
      <c r="G19" s="203"/>
    </row>
    <row r="20" spans="1:7" ht="31.8" thickBot="1">
      <c r="A20" s="274">
        <v>4</v>
      </c>
      <c r="B20" s="274" t="s">
        <v>1905</v>
      </c>
      <c r="C20" s="275" t="s">
        <v>968</v>
      </c>
      <c r="D20" s="276">
        <v>13025</v>
      </c>
    </row>
    <row r="21" spans="1:7" ht="16.2" thickBot="1">
      <c r="A21" s="274">
        <v>5</v>
      </c>
      <c r="B21" s="274" t="s">
        <v>1906</v>
      </c>
      <c r="C21" s="275" t="s">
        <v>13</v>
      </c>
      <c r="D21" s="276">
        <v>525</v>
      </c>
    </row>
    <row r="22" spans="1:7" ht="16.2" thickBot="1">
      <c r="A22" s="274">
        <v>6</v>
      </c>
      <c r="B22" s="274" t="s">
        <v>1907</v>
      </c>
      <c r="C22" s="275" t="s">
        <v>13</v>
      </c>
      <c r="D22" s="276">
        <v>465</v>
      </c>
    </row>
    <row r="23" spans="1:7" ht="16.2" thickBot="1">
      <c r="A23" s="274">
        <v>7</v>
      </c>
      <c r="B23" s="274" t="s">
        <v>1908</v>
      </c>
      <c r="C23" s="275" t="s">
        <v>13</v>
      </c>
      <c r="D23" s="276">
        <v>695</v>
      </c>
    </row>
    <row r="24" spans="1:7" ht="16.2" thickBot="1">
      <c r="A24" s="274">
        <v>8</v>
      </c>
      <c r="B24" s="274" t="s">
        <v>1909</v>
      </c>
      <c r="C24" s="275" t="s">
        <v>13</v>
      </c>
      <c r="D24" s="1254">
        <v>395</v>
      </c>
      <c r="E24" s="1255"/>
      <c r="F24" t="s">
        <v>6264</v>
      </c>
    </row>
    <row r="25" spans="1:7" ht="16.2" thickBot="1">
      <c r="A25" s="274">
        <v>9</v>
      </c>
      <c r="B25" s="274" t="s">
        <v>1910</v>
      </c>
      <c r="C25" s="275" t="s">
        <v>13</v>
      </c>
      <c r="D25" s="1254">
        <v>415</v>
      </c>
      <c r="E25" s="1255"/>
    </row>
    <row r="26" spans="1:7" ht="16.2" thickBot="1">
      <c r="A26" s="274">
        <v>10</v>
      </c>
      <c r="B26" s="274" t="s">
        <v>1911</v>
      </c>
      <c r="C26" s="275" t="s">
        <v>13</v>
      </c>
      <c r="D26" s="1254">
        <v>250</v>
      </c>
    </row>
    <row r="27" spans="1:7" ht="16.2" thickBot="1">
      <c r="A27" s="274">
        <v>11</v>
      </c>
      <c r="B27" s="274" t="s">
        <v>1912</v>
      </c>
      <c r="C27" s="275" t="s">
        <v>13</v>
      </c>
      <c r="D27" s="1254">
        <v>280</v>
      </c>
    </row>
    <row r="28" spans="1:7" ht="16.2" thickBot="1">
      <c r="A28" s="274">
        <v>12</v>
      </c>
      <c r="B28" s="274" t="s">
        <v>1913</v>
      </c>
      <c r="C28" s="275" t="s">
        <v>13</v>
      </c>
      <c r="D28" s="1254">
        <v>155</v>
      </c>
    </row>
    <row r="29" spans="1:7" ht="16.2" thickBot="1">
      <c r="A29" s="274">
        <v>13</v>
      </c>
      <c r="B29" s="274" t="s">
        <v>1914</v>
      </c>
      <c r="C29" s="275" t="s">
        <v>13</v>
      </c>
      <c r="D29" s="1254" t="s">
        <v>955</v>
      </c>
    </row>
    <row r="30" spans="1:7" ht="16.2" thickBot="1">
      <c r="A30" s="274">
        <v>14</v>
      </c>
      <c r="B30" s="274" t="s">
        <v>1915</v>
      </c>
      <c r="C30" s="275" t="s">
        <v>13</v>
      </c>
      <c r="D30" s="1254">
        <v>75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8FF8-DA32-4DAC-A0C3-A515CB60FE77}">
  <sheetPr>
    <tabColor rgb="FF00B050"/>
  </sheetPr>
  <dimension ref="A1:J41"/>
  <sheetViews>
    <sheetView zoomScale="80" zoomScaleNormal="80" workbookViewId="0">
      <selection activeCell="H32" sqref="H32"/>
    </sheetView>
  </sheetViews>
  <sheetFormatPr defaultColWidth="9.109375" defaultRowHeight="12"/>
  <cols>
    <col min="1" max="1" width="5.88671875" style="314" customWidth="1"/>
    <col min="2" max="2" width="105.5546875" style="314" customWidth="1"/>
    <col min="3" max="3" width="9.109375" style="314"/>
    <col min="4" max="4" width="0" style="314" hidden="1" customWidth="1"/>
    <col min="5" max="5" width="13.6640625" style="315" customWidth="1"/>
    <col min="6" max="6" width="25.6640625" style="315" customWidth="1"/>
    <col min="7" max="7" width="27.109375" style="314" customWidth="1"/>
    <col min="8" max="8" width="27.33203125" style="314" customWidth="1"/>
    <col min="9" max="9" width="9.109375" style="314"/>
    <col min="10" max="10" width="14" style="314" customWidth="1"/>
    <col min="11" max="16384" width="9.109375" style="314"/>
  </cols>
  <sheetData>
    <row r="1" spans="1:10">
      <c r="B1" s="345" t="s">
        <v>2192</v>
      </c>
      <c r="C1" s="1560" t="s">
        <v>2191</v>
      </c>
      <c r="D1" s="1560"/>
      <c r="E1" s="1560"/>
      <c r="F1" s="1560"/>
      <c r="G1" s="1560"/>
      <c r="H1" s="316"/>
    </row>
    <row r="2" spans="1:10">
      <c r="B2" s="345" t="s">
        <v>2190</v>
      </c>
      <c r="C2" s="1560" t="s">
        <v>2189</v>
      </c>
      <c r="D2" s="1560"/>
      <c r="E2" s="1560"/>
      <c r="F2" s="1560"/>
      <c r="G2" s="1560"/>
      <c r="H2" s="316"/>
    </row>
    <row r="3" spans="1:10">
      <c r="B3" s="345" t="s">
        <v>1502</v>
      </c>
      <c r="C3" s="1560" t="s">
        <v>2188</v>
      </c>
      <c r="D3" s="1560"/>
      <c r="E3" s="1560"/>
      <c r="F3" s="1560"/>
      <c r="G3" s="1560"/>
      <c r="H3" s="316"/>
    </row>
    <row r="4" spans="1:10">
      <c r="B4" s="345" t="s">
        <v>2187</v>
      </c>
      <c r="C4" s="1561" t="s">
        <v>2186</v>
      </c>
      <c r="D4" s="1560"/>
      <c r="E4" s="1560"/>
      <c r="F4" s="1560"/>
      <c r="G4" s="1560"/>
      <c r="H4" s="316"/>
    </row>
    <row r="5" spans="1:10">
      <c r="B5" s="345" t="s">
        <v>841</v>
      </c>
      <c r="C5" s="1560" t="s">
        <v>2185</v>
      </c>
      <c r="D5" s="1560"/>
      <c r="E5" s="1560"/>
      <c r="F5" s="1560"/>
      <c r="G5" s="1560"/>
      <c r="H5" s="316"/>
    </row>
    <row r="6" spans="1:10" ht="40.5" customHeight="1">
      <c r="A6" s="344" t="s">
        <v>1543</v>
      </c>
      <c r="B6" s="343" t="s">
        <v>1503</v>
      </c>
      <c r="C6" s="341" t="s">
        <v>2184</v>
      </c>
      <c r="D6" s="341" t="s">
        <v>2183</v>
      </c>
      <c r="E6" s="342" t="s">
        <v>2182</v>
      </c>
      <c r="F6" s="342" t="s">
        <v>2181</v>
      </c>
      <c r="G6" s="341" t="s">
        <v>1252</v>
      </c>
      <c r="H6" s="316"/>
    </row>
    <row r="7" spans="1:10" ht="27" customHeight="1">
      <c r="A7" s="330">
        <v>1</v>
      </c>
      <c r="B7" s="340" t="s">
        <v>2180</v>
      </c>
      <c r="C7" s="339" t="s">
        <v>336</v>
      </c>
      <c r="D7" s="339">
        <v>100</v>
      </c>
      <c r="E7" s="857">
        <v>50000</v>
      </c>
      <c r="F7" s="326">
        <f>E7*1.05</f>
        <v>52500</v>
      </c>
      <c r="G7" s="338"/>
      <c r="H7" s="316" t="s">
        <v>2179</v>
      </c>
      <c r="J7" s="859">
        <v>46176</v>
      </c>
    </row>
    <row r="8" spans="1:10" ht="36">
      <c r="A8" s="330">
        <v>2</v>
      </c>
      <c r="B8" s="334" t="s">
        <v>2178</v>
      </c>
      <c r="C8" s="336" t="s">
        <v>336</v>
      </c>
      <c r="D8" s="336">
        <v>100</v>
      </c>
      <c r="E8" s="857">
        <v>38000</v>
      </c>
      <c r="F8" s="326">
        <f t="shared" ref="F8:F31" si="0">E8*1.05</f>
        <v>39900</v>
      </c>
      <c r="G8" s="330"/>
      <c r="H8" s="316" t="s">
        <v>2177</v>
      </c>
    </row>
    <row r="9" spans="1:10" ht="27" customHeight="1">
      <c r="A9" s="330">
        <v>1</v>
      </c>
      <c r="B9" s="340" t="s">
        <v>2176</v>
      </c>
      <c r="C9" s="339" t="s">
        <v>336</v>
      </c>
      <c r="D9" s="339">
        <v>100</v>
      </c>
      <c r="E9" s="858">
        <v>100000</v>
      </c>
      <c r="F9" s="326">
        <f t="shared" si="0"/>
        <v>105000</v>
      </c>
      <c r="G9" s="338"/>
      <c r="H9" s="316" t="s">
        <v>2175</v>
      </c>
    </row>
    <row r="10" spans="1:10" ht="24">
      <c r="A10" s="330">
        <v>3</v>
      </c>
      <c r="B10" s="334" t="s">
        <v>2174</v>
      </c>
      <c r="C10" s="336" t="s">
        <v>336</v>
      </c>
      <c r="D10" s="336">
        <v>50</v>
      </c>
      <c r="E10" s="857">
        <v>95000</v>
      </c>
      <c r="F10" s="326">
        <f t="shared" si="0"/>
        <v>99750</v>
      </c>
      <c r="G10" s="330"/>
      <c r="H10" s="316" t="s">
        <v>2173</v>
      </c>
    </row>
    <row r="11" spans="1:10" ht="24">
      <c r="A11" s="330">
        <v>4</v>
      </c>
      <c r="B11" s="334" t="s">
        <v>2172</v>
      </c>
      <c r="C11" s="336" t="s">
        <v>336</v>
      </c>
      <c r="D11" s="336">
        <v>5</v>
      </c>
      <c r="E11" s="857">
        <v>107000</v>
      </c>
      <c r="F11" s="326">
        <f t="shared" si="0"/>
        <v>112350</v>
      </c>
      <c r="G11" s="330"/>
      <c r="H11" s="316"/>
    </row>
    <row r="12" spans="1:10" ht="24">
      <c r="A12" s="330">
        <v>5</v>
      </c>
      <c r="B12" s="334" t="s">
        <v>2171</v>
      </c>
      <c r="C12" s="336" t="s">
        <v>336</v>
      </c>
      <c r="D12" s="336">
        <v>5</v>
      </c>
      <c r="E12" s="857">
        <v>97700</v>
      </c>
      <c r="F12" s="326">
        <f t="shared" si="0"/>
        <v>102585</v>
      </c>
      <c r="G12" s="330"/>
      <c r="H12" s="316"/>
    </row>
    <row r="13" spans="1:10" ht="36">
      <c r="A13" s="330">
        <v>6</v>
      </c>
      <c r="B13" s="334" t="s">
        <v>2170</v>
      </c>
      <c r="C13" s="336" t="s">
        <v>336</v>
      </c>
      <c r="D13" s="336">
        <v>30</v>
      </c>
      <c r="E13" s="857">
        <v>75000</v>
      </c>
      <c r="F13" s="326">
        <f t="shared" si="0"/>
        <v>78750</v>
      </c>
      <c r="G13" s="330"/>
      <c r="H13" s="316"/>
    </row>
    <row r="14" spans="1:10" ht="36">
      <c r="A14" s="330">
        <v>7</v>
      </c>
      <c r="B14" s="334" t="s">
        <v>2169</v>
      </c>
      <c r="C14" s="336" t="s">
        <v>336</v>
      </c>
      <c r="D14" s="336">
        <v>5</v>
      </c>
      <c r="E14" s="857">
        <v>89000</v>
      </c>
      <c r="F14" s="326">
        <f t="shared" si="0"/>
        <v>93450</v>
      </c>
      <c r="G14" s="330"/>
      <c r="H14" s="316"/>
    </row>
    <row r="15" spans="1:10" ht="36">
      <c r="A15" s="330">
        <v>8</v>
      </c>
      <c r="B15" s="334" t="s">
        <v>2168</v>
      </c>
      <c r="C15" s="336" t="s">
        <v>336</v>
      </c>
      <c r="D15" s="336">
        <v>5</v>
      </c>
      <c r="E15" s="857">
        <v>74400</v>
      </c>
      <c r="F15" s="326">
        <f t="shared" si="0"/>
        <v>78120</v>
      </c>
      <c r="G15" s="330"/>
      <c r="H15" s="316"/>
    </row>
    <row r="16" spans="1:10">
      <c r="A16" s="330">
        <v>9</v>
      </c>
      <c r="B16" s="334" t="s">
        <v>1671</v>
      </c>
      <c r="C16" s="336" t="s">
        <v>15</v>
      </c>
      <c r="D16" s="336">
        <v>1750</v>
      </c>
      <c r="E16" s="857">
        <v>14000</v>
      </c>
      <c r="F16" s="326">
        <f t="shared" si="0"/>
        <v>14700</v>
      </c>
      <c r="G16" s="330"/>
      <c r="H16" s="316"/>
    </row>
    <row r="17" spans="1:8">
      <c r="A17" s="330">
        <v>10</v>
      </c>
      <c r="B17" s="337" t="s">
        <v>1672</v>
      </c>
      <c r="C17" s="331" t="s">
        <v>15</v>
      </c>
      <c r="D17" s="331">
        <v>100</v>
      </c>
      <c r="E17" s="857">
        <v>14500</v>
      </c>
      <c r="F17" s="326">
        <f t="shared" si="0"/>
        <v>15225</v>
      </c>
      <c r="G17" s="330"/>
      <c r="H17" s="316"/>
    </row>
    <row r="18" spans="1:8">
      <c r="A18" s="330">
        <v>11</v>
      </c>
      <c r="B18" s="334" t="s">
        <v>1673</v>
      </c>
      <c r="C18" s="336" t="s">
        <v>15</v>
      </c>
      <c r="D18" s="336">
        <v>1000</v>
      </c>
      <c r="E18" s="857">
        <v>16700</v>
      </c>
      <c r="F18" s="326">
        <f t="shared" si="0"/>
        <v>17535</v>
      </c>
      <c r="G18" s="330"/>
      <c r="H18" s="316"/>
    </row>
    <row r="19" spans="1:8">
      <c r="A19" s="330">
        <v>12</v>
      </c>
      <c r="B19" s="334" t="s">
        <v>1674</v>
      </c>
      <c r="C19" s="336" t="s">
        <v>15</v>
      </c>
      <c r="D19" s="336">
        <v>10</v>
      </c>
      <c r="E19" s="857">
        <v>17200</v>
      </c>
      <c r="F19" s="326">
        <f t="shared" si="0"/>
        <v>18060</v>
      </c>
      <c r="G19" s="330"/>
      <c r="H19" s="316"/>
    </row>
    <row r="20" spans="1:8">
      <c r="A20" s="330">
        <v>13</v>
      </c>
      <c r="B20" s="334" t="s">
        <v>2167</v>
      </c>
      <c r="C20" s="331" t="s">
        <v>15</v>
      </c>
      <c r="D20" s="331">
        <v>500</v>
      </c>
      <c r="E20" s="857">
        <v>15000</v>
      </c>
      <c r="F20" s="326">
        <f t="shared" si="0"/>
        <v>15750</v>
      </c>
      <c r="G20" s="330"/>
      <c r="H20" s="316"/>
    </row>
    <row r="21" spans="1:8" ht="36">
      <c r="A21" s="330">
        <v>14</v>
      </c>
      <c r="B21" s="855" t="s">
        <v>3884</v>
      </c>
      <c r="C21" s="331" t="s">
        <v>336</v>
      </c>
      <c r="D21" s="331">
        <v>50</v>
      </c>
      <c r="E21" s="857">
        <v>84500</v>
      </c>
      <c r="F21" s="326">
        <f t="shared" si="0"/>
        <v>88725</v>
      </c>
      <c r="G21" s="330" t="s">
        <v>2166</v>
      </c>
      <c r="H21" s="790" t="s">
        <v>3886</v>
      </c>
    </row>
    <row r="22" spans="1:8" ht="36">
      <c r="A22" s="330">
        <v>14</v>
      </c>
      <c r="B22" s="855" t="s">
        <v>3885</v>
      </c>
      <c r="C22" s="331" t="s">
        <v>336</v>
      </c>
      <c r="D22" s="331">
        <v>50</v>
      </c>
      <c r="E22" s="857">
        <v>83000</v>
      </c>
      <c r="F22" s="326">
        <f t="shared" si="0"/>
        <v>87150</v>
      </c>
      <c r="G22" s="330" t="s">
        <v>2166</v>
      </c>
      <c r="H22" s="790" t="s">
        <v>3886</v>
      </c>
    </row>
    <row r="23" spans="1:8" ht="36">
      <c r="A23" s="330">
        <v>15</v>
      </c>
      <c r="B23" s="856" t="s">
        <v>3583</v>
      </c>
      <c r="C23" s="331" t="s">
        <v>336</v>
      </c>
      <c r="D23" s="331">
        <v>20</v>
      </c>
      <c r="E23" s="857">
        <v>141500</v>
      </c>
      <c r="F23" s="326">
        <f t="shared" si="0"/>
        <v>148575</v>
      </c>
      <c r="G23" s="330" t="s">
        <v>2165</v>
      </c>
      <c r="H23" s="790" t="s">
        <v>3621</v>
      </c>
    </row>
    <row r="24" spans="1:8" ht="24">
      <c r="A24" s="330">
        <v>16</v>
      </c>
      <c r="B24" s="335" t="s">
        <v>2164</v>
      </c>
      <c r="C24" s="331" t="s">
        <v>336</v>
      </c>
      <c r="D24" s="331">
        <v>10</v>
      </c>
      <c r="E24" s="857">
        <v>213000</v>
      </c>
      <c r="F24" s="326">
        <f t="shared" si="0"/>
        <v>223650</v>
      </c>
      <c r="G24" s="330" t="s">
        <v>2163</v>
      </c>
      <c r="H24" s="316"/>
    </row>
    <row r="25" spans="1:8" hidden="1">
      <c r="A25" s="330">
        <v>17</v>
      </c>
      <c r="B25" s="334" t="s">
        <v>2162</v>
      </c>
      <c r="C25" s="331" t="s">
        <v>336</v>
      </c>
      <c r="D25" s="331">
        <v>200</v>
      </c>
      <c r="E25" s="857">
        <v>105000</v>
      </c>
      <c r="F25" s="326">
        <f t="shared" si="0"/>
        <v>110250</v>
      </c>
      <c r="G25" s="330"/>
      <c r="H25" s="316" t="s">
        <v>2161</v>
      </c>
    </row>
    <row r="26" spans="1:8" hidden="1">
      <c r="A26" s="330"/>
      <c r="B26" s="90" t="s">
        <v>1100</v>
      </c>
      <c r="C26" s="331"/>
      <c r="D26" s="331"/>
      <c r="E26" s="857">
        <v>8000</v>
      </c>
      <c r="F26" s="326"/>
      <c r="G26" s="330"/>
      <c r="H26" s="316" t="s">
        <v>2161</v>
      </c>
    </row>
    <row r="27" spans="1:8" hidden="1">
      <c r="A27" s="330"/>
      <c r="B27" s="93" t="s">
        <v>1101</v>
      </c>
      <c r="C27" s="331"/>
      <c r="D27" s="331"/>
      <c r="E27" s="314"/>
      <c r="F27" s="326"/>
      <c r="G27" s="330"/>
      <c r="H27" s="316" t="s">
        <v>2161</v>
      </c>
    </row>
    <row r="28" spans="1:8" hidden="1">
      <c r="A28" s="330"/>
      <c r="B28" s="93" t="s">
        <v>1544</v>
      </c>
      <c r="C28" s="331"/>
      <c r="D28" s="331"/>
      <c r="E28" s="314"/>
      <c r="F28" s="326"/>
      <c r="G28" s="330"/>
      <c r="H28" s="316" t="s">
        <v>2161</v>
      </c>
    </row>
    <row r="29" spans="1:8" hidden="1">
      <c r="A29" s="330">
        <v>18</v>
      </c>
      <c r="B29" s="334" t="s">
        <v>2160</v>
      </c>
      <c r="C29" s="332" t="s">
        <v>336</v>
      </c>
      <c r="D29" s="331">
        <v>100</v>
      </c>
      <c r="E29" s="314"/>
      <c r="F29" s="326">
        <f t="shared" si="0"/>
        <v>0</v>
      </c>
      <c r="G29" s="330"/>
      <c r="H29" s="316" t="s">
        <v>2161</v>
      </c>
    </row>
    <row r="30" spans="1:8" ht="72">
      <c r="A30" s="330">
        <v>19</v>
      </c>
      <c r="B30" s="333" t="s">
        <v>2159</v>
      </c>
      <c r="C30" s="332" t="s">
        <v>336</v>
      </c>
      <c r="D30" s="331">
        <v>80</v>
      </c>
      <c r="E30" s="857">
        <v>105000</v>
      </c>
      <c r="F30" s="326">
        <f t="shared" si="0"/>
        <v>110250</v>
      </c>
      <c r="G30" s="330" t="s">
        <v>2158</v>
      </c>
      <c r="H30" s="316"/>
    </row>
    <row r="31" spans="1:8" ht="12.6" thickBot="1">
      <c r="A31" s="330">
        <v>20</v>
      </c>
      <c r="B31" s="329" t="s">
        <v>2157</v>
      </c>
      <c r="C31" s="328" t="s">
        <v>336</v>
      </c>
      <c r="D31" s="327">
        <v>80</v>
      </c>
      <c r="E31" s="857">
        <v>8000</v>
      </c>
      <c r="F31" s="326">
        <f t="shared" si="0"/>
        <v>8400</v>
      </c>
      <c r="G31" s="325"/>
      <c r="H31" s="316" t="s">
        <v>3622</v>
      </c>
    </row>
    <row r="32" spans="1:8" s="318" customFormat="1" ht="25.5" customHeight="1" thickBot="1">
      <c r="B32" s="324"/>
      <c r="C32" s="323"/>
      <c r="D32" s="323"/>
      <c r="E32" s="322"/>
      <c r="F32" s="321"/>
      <c r="G32" s="320"/>
      <c r="H32" s="319"/>
    </row>
    <row r="33" spans="2:8">
      <c r="B33" s="316"/>
      <c r="C33" s="316"/>
      <c r="D33" s="316"/>
      <c r="E33" s="317"/>
      <c r="F33" s="317"/>
      <c r="G33" s="316"/>
      <c r="H33" s="316"/>
    </row>
    <row r="34" spans="2:8">
      <c r="B34" s="1559" t="s">
        <v>2156</v>
      </c>
      <c r="C34" s="316"/>
      <c r="D34" s="316"/>
      <c r="E34" s="317"/>
      <c r="F34" s="317"/>
      <c r="G34" s="316"/>
      <c r="H34" s="316"/>
    </row>
    <row r="35" spans="2:8">
      <c r="B35" s="1559"/>
      <c r="C35" s="316"/>
      <c r="D35" s="316"/>
      <c r="E35" s="317"/>
      <c r="F35" s="317"/>
      <c r="G35" s="316"/>
      <c r="H35" s="316"/>
    </row>
    <row r="36" spans="2:8">
      <c r="B36" s="1559"/>
      <c r="C36" s="316"/>
      <c r="D36" s="316"/>
      <c r="E36" s="317"/>
      <c r="F36" s="317"/>
      <c r="G36" s="316"/>
      <c r="H36" s="316"/>
    </row>
    <row r="37" spans="2:8">
      <c r="B37" s="1559"/>
      <c r="C37" s="316"/>
      <c r="D37" s="316"/>
      <c r="E37" s="317"/>
      <c r="F37" s="317"/>
      <c r="G37" s="316"/>
      <c r="H37" s="316"/>
    </row>
    <row r="38" spans="2:8">
      <c r="B38" s="1559"/>
      <c r="C38" s="316"/>
      <c r="D38" s="316"/>
      <c r="E38" s="317"/>
      <c r="F38" s="317"/>
      <c r="G38" s="316"/>
      <c r="H38" s="316"/>
    </row>
    <row r="39" spans="2:8">
      <c r="B39" s="1559"/>
      <c r="C39" s="316"/>
      <c r="D39" s="316"/>
      <c r="E39" s="317"/>
      <c r="F39" s="317"/>
      <c r="G39" s="316"/>
      <c r="H39" s="316"/>
    </row>
    <row r="40" spans="2:8">
      <c r="B40" s="316"/>
      <c r="C40" s="316"/>
      <c r="D40" s="316"/>
      <c r="E40" s="317"/>
      <c r="F40" s="317"/>
      <c r="G40" s="316"/>
      <c r="H40" s="316"/>
    </row>
    <row r="41" spans="2:8">
      <c r="B41" s="316"/>
      <c r="C41" s="316"/>
      <c r="D41" s="316"/>
      <c r="E41" s="317"/>
      <c r="F41" s="317"/>
      <c r="G41" s="316"/>
      <c r="H41" s="316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452CA67F-6B2F-436E-9B5C-C82960627A1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D616-6C89-4BF0-BB25-556C2EE4E4C7}">
  <sheetPr>
    <tabColor rgb="FF00B050"/>
  </sheetPr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  <col min="12" max="12" width="17" customWidth="1"/>
  </cols>
  <sheetData>
    <row r="1" spans="1:17">
      <c r="A1" s="269" t="s">
        <v>1895</v>
      </c>
    </row>
    <row r="2" spans="1:17">
      <c r="A2" s="58" t="s">
        <v>1242</v>
      </c>
      <c r="B2" s="58" t="s">
        <v>1243</v>
      </c>
      <c r="C2" s="58" t="s">
        <v>1244</v>
      </c>
      <c r="D2" s="58" t="s">
        <v>1838</v>
      </c>
      <c r="E2" s="58" t="s">
        <v>2018</v>
      </c>
      <c r="F2" s="73">
        <v>1524</v>
      </c>
      <c r="G2" s="43" t="s">
        <v>1212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1925</v>
      </c>
      <c r="B3" s="211"/>
      <c r="C3" s="58" t="s">
        <v>1900</v>
      </c>
      <c r="D3" s="58">
        <v>1524</v>
      </c>
      <c r="E3" s="353">
        <f>F9</f>
        <v>2338.6755000000007</v>
      </c>
      <c r="F3" s="73">
        <f>F2*0.1</f>
        <v>152.4</v>
      </c>
      <c r="G3" s="43" t="s">
        <v>1218</v>
      </c>
      <c r="H3" s="43"/>
      <c r="I3" s="75" t="s">
        <v>1213</v>
      </c>
      <c r="L3" s="1281" t="s">
        <v>6276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1220</v>
      </c>
      <c r="H4" s="43" t="s">
        <v>1219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1220</v>
      </c>
      <c r="H5" s="74" t="s">
        <v>1214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1215</v>
      </c>
      <c r="H6" s="43" t="s">
        <v>1216</v>
      </c>
      <c r="I6" s="76">
        <v>144.19999999999999</v>
      </c>
      <c r="N6" s="73"/>
      <c r="O6" s="43"/>
      <c r="P6" s="43"/>
      <c r="Q6" s="76"/>
    </row>
    <row r="7" spans="1:17" ht="15.6">
      <c r="A7" s="1566" t="s">
        <v>1639</v>
      </c>
      <c r="B7" s="1566"/>
      <c r="C7" s="1566"/>
      <c r="D7" s="1566"/>
      <c r="F7" s="73">
        <v>91.4</v>
      </c>
      <c r="G7" s="43" t="s">
        <v>1217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1619</v>
      </c>
      <c r="B9" s="213" t="s">
        <v>1620</v>
      </c>
      <c r="C9" s="213" t="s">
        <v>1621</v>
      </c>
      <c r="D9" s="213" t="s">
        <v>1622</v>
      </c>
      <c r="F9" s="73">
        <f>F8*1.05</f>
        <v>2338.6755000000007</v>
      </c>
      <c r="G9" s="43" t="s">
        <v>2222</v>
      </c>
      <c r="H9" s="43"/>
      <c r="I9" s="43"/>
      <c r="K9" s="2"/>
      <c r="N9" s="73"/>
      <c r="O9" s="43"/>
      <c r="P9" s="43"/>
      <c r="Q9" s="43"/>
    </row>
    <row r="10" spans="1:17">
      <c r="A10" s="1540"/>
      <c r="B10" s="1540"/>
      <c r="C10" s="1563"/>
      <c r="D10" s="257" t="s">
        <v>1898</v>
      </c>
    </row>
    <row r="11" spans="1:17">
      <c r="A11" s="1562"/>
      <c r="B11" s="1562"/>
      <c r="C11" s="1564"/>
      <c r="D11" s="258" t="s">
        <v>1897</v>
      </c>
    </row>
    <row r="12" spans="1:17" ht="15" thickBot="1">
      <c r="A12" s="1541"/>
      <c r="B12" s="1541"/>
      <c r="C12" s="1565"/>
      <c r="D12" s="270" t="s">
        <v>1899</v>
      </c>
    </row>
    <row r="19" spans="1:11">
      <c r="A19" s="269" t="s">
        <v>1896</v>
      </c>
    </row>
    <row r="20" spans="1:11">
      <c r="A20" s="58" t="s">
        <v>1242</v>
      </c>
      <c r="B20" s="58" t="s">
        <v>1243</v>
      </c>
      <c r="C20" s="58" t="s">
        <v>1244</v>
      </c>
      <c r="D20" s="58" t="s">
        <v>1838</v>
      </c>
      <c r="E20" s="58" t="s">
        <v>2018</v>
      </c>
      <c r="F20" s="73"/>
      <c r="G20" s="43" t="s">
        <v>1212</v>
      </c>
      <c r="H20" s="43"/>
      <c r="I20" s="74"/>
    </row>
    <row r="21" spans="1:11">
      <c r="A21" s="58" t="s">
        <v>1839</v>
      </c>
      <c r="B21" s="264" t="s">
        <v>1868</v>
      </c>
      <c r="C21" s="58"/>
      <c r="D21" s="58"/>
      <c r="E21" s="58"/>
      <c r="F21" s="73">
        <f>D22</f>
        <v>1054</v>
      </c>
      <c r="G21" s="43" t="s">
        <v>1218</v>
      </c>
      <c r="H21" s="43"/>
      <c r="I21" s="75" t="s">
        <v>1213</v>
      </c>
    </row>
    <row r="22" spans="1:11">
      <c r="A22" s="58" t="s">
        <v>1840</v>
      </c>
      <c r="B22" s="58" t="s">
        <v>1841</v>
      </c>
      <c r="C22" s="58" t="s">
        <v>1842</v>
      </c>
      <c r="D22" s="58">
        <v>1054</v>
      </c>
      <c r="E22" s="353">
        <v>1685.1555000000001</v>
      </c>
      <c r="F22" s="73">
        <f>I22*5</f>
        <v>315.59999999999997</v>
      </c>
      <c r="G22" s="43" t="s">
        <v>1220</v>
      </c>
      <c r="H22" s="43" t="s">
        <v>1219</v>
      </c>
      <c r="I22" s="76">
        <v>63.12</v>
      </c>
      <c r="J22" s="78"/>
    </row>
    <row r="23" spans="1:11">
      <c r="A23" s="58" t="s">
        <v>1843</v>
      </c>
      <c r="B23" s="58" t="s">
        <v>1844</v>
      </c>
      <c r="C23" s="58" t="s">
        <v>1845</v>
      </c>
      <c r="D23" s="58">
        <v>994</v>
      </c>
      <c r="E23" s="259">
        <v>1622.1555000000001</v>
      </c>
      <c r="F23" s="73">
        <f>0.33*I23</f>
        <v>100.65</v>
      </c>
      <c r="G23" s="43" t="s">
        <v>1220</v>
      </c>
      <c r="H23" s="74" t="s">
        <v>1214</v>
      </c>
      <c r="I23" s="76">
        <v>305</v>
      </c>
      <c r="J23" s="78"/>
    </row>
    <row r="24" spans="1:11">
      <c r="F24" s="73">
        <f>I24*0.3</f>
        <v>43.26</v>
      </c>
      <c r="G24" s="43" t="s">
        <v>1215</v>
      </c>
      <c r="H24" s="43" t="s">
        <v>1216</v>
      </c>
      <c r="I24" s="76">
        <v>144.19999999999999</v>
      </c>
    </row>
    <row r="25" spans="1:11" ht="15.6">
      <c r="A25" s="1566" t="s">
        <v>1639</v>
      </c>
      <c r="B25" s="1566"/>
      <c r="C25" s="1566"/>
      <c r="D25" s="1566"/>
      <c r="F25" s="73">
        <v>91.4</v>
      </c>
      <c r="G25" s="43" t="s">
        <v>1217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1619</v>
      </c>
      <c r="B27" s="213" t="s">
        <v>1620</v>
      </c>
      <c r="C27" s="213" t="s">
        <v>1621</v>
      </c>
      <c r="D27" s="213" t="s">
        <v>1622</v>
      </c>
      <c r="F27" s="73">
        <f>F26*1.05</f>
        <v>1685.1555000000001</v>
      </c>
      <c r="G27" s="43" t="s">
        <v>2222</v>
      </c>
      <c r="H27" s="43"/>
      <c r="I27" s="43"/>
      <c r="K27" s="2"/>
    </row>
    <row r="28" spans="1:11" ht="43.2">
      <c r="A28" s="1540"/>
      <c r="B28" s="1540" t="s">
        <v>1846</v>
      </c>
      <c r="C28" s="1563" t="s">
        <v>1847</v>
      </c>
      <c r="D28" s="257" t="s">
        <v>1848</v>
      </c>
    </row>
    <row r="29" spans="1:11">
      <c r="A29" s="1562"/>
      <c r="B29" s="1562"/>
      <c r="C29" s="1564"/>
      <c r="D29" s="258" t="s">
        <v>1849</v>
      </c>
    </row>
    <row r="30" spans="1:11" ht="15" thickBot="1">
      <c r="A30" s="1541"/>
      <c r="B30" s="1541"/>
      <c r="C30" s="1565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3BC41C-A8E2-4A13-9580-51C9C96BE25C}"/>
    <hyperlink ref="D12" r:id="rId2" xr:uid="{8384224F-4C3E-4249-B428-65FAC20CDACD}"/>
  </hyperlink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0F21-5450-4663-851C-DD0F11B9D156}">
  <sheetPr>
    <tabColor rgb="FF00B050"/>
  </sheetPr>
  <dimension ref="A1:H12"/>
  <sheetViews>
    <sheetView workbookViewId="0"/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  <col min="8" max="8" width="10.109375" bestFit="1" customWidth="1"/>
  </cols>
  <sheetData>
    <row r="1" spans="1:8">
      <c r="A1" s="378" t="s">
        <v>836</v>
      </c>
      <c r="B1" s="1570" t="s">
        <v>4041</v>
      </c>
      <c r="C1" s="1571"/>
      <c r="D1" s="1571"/>
      <c r="E1" s="1571"/>
      <c r="F1" s="1572"/>
    </row>
    <row r="2" spans="1:8">
      <c r="A2" s="378" t="s">
        <v>837</v>
      </c>
      <c r="B2" s="1570"/>
      <c r="C2" s="1571"/>
      <c r="D2" s="1571"/>
      <c r="E2" s="1571"/>
      <c r="F2" s="1572"/>
    </row>
    <row r="3" spans="1:8">
      <c r="A3" s="378" t="s">
        <v>841</v>
      </c>
      <c r="B3" s="1570"/>
      <c r="C3" s="1571"/>
      <c r="D3" s="1571"/>
      <c r="E3" s="1571"/>
      <c r="F3" s="1572"/>
    </row>
    <row r="4" spans="1:8">
      <c r="A4" s="378" t="s">
        <v>839</v>
      </c>
      <c r="B4" s="1570" t="s">
        <v>4039</v>
      </c>
      <c r="C4" s="1571"/>
      <c r="D4" s="1571"/>
      <c r="E4" s="1571"/>
      <c r="F4" s="1572"/>
      <c r="H4" s="255">
        <v>46246</v>
      </c>
    </row>
    <row r="5" spans="1:8" ht="15" thickBot="1">
      <c r="A5" s="378" t="s">
        <v>2251</v>
      </c>
      <c r="B5" s="1573" t="s">
        <v>4042</v>
      </c>
      <c r="C5" s="1574"/>
      <c r="D5" s="1574"/>
      <c r="E5" s="1574"/>
      <c r="F5" s="1575"/>
      <c r="G5" s="364"/>
    </row>
    <row r="6" spans="1:8" ht="72">
      <c r="A6" s="365" t="s">
        <v>2242</v>
      </c>
      <c r="B6" s="366" t="s">
        <v>336</v>
      </c>
      <c r="C6" s="367">
        <v>40</v>
      </c>
      <c r="D6" s="1251">
        <v>48725</v>
      </c>
      <c r="E6" s="369">
        <f>ROUNDUP(D6*1.05,2)</f>
        <v>51161.25</v>
      </c>
      <c r="F6" s="370" t="s">
        <v>2235</v>
      </c>
      <c r="G6" s="1567" t="s">
        <v>2236</v>
      </c>
    </row>
    <row r="7" spans="1:8" ht="72">
      <c r="A7" s="365" t="s">
        <v>2237</v>
      </c>
      <c r="B7" s="366" t="s">
        <v>336</v>
      </c>
      <c r="C7" s="367">
        <v>5</v>
      </c>
      <c r="D7" s="1251">
        <v>75795</v>
      </c>
      <c r="E7" s="369">
        <f t="shared" ref="E7:E8" si="0">ROUNDUP(D7*1.05,2)</f>
        <v>79584.75</v>
      </c>
      <c r="F7" s="370" t="s">
        <v>2235</v>
      </c>
      <c r="G7" s="1568"/>
    </row>
    <row r="8" spans="1:8" ht="139.5" customHeight="1">
      <c r="A8" s="365" t="s">
        <v>2238</v>
      </c>
      <c r="B8" s="366" t="s">
        <v>336</v>
      </c>
      <c r="C8" s="367">
        <v>5</v>
      </c>
      <c r="D8" s="1251">
        <v>111370</v>
      </c>
      <c r="E8" s="369">
        <f t="shared" si="0"/>
        <v>116938.5</v>
      </c>
      <c r="F8" s="370" t="s">
        <v>2235</v>
      </c>
    </row>
    <row r="9" spans="1:8">
      <c r="A9" s="1569" t="s">
        <v>2239</v>
      </c>
      <c r="B9" s="1569"/>
      <c r="C9" s="1569"/>
      <c r="D9" s="1569"/>
      <c r="E9" s="1569"/>
      <c r="F9" s="1569"/>
      <c r="G9" s="364"/>
    </row>
    <row r="10" spans="1:8" ht="24">
      <c r="A10" s="365" t="s">
        <v>2240</v>
      </c>
      <c r="B10" s="371" t="s">
        <v>15</v>
      </c>
      <c r="C10" s="367">
        <v>400</v>
      </c>
      <c r="D10" s="368">
        <v>7800</v>
      </c>
      <c r="E10" s="369">
        <f>ROUNDUP(D10*1.05,2)</f>
        <v>8190</v>
      </c>
      <c r="F10" s="370" t="s">
        <v>2235</v>
      </c>
      <c r="G10" s="372"/>
    </row>
    <row r="11" spans="1:8" ht="24">
      <c r="A11" s="365" t="s">
        <v>1103</v>
      </c>
      <c r="B11" s="366" t="s">
        <v>15</v>
      </c>
      <c r="C11" s="367">
        <v>400</v>
      </c>
      <c r="D11" s="368">
        <v>7500</v>
      </c>
      <c r="E11" s="369">
        <f>ROUNDUP(D11*1.05,2)</f>
        <v>7875</v>
      </c>
      <c r="F11" s="370" t="s">
        <v>2235</v>
      </c>
      <c r="G11" s="373"/>
    </row>
    <row r="12" spans="1:8" hidden="1">
      <c r="A12" s="374" t="s">
        <v>2241</v>
      </c>
      <c r="B12" s="374"/>
      <c r="C12" s="374"/>
      <c r="D12" s="375"/>
      <c r="E12" s="375">
        <f>E6+E7+E8+E10+E11</f>
        <v>263749.5</v>
      </c>
      <c r="F12" s="376"/>
      <c r="G12" s="377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E6:E8">
    <cfRule type="containsText" dxfId="26" priority="6" operator="containsText" text="!">
      <formula>NOT(ISERROR(SEARCH("!",E6)))</formula>
    </cfRule>
  </conditionalFormatting>
  <conditionalFormatting sqref="D10:E11">
    <cfRule type="containsText" dxfId="25" priority="5" operator="containsText" text="!">
      <formula>NOT(ISERROR(SEARCH("!",D10)))</formula>
    </cfRule>
  </conditionalFormatting>
  <conditionalFormatting sqref="D12:E12">
    <cfRule type="containsText" dxfId="24" priority="4" stopIfTrue="1" operator="containsText" text="!">
      <formula>NOT(ISERROR(FIND(UPPER("!"),UPPER(D12))))</formula>
      <formula>"!"</formula>
    </cfRule>
  </conditionalFormatting>
  <conditionalFormatting sqref="F6:F8">
    <cfRule type="containsText" dxfId="23" priority="3" stopIfTrue="1" operator="containsText" text="!">
      <formula>NOT(ISERROR(FIND(UPPER("!"),UPPER(F6))))</formula>
      <formula>"!"</formula>
    </cfRule>
  </conditionalFormatting>
  <conditionalFormatting sqref="F10:F11">
    <cfRule type="containsText" dxfId="22" priority="2" stopIfTrue="1" operator="containsText" text="!">
      <formula>NOT(ISERROR(FIND(UPPER("!"),UPPER(F10))))</formula>
      <formula>"!"</formula>
    </cfRule>
  </conditionalFormatting>
  <conditionalFormatting sqref="D6:D8">
    <cfRule type="containsText" dxfId="21" priority="1" operator="containsText" text="!">
      <formula>NOT(ISERROR(SEARCH("!",D6)))</formula>
    </cfRule>
  </conditionalFormatting>
  <hyperlinks>
    <hyperlink ref="B3" r:id="rId1" display="korostelev.str@gmail.com" xr:uid="{397B336A-0D80-4AC3-ABE3-5B9CB1DDB81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2:H103"/>
  <sheetViews>
    <sheetView workbookViewId="0">
      <selection activeCell="H10" sqref="H10"/>
    </sheetView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1369</v>
      </c>
      <c r="D2" s="43" t="s">
        <v>1212</v>
      </c>
      <c r="E2" s="43"/>
      <c r="F2" s="74"/>
      <c r="G2" s="255">
        <v>46239</v>
      </c>
    </row>
    <row r="3" spans="2:8">
      <c r="B3" s="43"/>
      <c r="C3" s="73">
        <f>C2*0.1</f>
        <v>136.9</v>
      </c>
      <c r="D3" s="43" t="s">
        <v>1218</v>
      </c>
      <c r="E3" s="43"/>
      <c r="F3" s="75" t="s">
        <v>1213</v>
      </c>
    </row>
    <row r="4" spans="2:8">
      <c r="B4" s="43"/>
      <c r="C4" s="73">
        <f>F4*5</f>
        <v>315.59999999999997</v>
      </c>
      <c r="D4" s="43" t="s">
        <v>1220</v>
      </c>
      <c r="E4" s="43" t="s">
        <v>1219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1220</v>
      </c>
      <c r="E5" s="74" t="s">
        <v>1214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1215</v>
      </c>
      <c r="E6" s="43" t="s">
        <v>1216</v>
      </c>
      <c r="F6" s="76">
        <v>144.19999999999999</v>
      </c>
    </row>
    <row r="7" spans="2:8">
      <c r="B7" s="43"/>
      <c r="C7" s="73">
        <v>91.4</v>
      </c>
      <c r="D7" s="43" t="s">
        <v>1217</v>
      </c>
      <c r="E7" s="43"/>
      <c r="F7" s="76"/>
    </row>
    <row r="8" spans="2:8">
      <c r="B8" s="43" t="s">
        <v>686</v>
      </c>
      <c r="C8" s="73">
        <f>SUBTOTAL(9,C2:C7)</f>
        <v>2056.81</v>
      </c>
      <c r="D8" s="43"/>
      <c r="E8" s="43"/>
      <c r="F8" s="43"/>
    </row>
    <row r="9" spans="2:8">
      <c r="B9" s="43"/>
      <c r="C9" s="73">
        <f>C8*1.05</f>
        <v>2159.6505000000002</v>
      </c>
      <c r="D9" s="43" t="s">
        <v>2222</v>
      </c>
      <c r="E9" s="43"/>
      <c r="F9" s="43"/>
      <c r="H9" s="2"/>
    </row>
    <row r="11" spans="2:8">
      <c r="C11" s="2"/>
      <c r="D11" s="2"/>
    </row>
    <row r="14" spans="2:8">
      <c r="B14" t="s">
        <v>1246</v>
      </c>
      <c r="C14" t="s">
        <v>1221</v>
      </c>
    </row>
    <row r="17" spans="2:5">
      <c r="B17" t="s">
        <v>2026</v>
      </c>
    </row>
    <row r="19" spans="2:5">
      <c r="B19" t="s">
        <v>1605</v>
      </c>
    </row>
    <row r="22" spans="2:5" ht="43.2">
      <c r="B22" s="201" t="s">
        <v>1241</v>
      </c>
      <c r="C22" s="201" t="s">
        <v>1503</v>
      </c>
      <c r="D22" s="201" t="s">
        <v>1504</v>
      </c>
      <c r="E22" s="201" t="s">
        <v>1508</v>
      </c>
    </row>
    <row r="23" spans="2:5" ht="28.8">
      <c r="B23" s="201" t="s">
        <v>1505</v>
      </c>
      <c r="C23" s="201" t="s">
        <v>6247</v>
      </c>
      <c r="D23" s="201" t="s">
        <v>15</v>
      </c>
      <c r="E23" s="201">
        <v>1369</v>
      </c>
    </row>
    <row r="25" spans="2:5">
      <c r="B25" t="s">
        <v>1506</v>
      </c>
    </row>
    <row r="26" spans="2:5">
      <c r="B26" t="s">
        <v>1507</v>
      </c>
    </row>
    <row r="102" spans="2:4">
      <c r="B102" s="2" t="s">
        <v>1222</v>
      </c>
      <c r="C102" t="s">
        <v>1223</v>
      </c>
      <c r="D102" s="2" t="s">
        <v>1224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1:M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3" ht="15" thickBot="1"/>
    <row r="2" spans="2:13" ht="66" customHeight="1" thickBot="1">
      <c r="B2" s="212" t="s">
        <v>1242</v>
      </c>
      <c r="C2" s="213" t="s">
        <v>1243</v>
      </c>
      <c r="D2" s="213" t="s">
        <v>1244</v>
      </c>
      <c r="E2" s="213" t="s">
        <v>1782</v>
      </c>
      <c r="F2" s="212" t="s">
        <v>2019</v>
      </c>
      <c r="G2" s="245" t="s">
        <v>1790</v>
      </c>
      <c r="H2" s="78"/>
      <c r="I2">
        <v>1.89</v>
      </c>
      <c r="J2">
        <v>2.7</v>
      </c>
      <c r="K2">
        <f>I2*J2</f>
        <v>5.1029999999999998</v>
      </c>
      <c r="M2" t="s">
        <v>6245</v>
      </c>
    </row>
    <row r="3" spans="2:13" ht="39" customHeight="1" thickBot="1">
      <c r="B3" s="242" t="s">
        <v>1783</v>
      </c>
      <c r="C3" s="243"/>
      <c r="D3" s="243" t="s">
        <v>15</v>
      </c>
      <c r="E3" s="244">
        <v>38940</v>
      </c>
      <c r="F3" s="218">
        <f>ROUND(E3*1.05,2)</f>
        <v>40887</v>
      </c>
      <c r="G3" s="77" t="s">
        <v>1789</v>
      </c>
      <c r="I3" s="72">
        <f>C3*E3</f>
        <v>0</v>
      </c>
      <c r="J3">
        <f>C3*F3</f>
        <v>0</v>
      </c>
    </row>
    <row r="4" spans="2:13" ht="39" customHeight="1" thickBot="1">
      <c r="B4" s="242" t="s">
        <v>1784</v>
      </c>
      <c r="C4" s="243">
        <v>7.59</v>
      </c>
      <c r="D4" s="243" t="s">
        <v>15</v>
      </c>
      <c r="E4" s="244">
        <v>35860</v>
      </c>
      <c r="F4" s="218">
        <f t="shared" ref="F4:F12" si="0">ROUND(E4*1.05,2)</f>
        <v>37653</v>
      </c>
      <c r="I4" s="72">
        <f t="shared" ref="I4:I7" si="1">C4*E4</f>
        <v>272177.40000000002</v>
      </c>
      <c r="J4">
        <f t="shared" ref="J4:J8" si="2">C4*F4</f>
        <v>285786.27</v>
      </c>
    </row>
    <row r="5" spans="2:13" ht="39" customHeight="1" thickBot="1">
      <c r="B5" s="242" t="s">
        <v>1785</v>
      </c>
      <c r="C5" s="243"/>
      <c r="D5" s="243" t="s">
        <v>15</v>
      </c>
      <c r="E5" s="244">
        <v>34881</v>
      </c>
      <c r="F5" s="218">
        <f t="shared" si="0"/>
        <v>36625.050000000003</v>
      </c>
      <c r="I5" s="72">
        <f t="shared" si="1"/>
        <v>0</v>
      </c>
      <c r="J5">
        <f t="shared" si="2"/>
        <v>0</v>
      </c>
    </row>
    <row r="6" spans="2:13" ht="39" customHeight="1" thickBot="1">
      <c r="B6" s="242" t="s">
        <v>1786</v>
      </c>
      <c r="C6" s="243"/>
      <c r="D6" s="243" t="s">
        <v>15</v>
      </c>
      <c r="E6" s="244">
        <v>33770</v>
      </c>
      <c r="F6" s="218">
        <f t="shared" si="0"/>
        <v>35458.5</v>
      </c>
      <c r="I6" s="72">
        <f t="shared" si="1"/>
        <v>0</v>
      </c>
      <c r="J6">
        <f t="shared" si="2"/>
        <v>0</v>
      </c>
    </row>
    <row r="7" spans="2:13" ht="39" customHeight="1" thickBot="1">
      <c r="B7" s="242" t="s">
        <v>1245</v>
      </c>
      <c r="C7" s="243"/>
      <c r="D7" s="243" t="s">
        <v>15</v>
      </c>
      <c r="E7" s="244">
        <v>7865.0000000000009</v>
      </c>
      <c r="F7" s="218">
        <f t="shared" si="0"/>
        <v>8258.25</v>
      </c>
      <c r="I7" s="72">
        <f t="shared" si="1"/>
        <v>0</v>
      </c>
      <c r="J7">
        <f t="shared" si="2"/>
        <v>0</v>
      </c>
    </row>
    <row r="8" spans="2:13" ht="39" customHeight="1" thickBot="1">
      <c r="B8" s="242" t="s">
        <v>1604</v>
      </c>
      <c r="C8" s="243">
        <v>7.59</v>
      </c>
      <c r="D8" s="243" t="s">
        <v>15</v>
      </c>
      <c r="E8" s="244">
        <v>5445</v>
      </c>
      <c r="F8" s="218">
        <f t="shared" si="0"/>
        <v>5717.25</v>
      </c>
      <c r="I8" s="72">
        <f>C8*E8</f>
        <v>41327.549999999996</v>
      </c>
      <c r="J8">
        <f t="shared" si="2"/>
        <v>43393.927499999998</v>
      </c>
    </row>
    <row r="9" spans="2:13" ht="39" customHeight="1" thickBot="1">
      <c r="B9" s="242" t="s">
        <v>1787</v>
      </c>
      <c r="C9" s="242"/>
      <c r="D9" s="242" t="s">
        <v>13</v>
      </c>
      <c r="E9" s="279">
        <v>18260</v>
      </c>
      <c r="F9" s="218">
        <f t="shared" si="0"/>
        <v>19173</v>
      </c>
      <c r="I9" s="72">
        <f>SUM(I3:I8)</f>
        <v>313504.95</v>
      </c>
      <c r="J9" s="72">
        <f>SUM(J3:J8)</f>
        <v>329180.19750000001</v>
      </c>
    </row>
    <row r="10" spans="2:13" ht="39" customHeight="1" thickBot="1">
      <c r="B10" s="242" t="s">
        <v>1788</v>
      </c>
      <c r="C10" s="242"/>
      <c r="D10" s="242" t="s">
        <v>13</v>
      </c>
      <c r="E10" s="279">
        <v>18900</v>
      </c>
      <c r="F10" s="218">
        <f t="shared" si="0"/>
        <v>19845</v>
      </c>
    </row>
    <row r="11" spans="2:13" ht="39" customHeight="1" thickBot="1">
      <c r="B11" s="242" t="s">
        <v>1811</v>
      </c>
      <c r="C11" s="242"/>
      <c r="D11" s="242" t="s">
        <v>13</v>
      </c>
      <c r="E11" s="242">
        <v>1630</v>
      </c>
      <c r="F11" s="218">
        <f t="shared" si="0"/>
        <v>1711.5</v>
      </c>
    </row>
    <row r="12" spans="2:13" ht="39" customHeight="1" thickBot="1">
      <c r="B12" s="242" t="s">
        <v>1812</v>
      </c>
      <c r="C12" s="242"/>
      <c r="D12" s="242" t="s">
        <v>13</v>
      </c>
      <c r="E12" s="242">
        <v>2000</v>
      </c>
      <c r="F12" s="218">
        <f t="shared" si="0"/>
        <v>2100</v>
      </c>
    </row>
    <row r="13" spans="2:13" ht="39" customHeight="1">
      <c r="E13"/>
    </row>
    <row r="14" spans="2:13" ht="39" customHeight="1">
      <c r="E14"/>
    </row>
    <row r="15" spans="2:13" ht="39" customHeight="1">
      <c r="E15"/>
    </row>
    <row r="16" spans="2:13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522F-D4CF-450F-A86A-B9A7E8103DF6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594" t="s">
        <v>3623</v>
      </c>
      <c r="D14" s="1594"/>
      <c r="E14" s="1594"/>
      <c r="F14" s="1594"/>
      <c r="G14" s="1594"/>
      <c r="H14" s="1594"/>
      <c r="I14" s="1594"/>
      <c r="J14" s="1594"/>
    </row>
    <row r="16" spans="1:12" ht="15" customHeight="1">
      <c r="A16" s="1587" t="s">
        <v>1770</v>
      </c>
      <c r="B16" s="1587"/>
      <c r="C16" s="1587"/>
      <c r="D16" s="1587" t="s">
        <v>2310</v>
      </c>
      <c r="E16" s="1587"/>
      <c r="F16" s="1587"/>
      <c r="G16" s="1587"/>
      <c r="H16" s="1587"/>
      <c r="I16" s="1587"/>
      <c r="J16" s="1587"/>
      <c r="K16" s="1587"/>
      <c r="L16" s="1587"/>
    </row>
    <row r="17" spans="1:17" ht="15" customHeight="1">
      <c r="A17" s="1587" t="s">
        <v>1771</v>
      </c>
      <c r="B17" s="1587"/>
      <c r="C17" s="1587"/>
      <c r="D17" s="1587" t="s">
        <v>2027</v>
      </c>
      <c r="E17" s="1587"/>
      <c r="F17" s="1587"/>
      <c r="G17" s="1587"/>
      <c r="H17" s="1587"/>
      <c r="I17" s="1587"/>
      <c r="J17" s="1587"/>
      <c r="K17" s="1587"/>
      <c r="L17" s="1587"/>
    </row>
    <row r="18" spans="1:17" ht="15" customHeight="1">
      <c r="A18" s="1587" t="s">
        <v>1772</v>
      </c>
      <c r="B18" s="1587"/>
      <c r="C18" s="1587"/>
      <c r="D18" s="1576" t="s">
        <v>2027</v>
      </c>
      <c r="E18" s="1576"/>
      <c r="F18" s="1576"/>
      <c r="G18" s="1576"/>
      <c r="H18" s="1576"/>
      <c r="I18" s="1576"/>
      <c r="J18" s="1576"/>
      <c r="K18" s="1576"/>
      <c r="L18" s="1576"/>
    </row>
    <row r="19" spans="1:17" ht="15" customHeight="1">
      <c r="A19" s="1587" t="s">
        <v>1773</v>
      </c>
      <c r="B19" s="1587"/>
      <c r="C19" s="1587"/>
      <c r="D19" s="1587" t="s">
        <v>1774</v>
      </c>
      <c r="E19" s="1587"/>
      <c r="F19" s="1587"/>
      <c r="G19" s="1587"/>
      <c r="H19" s="1587"/>
      <c r="I19" s="1587"/>
      <c r="J19" s="1587"/>
      <c r="K19" s="1587"/>
      <c r="L19" s="1587"/>
    </row>
    <row r="20" spans="1:17" ht="15" customHeight="1">
      <c r="A20" s="1587" t="s">
        <v>1775</v>
      </c>
      <c r="B20" s="1587"/>
      <c r="C20" s="1587"/>
      <c r="D20" s="238" t="s">
        <v>1776</v>
      </c>
      <c r="E20" s="1587" t="s">
        <v>1777</v>
      </c>
      <c r="F20" s="1587"/>
      <c r="G20" s="1587"/>
      <c r="H20" s="1587"/>
      <c r="I20" s="1587"/>
      <c r="J20" s="1587"/>
      <c r="K20" s="1587"/>
      <c r="L20" s="1587"/>
    </row>
    <row r="21" spans="1:17" ht="15" customHeight="1">
      <c r="D21" s="238" t="s">
        <v>1778</v>
      </c>
      <c r="E21" s="1587" t="s">
        <v>1779</v>
      </c>
      <c r="F21" s="1587"/>
      <c r="G21" s="1587"/>
      <c r="H21" s="1587"/>
      <c r="I21" s="1587"/>
      <c r="J21" s="1587"/>
      <c r="K21" s="1587"/>
      <c r="L21" s="1587"/>
    </row>
    <row r="22" spans="1:17" ht="15" thickBot="1"/>
    <row r="23" spans="1:17" ht="33" customHeight="1">
      <c r="A23" s="232" t="s">
        <v>639</v>
      </c>
      <c r="B23" s="1591" t="s">
        <v>1735</v>
      </c>
      <c r="C23" s="1591"/>
      <c r="D23" s="1591"/>
      <c r="E23" s="1591"/>
      <c r="F23" s="1591"/>
      <c r="G23" s="1591"/>
      <c r="H23" s="233" t="s">
        <v>1556</v>
      </c>
      <c r="I23" s="233" t="s">
        <v>1736</v>
      </c>
      <c r="J23" s="239" t="s">
        <v>1781</v>
      </c>
      <c r="K23" s="1592" t="s">
        <v>1659</v>
      </c>
      <c r="L23" s="1593"/>
      <c r="M23" s="240" t="s">
        <v>2018</v>
      </c>
    </row>
    <row r="24" spans="1:17" ht="12" customHeight="1">
      <c r="A24" s="234" t="s">
        <v>743</v>
      </c>
      <c r="B24" s="1590" t="s">
        <v>1737</v>
      </c>
      <c r="C24" s="1590"/>
      <c r="D24" s="1590"/>
      <c r="E24" s="1590"/>
      <c r="F24" s="1590"/>
      <c r="G24" s="1590"/>
      <c r="H24" s="235">
        <v>1</v>
      </c>
      <c r="I24" s="236" t="s">
        <v>336</v>
      </c>
      <c r="J24" s="791">
        <v>118102</v>
      </c>
      <c r="K24" s="1582">
        <f>J24</f>
        <v>118102</v>
      </c>
      <c r="L24" s="1583"/>
      <c r="M24" s="241">
        <f>ROUND(J24*1.05,2)</f>
        <v>124007.1</v>
      </c>
    </row>
    <row r="25" spans="1:17" ht="12" customHeight="1">
      <c r="A25" s="234" t="s">
        <v>744</v>
      </c>
      <c r="B25" s="1590" t="s">
        <v>1738</v>
      </c>
      <c r="C25" s="1590"/>
      <c r="D25" s="1590"/>
      <c r="E25" s="1590"/>
      <c r="F25" s="1590"/>
      <c r="G25" s="1590"/>
      <c r="H25" s="235">
        <v>1</v>
      </c>
      <c r="I25" s="236" t="s">
        <v>336</v>
      </c>
      <c r="J25" s="791">
        <v>296290</v>
      </c>
      <c r="K25" s="1582">
        <f t="shared" ref="K25:K34" si="0">J25</f>
        <v>296290</v>
      </c>
      <c r="L25" s="1583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745</v>
      </c>
      <c r="B26" s="1590" t="s">
        <v>1739</v>
      </c>
      <c r="C26" s="1590"/>
      <c r="D26" s="1590"/>
      <c r="E26" s="1590"/>
      <c r="F26" s="1590"/>
      <c r="G26" s="1590"/>
      <c r="H26" s="235">
        <v>1</v>
      </c>
      <c r="I26" s="236" t="s">
        <v>336</v>
      </c>
      <c r="J26" s="791">
        <v>332273</v>
      </c>
      <c r="K26" s="1582">
        <f t="shared" si="0"/>
        <v>332273</v>
      </c>
      <c r="L26" s="1583"/>
      <c r="M26" s="241">
        <f t="shared" si="1"/>
        <v>348886.65</v>
      </c>
    </row>
    <row r="27" spans="1:17" ht="12" customHeight="1">
      <c r="A27" s="234" t="s">
        <v>746</v>
      </c>
      <c r="B27" s="1590" t="s">
        <v>1740</v>
      </c>
      <c r="C27" s="1590"/>
      <c r="D27" s="1590"/>
      <c r="E27" s="1590"/>
      <c r="F27" s="1590"/>
      <c r="G27" s="1590"/>
      <c r="H27" s="235">
        <v>1</v>
      </c>
      <c r="I27" s="236" t="s">
        <v>336</v>
      </c>
      <c r="J27" s="791">
        <v>332016</v>
      </c>
      <c r="K27" s="1582">
        <f t="shared" si="0"/>
        <v>332016</v>
      </c>
      <c r="L27" s="1583"/>
      <c r="M27" s="241">
        <f t="shared" si="1"/>
        <v>348616.8</v>
      </c>
    </row>
    <row r="28" spans="1:17" ht="12" customHeight="1">
      <c r="A28" s="234" t="s">
        <v>747</v>
      </c>
      <c r="B28" s="1590" t="s">
        <v>1741</v>
      </c>
      <c r="C28" s="1590"/>
      <c r="D28" s="1590"/>
      <c r="E28" s="1590"/>
      <c r="F28" s="1590"/>
      <c r="G28" s="1590"/>
      <c r="H28" s="235">
        <v>1</v>
      </c>
      <c r="I28" s="236" t="s">
        <v>336</v>
      </c>
      <c r="J28" s="791">
        <v>11448</v>
      </c>
      <c r="K28" s="1582">
        <f t="shared" si="0"/>
        <v>11448</v>
      </c>
      <c r="L28" s="1583"/>
      <c r="M28" s="241">
        <f t="shared" si="1"/>
        <v>12020.4</v>
      </c>
    </row>
    <row r="29" spans="1:17" ht="12" customHeight="1">
      <c r="A29" s="234" t="s">
        <v>748</v>
      </c>
      <c r="B29" s="1590" t="s">
        <v>1742</v>
      </c>
      <c r="C29" s="1590"/>
      <c r="D29" s="1590"/>
      <c r="E29" s="1590"/>
      <c r="F29" s="1590"/>
      <c r="G29" s="1590"/>
      <c r="H29" s="235">
        <v>1</v>
      </c>
      <c r="I29" s="236" t="s">
        <v>336</v>
      </c>
      <c r="J29" s="791">
        <v>21494</v>
      </c>
      <c r="K29" s="1582">
        <f t="shared" si="0"/>
        <v>21494</v>
      </c>
      <c r="L29" s="1583"/>
      <c r="M29" s="241">
        <f t="shared" si="1"/>
        <v>22568.7</v>
      </c>
    </row>
    <row r="30" spans="1:17" ht="12" customHeight="1">
      <c r="A30" s="261" t="s">
        <v>749</v>
      </c>
      <c r="B30" s="1595" t="s">
        <v>1743</v>
      </c>
      <c r="C30" s="1595"/>
      <c r="D30" s="1595"/>
      <c r="E30" s="1595"/>
      <c r="F30" s="1595"/>
      <c r="G30" s="1595"/>
      <c r="H30" s="235">
        <v>1</v>
      </c>
      <c r="I30" s="262" t="s">
        <v>336</v>
      </c>
      <c r="J30" s="792">
        <v>23804</v>
      </c>
      <c r="K30" s="1582">
        <f t="shared" si="0"/>
        <v>23804</v>
      </c>
      <c r="L30" s="1583"/>
      <c r="M30" s="241">
        <f t="shared" si="1"/>
        <v>24994.2</v>
      </c>
    </row>
    <row r="31" spans="1:17" ht="12" customHeight="1">
      <c r="A31" s="263">
        <v>8</v>
      </c>
      <c r="B31" s="1585" t="s">
        <v>1857</v>
      </c>
      <c r="C31" s="1585"/>
      <c r="D31" s="1585"/>
      <c r="E31" s="1585"/>
      <c r="F31" s="1585"/>
      <c r="G31" s="1585"/>
      <c r="H31" s="235">
        <v>1</v>
      </c>
      <c r="I31" s="262" t="s">
        <v>336</v>
      </c>
      <c r="J31" s="793">
        <v>179001</v>
      </c>
      <c r="K31" s="1582">
        <f t="shared" si="0"/>
        <v>179001</v>
      </c>
      <c r="L31" s="1583"/>
      <c r="M31" s="241">
        <f t="shared" si="1"/>
        <v>187951.05</v>
      </c>
    </row>
    <row r="32" spans="1:17" ht="12" customHeight="1">
      <c r="A32" s="277">
        <v>9</v>
      </c>
      <c r="B32" s="1586" t="s">
        <v>1858</v>
      </c>
      <c r="C32" s="1586"/>
      <c r="D32" s="1586"/>
      <c r="E32" s="1586"/>
      <c r="F32" s="1586"/>
      <c r="G32" s="1586"/>
      <c r="H32" s="278">
        <v>1</v>
      </c>
      <c r="I32" s="262" t="s">
        <v>336</v>
      </c>
      <c r="J32" s="792">
        <v>21624</v>
      </c>
      <c r="K32" s="1582">
        <f t="shared" si="0"/>
        <v>21624</v>
      </c>
      <c r="L32" s="1583"/>
      <c r="M32" s="241">
        <f t="shared" si="1"/>
        <v>22705.200000000001</v>
      </c>
    </row>
    <row r="33" spans="1:13" ht="12" customHeight="1">
      <c r="A33" s="263">
        <v>10</v>
      </c>
      <c r="B33" s="1579" t="s">
        <v>1916</v>
      </c>
      <c r="C33" s="1580"/>
      <c r="D33" s="1580"/>
      <c r="E33" s="1580"/>
      <c r="F33" s="1580"/>
      <c r="G33" s="1581"/>
      <c r="H33" s="235">
        <v>1</v>
      </c>
      <c r="I33" s="262" t="s">
        <v>336</v>
      </c>
      <c r="J33" s="791">
        <v>59758</v>
      </c>
      <c r="K33" s="1582">
        <f t="shared" si="0"/>
        <v>59758</v>
      </c>
      <c r="L33" s="1583"/>
      <c r="M33" s="241">
        <f t="shared" si="1"/>
        <v>62745.9</v>
      </c>
    </row>
    <row r="34" spans="1:13" ht="12" customHeight="1">
      <c r="A34" s="263">
        <v>11</v>
      </c>
      <c r="B34" s="1579" t="s">
        <v>1917</v>
      </c>
      <c r="C34" s="1580"/>
      <c r="D34" s="1580"/>
      <c r="E34" s="1580"/>
      <c r="F34" s="1580"/>
      <c r="G34" s="1581"/>
      <c r="H34" s="235">
        <v>1</v>
      </c>
      <c r="I34" s="236" t="s">
        <v>336</v>
      </c>
      <c r="J34" s="791">
        <v>130317</v>
      </c>
      <c r="K34" s="1582">
        <f t="shared" si="0"/>
        <v>130317</v>
      </c>
      <c r="L34" s="1583"/>
      <c r="M34" s="241">
        <f t="shared" si="1"/>
        <v>136832.85</v>
      </c>
    </row>
    <row r="37" spans="1:13" ht="15.75" customHeight="1">
      <c r="H37" s="1596" t="s">
        <v>1780</v>
      </c>
      <c r="I37" s="1596"/>
      <c r="J37" s="1597">
        <f>SUM(K24:L34)</f>
        <v>1526127</v>
      </c>
      <c r="K37" s="1597"/>
      <c r="L37" s="1597"/>
    </row>
    <row r="38" spans="1:13" ht="15" customHeight="1">
      <c r="A38" s="1587" t="s">
        <v>1744</v>
      </c>
      <c r="B38" s="1587"/>
      <c r="C38" s="1587"/>
      <c r="D38" s="1587"/>
      <c r="E38" s="1587"/>
      <c r="F38" s="1587"/>
      <c r="G38" s="1587"/>
      <c r="H38" s="1587"/>
      <c r="I38" s="1587"/>
      <c r="J38" s="1587"/>
      <c r="K38" s="1587"/>
      <c r="L38" s="1587"/>
    </row>
    <row r="39" spans="1:13" ht="15" customHeight="1">
      <c r="B39" s="1588" t="s">
        <v>1745</v>
      </c>
      <c r="C39" s="1588"/>
      <c r="D39" s="1588"/>
      <c r="E39" s="1588"/>
    </row>
    <row r="40" spans="1:13" ht="11.25" customHeight="1">
      <c r="A40" s="1589" t="s">
        <v>1746</v>
      </c>
      <c r="B40" s="1589"/>
      <c r="C40" s="1589"/>
      <c r="D40" s="1589"/>
      <c r="E40" s="1589"/>
      <c r="F40" s="1589"/>
      <c r="G40" s="1589"/>
      <c r="H40" s="1589"/>
      <c r="I40" s="1589"/>
      <c r="J40" s="1589"/>
      <c r="K40" s="1589"/>
      <c r="L40" s="1589"/>
    </row>
    <row r="42" spans="1:13" ht="15" customHeight="1">
      <c r="A42" s="1587" t="s">
        <v>1747</v>
      </c>
      <c r="B42" s="1587"/>
      <c r="C42" s="1587"/>
      <c r="D42" s="1587"/>
      <c r="E42" s="1587"/>
      <c r="F42" s="1587"/>
      <c r="G42" s="1587"/>
      <c r="H42" s="1587"/>
      <c r="I42" s="1587"/>
      <c r="J42" s="1587"/>
      <c r="K42" s="1587"/>
      <c r="L42" s="1587"/>
    </row>
    <row r="43" spans="1:13" ht="15" customHeight="1">
      <c r="B43" s="1588" t="s">
        <v>1748</v>
      </c>
      <c r="C43" s="1588"/>
      <c r="D43" s="1588"/>
      <c r="E43" s="1588"/>
      <c r="F43" s="1588"/>
      <c r="G43" s="1588"/>
    </row>
    <row r="44" spans="1:13" ht="15" customHeight="1">
      <c r="H44" s="1587" t="s">
        <v>1749</v>
      </c>
      <c r="I44" s="1587"/>
      <c r="J44" s="1587"/>
      <c r="K44" s="1587"/>
    </row>
    <row r="45" spans="1:13" ht="129.75" customHeight="1">
      <c r="A45" s="1576" t="s">
        <v>2309</v>
      </c>
      <c r="B45" s="1576"/>
      <c r="C45" s="1576"/>
      <c r="D45" s="1576"/>
      <c r="E45" s="1576"/>
      <c r="F45" s="1576"/>
      <c r="G45" s="1576"/>
      <c r="H45" s="1576"/>
      <c r="I45" s="1576"/>
      <c r="J45" s="1576"/>
      <c r="K45" s="1576"/>
      <c r="L45" s="1576"/>
    </row>
    <row r="46" spans="1:13" ht="15.75" customHeight="1">
      <c r="A46" s="1584" t="s">
        <v>2028</v>
      </c>
      <c r="B46" s="1584"/>
      <c r="C46" s="1584"/>
      <c r="D46" s="1584"/>
      <c r="E46" s="1584"/>
      <c r="F46" s="1584"/>
      <c r="G46" s="1584"/>
      <c r="H46" s="1584"/>
      <c r="I46" s="1584"/>
      <c r="J46" s="1584"/>
    </row>
    <row r="47" spans="1:13" ht="15.75" customHeight="1">
      <c r="A47" s="1584"/>
      <c r="B47" s="1584"/>
      <c r="C47" s="1584"/>
      <c r="D47" s="1584"/>
      <c r="E47" s="1584"/>
      <c r="F47" s="1584"/>
      <c r="G47" s="1584"/>
      <c r="H47" s="1584"/>
      <c r="I47" s="1584"/>
      <c r="J47" s="1584"/>
    </row>
    <row r="49" spans="1:21" ht="28.5" customHeight="1">
      <c r="A49" s="455"/>
      <c r="B49" s="455"/>
      <c r="C49" s="455"/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  <c r="O49" s="455"/>
      <c r="P49" s="455"/>
      <c r="Q49" s="455"/>
      <c r="R49" s="455"/>
      <c r="S49" s="455"/>
      <c r="T49" s="455"/>
      <c r="U49" s="455"/>
    </row>
    <row r="50" spans="1:21" s="237" customFormat="1" ht="12.75" customHeight="1">
      <c r="A50" s="1602" t="s">
        <v>1750</v>
      </c>
      <c r="B50" s="1602"/>
      <c r="C50" s="1602"/>
      <c r="D50" s="1598" t="s">
        <v>1751</v>
      </c>
      <c r="E50" s="1598"/>
      <c r="F50" s="1598"/>
      <c r="G50" s="1598"/>
      <c r="H50" s="1598"/>
      <c r="I50" s="1598"/>
      <c r="J50" s="1598"/>
      <c r="K50" s="1598"/>
      <c r="L50" s="1598"/>
      <c r="M50" s="1598"/>
      <c r="N50" s="1598"/>
      <c r="O50" s="1598"/>
      <c r="P50" s="1598"/>
      <c r="Q50" s="1598" t="s">
        <v>1556</v>
      </c>
      <c r="R50" s="1598"/>
      <c r="S50" s="1598"/>
      <c r="T50" s="1598"/>
      <c r="U50" s="1598"/>
    </row>
    <row r="51" spans="1:21" ht="12.75" customHeight="1" outlineLevel="1">
      <c r="A51" s="1599">
        <v>1</v>
      </c>
      <c r="B51" s="1599"/>
      <c r="C51" s="1599"/>
      <c r="D51" s="1600" t="s">
        <v>1737</v>
      </c>
      <c r="E51" s="1600"/>
      <c r="F51" s="1600"/>
      <c r="G51" s="1600"/>
      <c r="H51" s="1600"/>
      <c r="I51" s="1600"/>
      <c r="J51" s="1600"/>
      <c r="K51" s="1600"/>
      <c r="L51" s="1600"/>
      <c r="M51" s="1600"/>
      <c r="N51" s="1600"/>
      <c r="O51" s="1600"/>
      <c r="P51" s="1600"/>
      <c r="Q51" s="1599">
        <v>1</v>
      </c>
      <c r="R51" s="1599"/>
      <c r="S51" s="1599"/>
      <c r="T51" s="1599"/>
      <c r="U51" s="1599"/>
    </row>
    <row r="52" spans="1:21" ht="21.75" customHeight="1" outlineLevel="2">
      <c r="A52" s="455"/>
      <c r="B52" s="455"/>
      <c r="C52" s="456"/>
      <c r="D52" s="1578" t="s">
        <v>1752</v>
      </c>
      <c r="E52" s="1578"/>
      <c r="F52" s="1578"/>
      <c r="G52" s="1578"/>
      <c r="H52" s="1578"/>
      <c r="I52" s="1578"/>
      <c r="J52" s="1578"/>
      <c r="K52" s="1578"/>
      <c r="L52" s="1578"/>
      <c r="M52" s="1578"/>
      <c r="N52" s="1578"/>
      <c r="O52" s="1578"/>
      <c r="P52" s="1578"/>
      <c r="Q52" s="1599">
        <v>1</v>
      </c>
      <c r="R52" s="1599"/>
      <c r="S52" s="1599"/>
      <c r="T52" s="1599"/>
      <c r="U52" s="1599"/>
    </row>
    <row r="53" spans="1:21" ht="11.25" customHeight="1" outlineLevel="2">
      <c r="A53" s="455"/>
      <c r="B53" s="455"/>
      <c r="C53" s="456"/>
      <c r="D53" s="457"/>
      <c r="E53" s="458"/>
      <c r="F53" s="458"/>
      <c r="G53" s="458"/>
      <c r="H53" s="1577" t="s">
        <v>2340</v>
      </c>
      <c r="I53" s="1577"/>
      <c r="J53" s="1577"/>
      <c r="K53" s="1577"/>
      <c r="L53" s="1577"/>
      <c r="M53" s="1577"/>
      <c r="N53" s="1577"/>
      <c r="O53" s="1577"/>
      <c r="P53" s="1577"/>
      <c r="Q53" s="1601">
        <v>1</v>
      </c>
      <c r="R53" s="1601"/>
      <c r="S53" s="1601"/>
      <c r="T53" s="1601"/>
      <c r="U53" s="1601"/>
    </row>
    <row r="54" spans="1:21" ht="21.75" customHeight="1" outlineLevel="2">
      <c r="A54" s="455"/>
      <c r="B54" s="455"/>
      <c r="C54" s="456"/>
      <c r="D54" s="457"/>
      <c r="E54" s="458"/>
      <c r="F54" s="458"/>
      <c r="G54" s="458"/>
      <c r="H54" s="1577" t="s">
        <v>1753</v>
      </c>
      <c r="I54" s="1577"/>
      <c r="J54" s="1577"/>
      <c r="K54" s="1577"/>
      <c r="L54" s="1577"/>
      <c r="M54" s="1577"/>
      <c r="N54" s="1577"/>
      <c r="O54" s="1577"/>
      <c r="P54" s="1577"/>
      <c r="Q54" s="1601">
        <v>1</v>
      </c>
      <c r="R54" s="1601"/>
      <c r="S54" s="1601"/>
      <c r="T54" s="1601"/>
      <c r="U54" s="1601"/>
    </row>
    <row r="55" spans="1:21" ht="21.75" customHeight="1" outlineLevel="2">
      <c r="A55" s="455"/>
      <c r="B55" s="455"/>
      <c r="C55" s="456"/>
      <c r="D55" s="457"/>
      <c r="E55" s="458"/>
      <c r="F55" s="458"/>
      <c r="G55" s="458"/>
      <c r="H55" s="1577" t="s">
        <v>2341</v>
      </c>
      <c r="I55" s="1577"/>
      <c r="J55" s="1577"/>
      <c r="K55" s="1577"/>
      <c r="L55" s="1577"/>
      <c r="M55" s="1577"/>
      <c r="N55" s="1577"/>
      <c r="O55" s="1577"/>
      <c r="P55" s="1577"/>
      <c r="Q55" s="1601">
        <v>1</v>
      </c>
      <c r="R55" s="1601"/>
      <c r="S55" s="1601"/>
      <c r="T55" s="1601"/>
      <c r="U55" s="1601"/>
    </row>
    <row r="56" spans="1:21" ht="21.75" customHeight="1" outlineLevel="2">
      <c r="A56" s="455"/>
      <c r="B56" s="455"/>
      <c r="C56" s="456"/>
      <c r="D56" s="457"/>
      <c r="E56" s="458"/>
      <c r="F56" s="458"/>
      <c r="G56" s="458"/>
      <c r="H56" s="1577" t="s">
        <v>2342</v>
      </c>
      <c r="I56" s="1577"/>
      <c r="J56" s="1577"/>
      <c r="K56" s="1577"/>
      <c r="L56" s="1577"/>
      <c r="M56" s="1577"/>
      <c r="N56" s="1577"/>
      <c r="O56" s="1577"/>
      <c r="P56" s="1577"/>
      <c r="Q56" s="1601">
        <v>1</v>
      </c>
      <c r="R56" s="1601"/>
      <c r="S56" s="1601"/>
      <c r="T56" s="1601"/>
      <c r="U56" s="1601"/>
    </row>
    <row r="57" spans="1:21" ht="11.25" customHeight="1" outlineLevel="2">
      <c r="A57" s="455"/>
      <c r="B57" s="455"/>
      <c r="C57" s="456"/>
      <c r="D57" s="457"/>
      <c r="E57" s="458"/>
      <c r="F57" s="458"/>
      <c r="G57" s="458"/>
      <c r="H57" s="1577" t="s">
        <v>2343</v>
      </c>
      <c r="I57" s="1577"/>
      <c r="J57" s="1577"/>
      <c r="K57" s="1577"/>
      <c r="L57" s="1577"/>
      <c r="M57" s="1577"/>
      <c r="N57" s="1577"/>
      <c r="O57" s="1577"/>
      <c r="P57" s="1577"/>
      <c r="Q57" s="1601">
        <v>1</v>
      </c>
      <c r="R57" s="1601"/>
      <c r="S57" s="1601"/>
      <c r="T57" s="1601"/>
      <c r="U57" s="1601"/>
    </row>
    <row r="58" spans="1:21" ht="11.25" customHeight="1" outlineLevel="2">
      <c r="A58" s="455"/>
      <c r="B58" s="455"/>
      <c r="C58" s="456"/>
      <c r="D58" s="457"/>
      <c r="E58" s="458"/>
      <c r="F58" s="458"/>
      <c r="G58" s="458"/>
      <c r="H58" s="1577" t="s">
        <v>2344</v>
      </c>
      <c r="I58" s="1577"/>
      <c r="J58" s="1577"/>
      <c r="K58" s="1577"/>
      <c r="L58" s="1577"/>
      <c r="M58" s="1577"/>
      <c r="N58" s="1577"/>
      <c r="O58" s="1577"/>
      <c r="P58" s="1577"/>
      <c r="Q58" s="1601">
        <v>2</v>
      </c>
      <c r="R58" s="1601"/>
      <c r="S58" s="1601"/>
      <c r="T58" s="1601"/>
      <c r="U58" s="1601"/>
    </row>
    <row r="59" spans="1:21" ht="21.75" customHeight="1" outlineLevel="2">
      <c r="A59" s="455"/>
      <c r="B59" s="455"/>
      <c r="C59" s="456"/>
      <c r="D59" s="457"/>
      <c r="E59" s="458"/>
      <c r="F59" s="458"/>
      <c r="G59" s="458"/>
      <c r="H59" s="1577" t="s">
        <v>2345</v>
      </c>
      <c r="I59" s="1577"/>
      <c r="J59" s="1577"/>
      <c r="K59" s="1577"/>
      <c r="L59" s="1577"/>
      <c r="M59" s="1577"/>
      <c r="N59" s="1577"/>
      <c r="O59" s="1577"/>
      <c r="P59" s="1577"/>
      <c r="Q59" s="1601">
        <v>4</v>
      </c>
      <c r="R59" s="1601"/>
      <c r="S59" s="1601"/>
      <c r="T59" s="1601"/>
      <c r="U59" s="1601"/>
    </row>
    <row r="60" spans="1:21" ht="11.25" customHeight="1" outlineLevel="2">
      <c r="A60" s="455"/>
      <c r="B60" s="455"/>
      <c r="C60" s="456"/>
      <c r="D60" s="457"/>
      <c r="E60" s="458"/>
      <c r="F60" s="458"/>
      <c r="G60" s="458"/>
      <c r="H60" s="1577" t="s">
        <v>2346</v>
      </c>
      <c r="I60" s="1577"/>
      <c r="J60" s="1577"/>
      <c r="K60" s="1577"/>
      <c r="L60" s="1577"/>
      <c r="M60" s="1577"/>
      <c r="N60" s="1577"/>
      <c r="O60" s="1577"/>
      <c r="P60" s="1577"/>
      <c r="Q60" s="1601">
        <v>1</v>
      </c>
      <c r="R60" s="1601"/>
      <c r="S60" s="1601"/>
      <c r="T60" s="1601"/>
      <c r="U60" s="1601"/>
    </row>
    <row r="61" spans="1:21" ht="21.75" customHeight="1" outlineLevel="2">
      <c r="A61" s="455"/>
      <c r="B61" s="455"/>
      <c r="C61" s="456"/>
      <c r="D61" s="457"/>
      <c r="E61" s="458"/>
      <c r="F61" s="458"/>
      <c r="G61" s="458"/>
      <c r="H61" s="1577" t="s">
        <v>2347</v>
      </c>
      <c r="I61" s="1577"/>
      <c r="J61" s="1577"/>
      <c r="K61" s="1577"/>
      <c r="L61" s="1577"/>
      <c r="M61" s="1577"/>
      <c r="N61" s="1577"/>
      <c r="O61" s="1577"/>
      <c r="P61" s="1577"/>
      <c r="Q61" s="1601">
        <v>2</v>
      </c>
      <c r="R61" s="1601"/>
      <c r="S61" s="1601"/>
      <c r="T61" s="1601"/>
      <c r="U61" s="1601"/>
    </row>
    <row r="62" spans="1:21" ht="11.25" customHeight="1" outlineLevel="2">
      <c r="A62" s="455"/>
      <c r="B62" s="455"/>
      <c r="C62" s="456"/>
      <c r="D62" s="457"/>
      <c r="E62" s="458"/>
      <c r="F62" s="458"/>
      <c r="G62" s="458"/>
      <c r="H62" s="1577" t="s">
        <v>1754</v>
      </c>
      <c r="I62" s="1577"/>
      <c r="J62" s="1577"/>
      <c r="K62" s="1577"/>
      <c r="L62" s="1577"/>
      <c r="M62" s="1577"/>
      <c r="N62" s="1577"/>
      <c r="O62" s="1577"/>
      <c r="P62" s="1577"/>
      <c r="Q62" s="1601">
        <v>2</v>
      </c>
      <c r="R62" s="1601"/>
      <c r="S62" s="1601"/>
      <c r="T62" s="1601"/>
      <c r="U62" s="1601"/>
    </row>
    <row r="63" spans="1:21" ht="21.75" customHeight="1" outlineLevel="2">
      <c r="A63" s="455"/>
      <c r="B63" s="455"/>
      <c r="C63" s="456"/>
      <c r="D63" s="457"/>
      <c r="E63" s="458"/>
      <c r="F63" s="458"/>
      <c r="G63" s="458"/>
      <c r="H63" s="1577" t="s">
        <v>1755</v>
      </c>
      <c r="I63" s="1577"/>
      <c r="J63" s="1577"/>
      <c r="K63" s="1577"/>
      <c r="L63" s="1577"/>
      <c r="M63" s="1577"/>
      <c r="N63" s="1577"/>
      <c r="O63" s="1577"/>
      <c r="P63" s="1577"/>
      <c r="Q63" s="1601">
        <v>6</v>
      </c>
      <c r="R63" s="1601"/>
      <c r="S63" s="1601"/>
      <c r="T63" s="1601"/>
      <c r="U63" s="1601"/>
    </row>
    <row r="64" spans="1:21" ht="11.25" customHeight="1" outlineLevel="2">
      <c r="A64" s="455"/>
      <c r="B64" s="455"/>
      <c r="C64" s="456"/>
      <c r="D64" s="457"/>
      <c r="E64" s="458"/>
      <c r="F64" s="458"/>
      <c r="G64" s="458"/>
      <c r="H64" s="1577" t="s">
        <v>1756</v>
      </c>
      <c r="I64" s="1577"/>
      <c r="J64" s="1577"/>
      <c r="K64" s="1577"/>
      <c r="L64" s="1577"/>
      <c r="M64" s="1577"/>
      <c r="N64" s="1577"/>
      <c r="O64" s="1577"/>
      <c r="P64" s="1577"/>
      <c r="Q64" s="1603">
        <v>0.2</v>
      </c>
      <c r="R64" s="1603"/>
      <c r="S64" s="1603"/>
      <c r="T64" s="1603"/>
      <c r="U64" s="1603"/>
    </row>
    <row r="65" spans="1:21" s="237" customFormat="1" ht="12.75" customHeight="1">
      <c r="A65" s="455"/>
      <c r="B65" s="455"/>
      <c r="C65" s="456"/>
      <c r="D65" s="457"/>
      <c r="E65" s="458"/>
      <c r="F65" s="458"/>
      <c r="G65" s="458"/>
      <c r="H65" s="1577" t="s">
        <v>2348</v>
      </c>
      <c r="I65" s="1577"/>
      <c r="J65" s="1577"/>
      <c r="K65" s="1577"/>
      <c r="L65" s="1577"/>
      <c r="M65" s="1577"/>
      <c r="N65" s="1577"/>
      <c r="O65" s="1577"/>
      <c r="P65" s="1577"/>
      <c r="Q65" s="1601">
        <v>1</v>
      </c>
      <c r="R65" s="1601"/>
      <c r="S65" s="1601"/>
      <c r="T65" s="1601"/>
      <c r="U65" s="1601"/>
    </row>
    <row r="66" spans="1:21" ht="12.75" customHeight="1" outlineLevel="1">
      <c r="A66" s="1599">
        <v>2</v>
      </c>
      <c r="B66" s="1599"/>
      <c r="C66" s="1599"/>
      <c r="D66" s="1600" t="s">
        <v>1738</v>
      </c>
      <c r="E66" s="1600"/>
      <c r="F66" s="1600"/>
      <c r="G66" s="1600"/>
      <c r="H66" s="1600"/>
      <c r="I66" s="1600"/>
      <c r="J66" s="1600"/>
      <c r="K66" s="1600"/>
      <c r="L66" s="1600"/>
      <c r="M66" s="1600"/>
      <c r="N66" s="1600"/>
      <c r="O66" s="1600"/>
      <c r="P66" s="1600"/>
      <c r="Q66" s="1599">
        <v>1</v>
      </c>
      <c r="R66" s="1599"/>
      <c r="S66" s="1599"/>
      <c r="T66" s="1599"/>
      <c r="U66" s="1599"/>
    </row>
    <row r="67" spans="1:21" ht="21.75" customHeight="1" outlineLevel="2">
      <c r="A67" s="455"/>
      <c r="B67" s="455"/>
      <c r="C67" s="456"/>
      <c r="D67" s="1578" t="s">
        <v>1752</v>
      </c>
      <c r="E67" s="1578"/>
      <c r="F67" s="1578"/>
      <c r="G67" s="1578"/>
      <c r="H67" s="1578"/>
      <c r="I67" s="1578"/>
      <c r="J67" s="1578"/>
      <c r="K67" s="1578"/>
      <c r="L67" s="1578"/>
      <c r="M67" s="1578"/>
      <c r="N67" s="1578"/>
      <c r="O67" s="1578"/>
      <c r="P67" s="1578"/>
      <c r="Q67" s="1599">
        <v>1</v>
      </c>
      <c r="R67" s="1599"/>
      <c r="S67" s="1599"/>
      <c r="T67" s="1599"/>
      <c r="U67" s="1599"/>
    </row>
    <row r="68" spans="1:21" ht="11.25" customHeight="1" outlineLevel="2">
      <c r="A68" s="455"/>
      <c r="B68" s="455"/>
      <c r="C68" s="456"/>
      <c r="D68" s="457"/>
      <c r="E68" s="458"/>
      <c r="F68" s="458"/>
      <c r="G68" s="458"/>
      <c r="H68" s="1577" t="s">
        <v>2340</v>
      </c>
      <c r="I68" s="1577"/>
      <c r="J68" s="1577"/>
      <c r="K68" s="1577"/>
      <c r="L68" s="1577"/>
      <c r="M68" s="1577"/>
      <c r="N68" s="1577"/>
      <c r="O68" s="1577"/>
      <c r="P68" s="1577"/>
      <c r="Q68" s="1601">
        <v>2</v>
      </c>
      <c r="R68" s="1601"/>
      <c r="S68" s="1601"/>
      <c r="T68" s="1601"/>
      <c r="U68" s="1601"/>
    </row>
    <row r="69" spans="1:21" ht="21.75" customHeight="1" outlineLevel="2">
      <c r="A69" s="455"/>
      <c r="B69" s="455"/>
      <c r="C69" s="456"/>
      <c r="D69" s="457"/>
      <c r="E69" s="458"/>
      <c r="F69" s="458"/>
      <c r="G69" s="458"/>
      <c r="H69" s="1577" t="s">
        <v>1753</v>
      </c>
      <c r="I69" s="1577"/>
      <c r="J69" s="1577"/>
      <c r="K69" s="1577"/>
      <c r="L69" s="1577"/>
      <c r="M69" s="1577"/>
      <c r="N69" s="1577"/>
      <c r="O69" s="1577"/>
      <c r="P69" s="1577"/>
      <c r="Q69" s="1601">
        <v>2</v>
      </c>
      <c r="R69" s="1601"/>
      <c r="S69" s="1601"/>
      <c r="T69" s="1601"/>
      <c r="U69" s="1601"/>
    </row>
    <row r="70" spans="1:21" ht="21.75" customHeight="1" outlineLevel="2">
      <c r="A70" s="455"/>
      <c r="B70" s="455"/>
      <c r="C70" s="456"/>
      <c r="D70" s="457"/>
      <c r="E70" s="458"/>
      <c r="F70" s="458"/>
      <c r="G70" s="458"/>
      <c r="H70" s="1577" t="s">
        <v>2341</v>
      </c>
      <c r="I70" s="1577"/>
      <c r="J70" s="1577"/>
      <c r="K70" s="1577"/>
      <c r="L70" s="1577"/>
      <c r="M70" s="1577"/>
      <c r="N70" s="1577"/>
      <c r="O70" s="1577"/>
      <c r="P70" s="1577"/>
      <c r="Q70" s="1601">
        <v>1</v>
      </c>
      <c r="R70" s="1601"/>
      <c r="S70" s="1601"/>
      <c r="T70" s="1601"/>
      <c r="U70" s="1601"/>
    </row>
    <row r="71" spans="1:21" ht="21.75" customHeight="1" outlineLevel="2">
      <c r="A71" s="455"/>
      <c r="B71" s="455"/>
      <c r="C71" s="456"/>
      <c r="D71" s="457"/>
      <c r="E71" s="458"/>
      <c r="F71" s="458"/>
      <c r="G71" s="458"/>
      <c r="H71" s="1577" t="s">
        <v>2342</v>
      </c>
      <c r="I71" s="1577"/>
      <c r="J71" s="1577"/>
      <c r="K71" s="1577"/>
      <c r="L71" s="1577"/>
      <c r="M71" s="1577"/>
      <c r="N71" s="1577"/>
      <c r="O71" s="1577"/>
      <c r="P71" s="1577"/>
      <c r="Q71" s="1601">
        <v>3</v>
      </c>
      <c r="R71" s="1601"/>
      <c r="S71" s="1601"/>
      <c r="T71" s="1601"/>
      <c r="U71" s="1601"/>
    </row>
    <row r="72" spans="1:21" ht="11.25" customHeight="1" outlineLevel="2">
      <c r="A72" s="455"/>
      <c r="B72" s="455"/>
      <c r="C72" s="456"/>
      <c r="D72" s="457"/>
      <c r="E72" s="458"/>
      <c r="F72" s="458"/>
      <c r="G72" s="458"/>
      <c r="H72" s="1577" t="s">
        <v>2343</v>
      </c>
      <c r="I72" s="1577"/>
      <c r="J72" s="1577"/>
      <c r="K72" s="1577"/>
      <c r="L72" s="1577"/>
      <c r="M72" s="1577"/>
      <c r="N72" s="1577"/>
      <c r="O72" s="1577"/>
      <c r="P72" s="1577"/>
      <c r="Q72" s="1601">
        <v>1</v>
      </c>
      <c r="R72" s="1601"/>
      <c r="S72" s="1601"/>
      <c r="T72" s="1601"/>
      <c r="U72" s="1601"/>
    </row>
    <row r="73" spans="1:21" ht="11.25" customHeight="1" outlineLevel="2">
      <c r="A73" s="455"/>
      <c r="B73" s="455"/>
      <c r="C73" s="456"/>
      <c r="D73" s="457"/>
      <c r="E73" s="458"/>
      <c r="F73" s="458"/>
      <c r="G73" s="458"/>
      <c r="H73" s="1577" t="s">
        <v>2349</v>
      </c>
      <c r="I73" s="1577"/>
      <c r="J73" s="1577"/>
      <c r="K73" s="1577"/>
      <c r="L73" s="1577"/>
      <c r="M73" s="1577"/>
      <c r="N73" s="1577"/>
      <c r="O73" s="1577"/>
      <c r="P73" s="1577"/>
      <c r="Q73" s="1601">
        <v>1</v>
      </c>
      <c r="R73" s="1601"/>
      <c r="S73" s="1601"/>
      <c r="T73" s="1601"/>
      <c r="U73" s="1601"/>
    </row>
    <row r="74" spans="1:21" ht="11.25" customHeight="1" outlineLevel="2">
      <c r="A74" s="455"/>
      <c r="B74" s="455"/>
      <c r="C74" s="456"/>
      <c r="D74" s="457"/>
      <c r="E74" s="458"/>
      <c r="F74" s="458"/>
      <c r="G74" s="458"/>
      <c r="H74" s="1577" t="s">
        <v>2344</v>
      </c>
      <c r="I74" s="1577"/>
      <c r="J74" s="1577"/>
      <c r="K74" s="1577"/>
      <c r="L74" s="1577"/>
      <c r="M74" s="1577"/>
      <c r="N74" s="1577"/>
      <c r="O74" s="1577"/>
      <c r="P74" s="1577"/>
      <c r="Q74" s="1601">
        <v>2</v>
      </c>
      <c r="R74" s="1601"/>
      <c r="S74" s="1601"/>
      <c r="T74" s="1601"/>
      <c r="U74" s="1601"/>
    </row>
    <row r="75" spans="1:21" ht="11.25" customHeight="1" outlineLevel="2">
      <c r="A75" s="455"/>
      <c r="B75" s="455"/>
      <c r="C75" s="456"/>
      <c r="D75" s="457"/>
      <c r="E75" s="458"/>
      <c r="F75" s="458"/>
      <c r="G75" s="458"/>
      <c r="H75" s="1577" t="s">
        <v>2345</v>
      </c>
      <c r="I75" s="1577"/>
      <c r="J75" s="1577"/>
      <c r="K75" s="1577"/>
      <c r="L75" s="1577"/>
      <c r="M75" s="1577"/>
      <c r="N75" s="1577"/>
      <c r="O75" s="1577"/>
      <c r="P75" s="1577"/>
      <c r="Q75" s="1601">
        <v>4</v>
      </c>
      <c r="R75" s="1601"/>
      <c r="S75" s="1601"/>
      <c r="T75" s="1601"/>
      <c r="U75" s="1601"/>
    </row>
    <row r="76" spans="1:21" ht="11.25" customHeight="1" outlineLevel="2">
      <c r="A76" s="455"/>
      <c r="B76" s="455"/>
      <c r="C76" s="456"/>
      <c r="D76" s="457"/>
      <c r="E76" s="458"/>
      <c r="F76" s="458"/>
      <c r="G76" s="458"/>
      <c r="H76" s="1577" t="s">
        <v>2350</v>
      </c>
      <c r="I76" s="1577"/>
      <c r="J76" s="1577"/>
      <c r="K76" s="1577"/>
      <c r="L76" s="1577"/>
      <c r="M76" s="1577"/>
      <c r="N76" s="1577"/>
      <c r="O76" s="1577"/>
      <c r="P76" s="1577"/>
      <c r="Q76" s="1601">
        <v>5</v>
      </c>
      <c r="R76" s="1601"/>
      <c r="S76" s="1601"/>
      <c r="T76" s="1601"/>
      <c r="U76" s="1601"/>
    </row>
    <row r="77" spans="1:21" ht="11.25" customHeight="1" outlineLevel="2">
      <c r="A77" s="455"/>
      <c r="B77" s="455"/>
      <c r="C77" s="456"/>
      <c r="D77" s="457"/>
      <c r="E77" s="458"/>
      <c r="F77" s="458"/>
      <c r="G77" s="458"/>
      <c r="H77" s="1577" t="s">
        <v>1758</v>
      </c>
      <c r="I77" s="1577"/>
      <c r="J77" s="1577"/>
      <c r="K77" s="1577"/>
      <c r="L77" s="1577"/>
      <c r="M77" s="1577"/>
      <c r="N77" s="1577"/>
      <c r="O77" s="1577"/>
      <c r="P77" s="1577"/>
      <c r="Q77" s="1601">
        <v>1</v>
      </c>
      <c r="R77" s="1601"/>
      <c r="S77" s="1601"/>
      <c r="T77" s="1601"/>
      <c r="U77" s="1601"/>
    </row>
    <row r="78" spans="1:21" ht="11.25" customHeight="1" outlineLevel="2">
      <c r="A78" s="455"/>
      <c r="B78" s="455"/>
      <c r="C78" s="456"/>
      <c r="D78" s="457"/>
      <c r="E78" s="458"/>
      <c r="F78" s="458"/>
      <c r="G78" s="458"/>
      <c r="H78" s="1577" t="s">
        <v>2351</v>
      </c>
      <c r="I78" s="1577"/>
      <c r="J78" s="1577"/>
      <c r="K78" s="1577"/>
      <c r="L78" s="1577"/>
      <c r="M78" s="1577"/>
      <c r="N78" s="1577"/>
      <c r="O78" s="1577"/>
      <c r="P78" s="1577"/>
      <c r="Q78" s="1601">
        <v>2</v>
      </c>
      <c r="R78" s="1601"/>
      <c r="S78" s="1601"/>
      <c r="T78" s="1601"/>
      <c r="U78" s="1601"/>
    </row>
    <row r="79" spans="1:21" ht="11.25" customHeight="1" outlineLevel="2">
      <c r="A79" s="455"/>
      <c r="B79" s="455"/>
      <c r="C79" s="456"/>
      <c r="D79" s="457"/>
      <c r="E79" s="458"/>
      <c r="F79" s="458"/>
      <c r="G79" s="458"/>
      <c r="H79" s="1577" t="s">
        <v>2352</v>
      </c>
      <c r="I79" s="1577"/>
      <c r="J79" s="1577"/>
      <c r="K79" s="1577"/>
      <c r="L79" s="1577"/>
      <c r="M79" s="1577"/>
      <c r="N79" s="1577"/>
      <c r="O79" s="1577"/>
      <c r="P79" s="1577"/>
      <c r="Q79" s="1601">
        <v>2</v>
      </c>
      <c r="R79" s="1601"/>
      <c r="S79" s="1601"/>
      <c r="T79" s="1601"/>
      <c r="U79" s="1601"/>
    </row>
    <row r="80" spans="1:21" ht="11.25" customHeight="1" outlineLevel="2">
      <c r="A80" s="455"/>
      <c r="B80" s="455"/>
      <c r="C80" s="456"/>
      <c r="D80" s="457"/>
      <c r="E80" s="458"/>
      <c r="F80" s="458"/>
      <c r="G80" s="458"/>
      <c r="H80" s="1577" t="s">
        <v>2353</v>
      </c>
      <c r="I80" s="1577"/>
      <c r="J80" s="1577"/>
      <c r="K80" s="1577"/>
      <c r="L80" s="1577"/>
      <c r="M80" s="1577"/>
      <c r="N80" s="1577"/>
      <c r="O80" s="1577"/>
      <c r="P80" s="1577"/>
      <c r="Q80" s="1601">
        <v>1</v>
      </c>
      <c r="R80" s="1601"/>
      <c r="S80" s="1601"/>
      <c r="T80" s="1601"/>
      <c r="U80" s="1601"/>
    </row>
    <row r="81" spans="1:21" ht="11.25" customHeight="1" outlineLevel="2">
      <c r="A81" s="455"/>
      <c r="B81" s="455"/>
      <c r="C81" s="456"/>
      <c r="D81" s="457"/>
      <c r="E81" s="458"/>
      <c r="F81" s="458"/>
      <c r="G81" s="458"/>
      <c r="H81" s="1577" t="s">
        <v>1759</v>
      </c>
      <c r="I81" s="1577"/>
      <c r="J81" s="1577"/>
      <c r="K81" s="1577"/>
      <c r="L81" s="1577"/>
      <c r="M81" s="1577"/>
      <c r="N81" s="1577"/>
      <c r="O81" s="1577"/>
      <c r="P81" s="1577"/>
      <c r="Q81" s="1601">
        <v>1</v>
      </c>
      <c r="R81" s="1601"/>
      <c r="S81" s="1601"/>
      <c r="T81" s="1601"/>
      <c r="U81" s="1601"/>
    </row>
    <row r="82" spans="1:21" ht="11.25" customHeight="1" outlineLevel="2">
      <c r="A82" s="455"/>
      <c r="B82" s="455"/>
      <c r="C82" s="456"/>
      <c r="D82" s="457"/>
      <c r="E82" s="458"/>
      <c r="F82" s="458"/>
      <c r="G82" s="458"/>
      <c r="H82" s="1577" t="s">
        <v>2354</v>
      </c>
      <c r="I82" s="1577"/>
      <c r="J82" s="1577"/>
      <c r="K82" s="1577"/>
      <c r="L82" s="1577"/>
      <c r="M82" s="1577"/>
      <c r="N82" s="1577"/>
      <c r="O82" s="1577"/>
      <c r="P82" s="1577"/>
      <c r="Q82" s="1601">
        <v>1</v>
      </c>
      <c r="R82" s="1601"/>
      <c r="S82" s="1601"/>
      <c r="T82" s="1601"/>
      <c r="U82" s="1601"/>
    </row>
    <row r="83" spans="1:21" ht="11.25" customHeight="1" outlineLevel="2">
      <c r="A83" s="455"/>
      <c r="B83" s="455"/>
      <c r="C83" s="456"/>
      <c r="D83" s="457"/>
      <c r="E83" s="458"/>
      <c r="F83" s="458"/>
      <c r="G83" s="458"/>
      <c r="H83" s="1577" t="s">
        <v>1760</v>
      </c>
      <c r="I83" s="1577"/>
      <c r="J83" s="1577"/>
      <c r="K83" s="1577"/>
      <c r="L83" s="1577"/>
      <c r="M83" s="1577"/>
      <c r="N83" s="1577"/>
      <c r="O83" s="1577"/>
      <c r="P83" s="1577"/>
      <c r="Q83" s="1601">
        <v>1</v>
      </c>
      <c r="R83" s="1601"/>
      <c r="S83" s="1601"/>
      <c r="T83" s="1601"/>
      <c r="U83" s="1601"/>
    </row>
    <row r="84" spans="1:21" ht="21.75" customHeight="1" outlineLevel="2">
      <c r="A84" s="455"/>
      <c r="B84" s="455"/>
      <c r="C84" s="456"/>
      <c r="D84" s="457"/>
      <c r="E84" s="458"/>
      <c r="F84" s="458"/>
      <c r="G84" s="458"/>
      <c r="H84" s="1577" t="s">
        <v>1761</v>
      </c>
      <c r="I84" s="1577"/>
      <c r="J84" s="1577"/>
      <c r="K84" s="1577"/>
      <c r="L84" s="1577"/>
      <c r="M84" s="1577"/>
      <c r="N84" s="1577"/>
      <c r="O84" s="1577"/>
      <c r="P84" s="1577"/>
      <c r="Q84" s="1601">
        <v>1</v>
      </c>
      <c r="R84" s="1601"/>
      <c r="S84" s="1601"/>
      <c r="T84" s="1601"/>
      <c r="U84" s="1601"/>
    </row>
    <row r="85" spans="1:21" ht="11.25" customHeight="1" outlineLevel="2">
      <c r="A85" s="455"/>
      <c r="B85" s="455"/>
      <c r="C85" s="456"/>
      <c r="D85" s="457"/>
      <c r="E85" s="458"/>
      <c r="F85" s="458"/>
      <c r="G85" s="458"/>
      <c r="H85" s="1577" t="s">
        <v>1762</v>
      </c>
      <c r="I85" s="1577"/>
      <c r="J85" s="1577"/>
      <c r="K85" s="1577"/>
      <c r="L85" s="1577"/>
      <c r="M85" s="1577"/>
      <c r="N85" s="1577"/>
      <c r="O85" s="1577"/>
      <c r="P85" s="1577"/>
      <c r="Q85" s="1601">
        <v>1</v>
      </c>
      <c r="R85" s="1601"/>
      <c r="S85" s="1601"/>
      <c r="T85" s="1601"/>
      <c r="U85" s="1601"/>
    </row>
    <row r="86" spans="1:21" ht="21.75" customHeight="1" outlineLevel="2">
      <c r="A86" s="455"/>
      <c r="B86" s="455"/>
      <c r="C86" s="456"/>
      <c r="D86" s="457"/>
      <c r="E86" s="458"/>
      <c r="F86" s="458"/>
      <c r="G86" s="458"/>
      <c r="H86" s="1577" t="s">
        <v>2346</v>
      </c>
      <c r="I86" s="1577"/>
      <c r="J86" s="1577"/>
      <c r="K86" s="1577"/>
      <c r="L86" s="1577"/>
      <c r="M86" s="1577"/>
      <c r="N86" s="1577"/>
      <c r="O86" s="1577"/>
      <c r="P86" s="1577"/>
      <c r="Q86" s="1601">
        <v>2</v>
      </c>
      <c r="R86" s="1601"/>
      <c r="S86" s="1601"/>
      <c r="T86" s="1601"/>
      <c r="U86" s="1601"/>
    </row>
    <row r="87" spans="1:21" ht="11.25" customHeight="1" outlineLevel="2">
      <c r="A87" s="455"/>
      <c r="B87" s="455"/>
      <c r="C87" s="456"/>
      <c r="D87" s="457"/>
      <c r="E87" s="458"/>
      <c r="F87" s="458"/>
      <c r="G87" s="458"/>
      <c r="H87" s="1577" t="s">
        <v>2355</v>
      </c>
      <c r="I87" s="1577"/>
      <c r="J87" s="1577"/>
      <c r="K87" s="1577"/>
      <c r="L87" s="1577"/>
      <c r="M87" s="1577"/>
      <c r="N87" s="1577"/>
      <c r="O87" s="1577"/>
      <c r="P87" s="1577"/>
      <c r="Q87" s="1601">
        <v>2</v>
      </c>
      <c r="R87" s="1601"/>
      <c r="S87" s="1601"/>
      <c r="T87" s="1601"/>
      <c r="U87" s="1601"/>
    </row>
    <row r="88" spans="1:21" ht="21.75" customHeight="1" outlineLevel="2">
      <c r="A88" s="455"/>
      <c r="B88" s="455"/>
      <c r="C88" s="456"/>
      <c r="D88" s="457"/>
      <c r="E88" s="458"/>
      <c r="F88" s="458"/>
      <c r="G88" s="458"/>
      <c r="H88" s="1577" t="s">
        <v>1754</v>
      </c>
      <c r="I88" s="1577"/>
      <c r="J88" s="1577"/>
      <c r="K88" s="1577"/>
      <c r="L88" s="1577"/>
      <c r="M88" s="1577"/>
      <c r="N88" s="1577"/>
      <c r="O88" s="1577"/>
      <c r="P88" s="1577"/>
      <c r="Q88" s="1601">
        <v>2</v>
      </c>
      <c r="R88" s="1601"/>
      <c r="S88" s="1601"/>
      <c r="T88" s="1601"/>
      <c r="U88" s="1601"/>
    </row>
    <row r="89" spans="1:21" ht="11.25" customHeight="1" outlineLevel="2">
      <c r="A89" s="455"/>
      <c r="B89" s="455"/>
      <c r="C89" s="456"/>
      <c r="D89" s="457"/>
      <c r="E89" s="458"/>
      <c r="F89" s="458"/>
      <c r="G89" s="458"/>
      <c r="H89" s="1577" t="s">
        <v>2347</v>
      </c>
      <c r="I89" s="1577"/>
      <c r="J89" s="1577"/>
      <c r="K89" s="1577"/>
      <c r="L89" s="1577"/>
      <c r="M89" s="1577"/>
      <c r="N89" s="1577"/>
      <c r="O89" s="1577"/>
      <c r="P89" s="1577"/>
      <c r="Q89" s="1601">
        <v>2</v>
      </c>
      <c r="R89" s="1601"/>
      <c r="S89" s="1601"/>
      <c r="T89" s="1601"/>
      <c r="U89" s="1601"/>
    </row>
    <row r="90" spans="1:21" ht="11.25" customHeight="1" outlineLevel="2">
      <c r="A90" s="455"/>
      <c r="B90" s="455"/>
      <c r="C90" s="456"/>
      <c r="D90" s="457"/>
      <c r="E90" s="458"/>
      <c r="F90" s="458"/>
      <c r="G90" s="458"/>
      <c r="H90" s="1577" t="s">
        <v>1756</v>
      </c>
      <c r="I90" s="1577"/>
      <c r="J90" s="1577"/>
      <c r="K90" s="1577"/>
      <c r="L90" s="1577"/>
      <c r="M90" s="1577"/>
      <c r="N90" s="1577"/>
      <c r="O90" s="1577"/>
      <c r="P90" s="1577"/>
      <c r="Q90" s="1603">
        <v>0.2</v>
      </c>
      <c r="R90" s="1603"/>
      <c r="S90" s="1603"/>
      <c r="T90" s="1603"/>
      <c r="U90" s="1603"/>
    </row>
    <row r="91" spans="1:21" s="237" customFormat="1" ht="12.75" customHeight="1">
      <c r="A91" s="455"/>
      <c r="B91" s="455"/>
      <c r="C91" s="456"/>
      <c r="D91" s="457"/>
      <c r="E91" s="458"/>
      <c r="F91" s="458"/>
      <c r="G91" s="458"/>
      <c r="H91" s="1577" t="s">
        <v>1755</v>
      </c>
      <c r="I91" s="1577"/>
      <c r="J91" s="1577"/>
      <c r="K91" s="1577"/>
      <c r="L91" s="1577"/>
      <c r="M91" s="1577"/>
      <c r="N91" s="1577"/>
      <c r="O91" s="1577"/>
      <c r="P91" s="1577"/>
      <c r="Q91" s="1601">
        <v>9</v>
      </c>
      <c r="R91" s="1601"/>
      <c r="S91" s="1601"/>
      <c r="T91" s="1601"/>
      <c r="U91" s="1601"/>
    </row>
    <row r="92" spans="1:21" ht="12.75" customHeight="1" outlineLevel="1">
      <c r="A92" s="455"/>
      <c r="B92" s="455"/>
      <c r="C92" s="456"/>
      <c r="D92" s="457"/>
      <c r="E92" s="458"/>
      <c r="F92" s="458"/>
      <c r="G92" s="458"/>
      <c r="H92" s="1577" t="s">
        <v>1757</v>
      </c>
      <c r="I92" s="1577"/>
      <c r="J92" s="1577"/>
      <c r="K92" s="1577"/>
      <c r="L92" s="1577"/>
      <c r="M92" s="1577"/>
      <c r="N92" s="1577"/>
      <c r="O92" s="1577"/>
      <c r="P92" s="1577"/>
      <c r="Q92" s="1601">
        <v>1</v>
      </c>
      <c r="R92" s="1601"/>
      <c r="S92" s="1601"/>
      <c r="T92" s="1601"/>
      <c r="U92" s="1601"/>
    </row>
    <row r="93" spans="1:21" ht="11.25" customHeight="1" outlineLevel="2">
      <c r="A93" s="1599">
        <v>3</v>
      </c>
      <c r="B93" s="1599"/>
      <c r="C93" s="1599"/>
      <c r="D93" s="1600" t="s">
        <v>1739</v>
      </c>
      <c r="E93" s="1600"/>
      <c r="F93" s="1600"/>
      <c r="G93" s="1600"/>
      <c r="H93" s="1600"/>
      <c r="I93" s="1600"/>
      <c r="J93" s="1600"/>
      <c r="K93" s="1600"/>
      <c r="L93" s="1600"/>
      <c r="M93" s="1600"/>
      <c r="N93" s="1600"/>
      <c r="O93" s="1600"/>
      <c r="P93" s="1600"/>
      <c r="Q93" s="1599">
        <v>1</v>
      </c>
      <c r="R93" s="1599"/>
      <c r="S93" s="1599"/>
      <c r="T93" s="1599"/>
      <c r="U93" s="1599"/>
    </row>
    <row r="94" spans="1:21" ht="11.25" customHeight="1" outlineLevel="2">
      <c r="A94" s="455"/>
      <c r="B94" s="455"/>
      <c r="C94" s="456"/>
      <c r="D94" s="1578" t="s">
        <v>1752</v>
      </c>
      <c r="E94" s="1578"/>
      <c r="F94" s="1578"/>
      <c r="G94" s="1578"/>
      <c r="H94" s="1578"/>
      <c r="I94" s="1578"/>
      <c r="J94" s="1578"/>
      <c r="K94" s="1578"/>
      <c r="L94" s="1578"/>
      <c r="M94" s="1578"/>
      <c r="N94" s="1578"/>
      <c r="O94" s="1578"/>
      <c r="P94" s="1578"/>
      <c r="Q94" s="1599">
        <v>1</v>
      </c>
      <c r="R94" s="1599"/>
      <c r="S94" s="1599"/>
      <c r="T94" s="1599"/>
      <c r="U94" s="1599"/>
    </row>
    <row r="95" spans="1:21" ht="11.25" customHeight="1" outlineLevel="2">
      <c r="A95" s="455"/>
      <c r="B95" s="455"/>
      <c r="C95" s="456"/>
      <c r="D95" s="457"/>
      <c r="E95" s="458"/>
      <c r="F95" s="458"/>
      <c r="G95" s="458"/>
      <c r="H95" s="1577" t="s">
        <v>2349</v>
      </c>
      <c r="I95" s="1577"/>
      <c r="J95" s="1577"/>
      <c r="K95" s="1577"/>
      <c r="L95" s="1577"/>
      <c r="M95" s="1577"/>
      <c r="N95" s="1577"/>
      <c r="O95" s="1577"/>
      <c r="P95" s="1577"/>
      <c r="Q95" s="1601">
        <v>3</v>
      </c>
      <c r="R95" s="1601"/>
      <c r="S95" s="1601"/>
      <c r="T95" s="1601"/>
      <c r="U95" s="1601"/>
    </row>
    <row r="96" spans="1:21" ht="11.25" customHeight="1" outlineLevel="2">
      <c r="A96" s="455"/>
      <c r="B96" s="455"/>
      <c r="C96" s="456"/>
      <c r="D96" s="457"/>
      <c r="E96" s="458"/>
      <c r="F96" s="458"/>
      <c r="G96" s="458"/>
      <c r="H96" s="1577" t="s">
        <v>2342</v>
      </c>
      <c r="I96" s="1577"/>
      <c r="J96" s="1577"/>
      <c r="K96" s="1577"/>
      <c r="L96" s="1577"/>
      <c r="M96" s="1577"/>
      <c r="N96" s="1577"/>
      <c r="O96" s="1577"/>
      <c r="P96" s="1577"/>
      <c r="Q96" s="1601">
        <v>1</v>
      </c>
      <c r="R96" s="1601"/>
      <c r="S96" s="1601"/>
      <c r="T96" s="1601"/>
      <c r="U96" s="1601"/>
    </row>
    <row r="97" spans="1:21" ht="11.25" customHeight="1" outlineLevel="2">
      <c r="A97" s="455"/>
      <c r="B97" s="455"/>
      <c r="C97" s="456"/>
      <c r="D97" s="457"/>
      <c r="E97" s="458"/>
      <c r="F97" s="458"/>
      <c r="G97" s="458"/>
      <c r="H97" s="1577" t="s">
        <v>2356</v>
      </c>
      <c r="I97" s="1577"/>
      <c r="J97" s="1577"/>
      <c r="K97" s="1577"/>
      <c r="L97" s="1577"/>
      <c r="M97" s="1577"/>
      <c r="N97" s="1577"/>
      <c r="O97" s="1577"/>
      <c r="P97" s="1577"/>
      <c r="Q97" s="1601">
        <v>1</v>
      </c>
      <c r="R97" s="1601"/>
      <c r="S97" s="1601"/>
      <c r="T97" s="1601"/>
      <c r="U97" s="1601"/>
    </row>
    <row r="98" spans="1:21" ht="11.25" customHeight="1" outlineLevel="2">
      <c r="A98" s="455"/>
      <c r="B98" s="455"/>
      <c r="C98" s="456"/>
      <c r="D98" s="457"/>
      <c r="E98" s="458"/>
      <c r="F98" s="458"/>
      <c r="G98" s="458"/>
      <c r="H98" s="1577" t="s">
        <v>2344</v>
      </c>
      <c r="I98" s="1577"/>
      <c r="J98" s="1577"/>
      <c r="K98" s="1577"/>
      <c r="L98" s="1577"/>
      <c r="M98" s="1577"/>
      <c r="N98" s="1577"/>
      <c r="O98" s="1577"/>
      <c r="P98" s="1577"/>
      <c r="Q98" s="1601">
        <v>2</v>
      </c>
      <c r="R98" s="1601"/>
      <c r="S98" s="1601"/>
      <c r="T98" s="1601"/>
      <c r="U98" s="1601"/>
    </row>
    <row r="99" spans="1:21" ht="11.25" customHeight="1" outlineLevel="2">
      <c r="A99" s="455"/>
      <c r="B99" s="455"/>
      <c r="C99" s="456"/>
      <c r="D99" s="457"/>
      <c r="E99" s="458"/>
      <c r="F99" s="458"/>
      <c r="G99" s="458"/>
      <c r="H99" s="1577" t="s">
        <v>2345</v>
      </c>
      <c r="I99" s="1577"/>
      <c r="J99" s="1577"/>
      <c r="K99" s="1577"/>
      <c r="L99" s="1577"/>
      <c r="M99" s="1577"/>
      <c r="N99" s="1577"/>
      <c r="O99" s="1577"/>
      <c r="P99" s="1577"/>
      <c r="Q99" s="1601">
        <v>3</v>
      </c>
      <c r="R99" s="1601"/>
      <c r="S99" s="1601"/>
      <c r="T99" s="1601"/>
      <c r="U99" s="1601"/>
    </row>
    <row r="100" spans="1:21" ht="11.25" customHeight="1" outlineLevel="2">
      <c r="A100" s="455"/>
      <c r="B100" s="455"/>
      <c r="C100" s="456"/>
      <c r="D100" s="457"/>
      <c r="E100" s="458"/>
      <c r="F100" s="458"/>
      <c r="G100" s="458"/>
      <c r="H100" s="1577" t="s">
        <v>2357</v>
      </c>
      <c r="I100" s="1577"/>
      <c r="J100" s="1577"/>
      <c r="K100" s="1577"/>
      <c r="L100" s="1577"/>
      <c r="M100" s="1577"/>
      <c r="N100" s="1577"/>
      <c r="O100" s="1577"/>
      <c r="P100" s="1577"/>
      <c r="Q100" s="1601">
        <v>1</v>
      </c>
      <c r="R100" s="1601"/>
      <c r="S100" s="1601"/>
      <c r="T100" s="1601"/>
      <c r="U100" s="1601"/>
    </row>
    <row r="101" spans="1:21" ht="11.25" customHeight="1" outlineLevel="2">
      <c r="A101" s="455"/>
      <c r="B101" s="455"/>
      <c r="C101" s="456"/>
      <c r="D101" s="457"/>
      <c r="E101" s="458"/>
      <c r="F101" s="458"/>
      <c r="G101" s="458"/>
      <c r="H101" s="1577" t="s">
        <v>2358</v>
      </c>
      <c r="I101" s="1577"/>
      <c r="J101" s="1577"/>
      <c r="K101" s="1577"/>
      <c r="L101" s="1577"/>
      <c r="M101" s="1577"/>
      <c r="N101" s="1577"/>
      <c r="O101" s="1577"/>
      <c r="P101" s="1577"/>
      <c r="Q101" s="1601">
        <v>11</v>
      </c>
      <c r="R101" s="1601"/>
      <c r="S101" s="1601"/>
      <c r="T101" s="1601"/>
      <c r="U101" s="1601"/>
    </row>
    <row r="102" spans="1:21" ht="11.25" customHeight="1" outlineLevel="2">
      <c r="A102" s="455"/>
      <c r="B102" s="455"/>
      <c r="C102" s="456"/>
      <c r="D102" s="457"/>
      <c r="E102" s="458"/>
      <c r="F102" s="458"/>
      <c r="G102" s="458"/>
      <c r="H102" s="1577" t="s">
        <v>2350</v>
      </c>
      <c r="I102" s="1577"/>
      <c r="J102" s="1577"/>
      <c r="K102" s="1577"/>
      <c r="L102" s="1577"/>
      <c r="M102" s="1577"/>
      <c r="N102" s="1577"/>
      <c r="O102" s="1577"/>
      <c r="P102" s="1577"/>
      <c r="Q102" s="1601">
        <v>5</v>
      </c>
      <c r="R102" s="1601"/>
      <c r="S102" s="1601"/>
      <c r="T102" s="1601"/>
      <c r="U102" s="1601"/>
    </row>
    <row r="103" spans="1:21" ht="11.25" customHeight="1" outlineLevel="2">
      <c r="A103" s="455"/>
      <c r="B103" s="455"/>
      <c r="C103" s="456"/>
      <c r="D103" s="457"/>
      <c r="E103" s="458"/>
      <c r="F103" s="458"/>
      <c r="G103" s="458"/>
      <c r="H103" s="1577" t="s">
        <v>2359</v>
      </c>
      <c r="I103" s="1577"/>
      <c r="J103" s="1577"/>
      <c r="K103" s="1577"/>
      <c r="L103" s="1577"/>
      <c r="M103" s="1577"/>
      <c r="N103" s="1577"/>
      <c r="O103" s="1577"/>
      <c r="P103" s="1577"/>
      <c r="Q103" s="1601">
        <v>32</v>
      </c>
      <c r="R103" s="1601"/>
      <c r="S103" s="1601"/>
      <c r="T103" s="1601"/>
      <c r="U103" s="1601"/>
    </row>
    <row r="104" spans="1:21" ht="11.25" customHeight="1" outlineLevel="2">
      <c r="A104" s="455"/>
      <c r="B104" s="455"/>
      <c r="C104" s="456"/>
      <c r="D104" s="457"/>
      <c r="E104" s="458"/>
      <c r="F104" s="458"/>
      <c r="G104" s="458"/>
      <c r="H104" s="1577" t="s">
        <v>2360</v>
      </c>
      <c r="I104" s="1577"/>
      <c r="J104" s="1577"/>
      <c r="K104" s="1577"/>
      <c r="L104" s="1577"/>
      <c r="M104" s="1577"/>
      <c r="N104" s="1577"/>
      <c r="O104" s="1577"/>
      <c r="P104" s="1577"/>
      <c r="Q104" s="1601">
        <v>2</v>
      </c>
      <c r="R104" s="1601"/>
      <c r="S104" s="1601"/>
      <c r="T104" s="1601"/>
      <c r="U104" s="1601"/>
    </row>
    <row r="105" spans="1:21" ht="11.25" customHeight="1" outlineLevel="2">
      <c r="A105" s="455"/>
      <c r="B105" s="455"/>
      <c r="C105" s="456"/>
      <c r="D105" s="457"/>
      <c r="E105" s="458"/>
      <c r="F105" s="458"/>
      <c r="G105" s="458"/>
      <c r="H105" s="1577" t="s">
        <v>2360</v>
      </c>
      <c r="I105" s="1577"/>
      <c r="J105" s="1577"/>
      <c r="K105" s="1577"/>
      <c r="L105" s="1577"/>
      <c r="M105" s="1577"/>
      <c r="N105" s="1577"/>
      <c r="O105" s="1577"/>
      <c r="P105" s="1577"/>
      <c r="Q105" s="1601">
        <v>1</v>
      </c>
      <c r="R105" s="1601"/>
      <c r="S105" s="1601"/>
      <c r="T105" s="1601"/>
      <c r="U105" s="1601"/>
    </row>
    <row r="106" spans="1:21" ht="11.25" customHeight="1" outlineLevel="2">
      <c r="A106" s="455"/>
      <c r="B106" s="455"/>
      <c r="C106" s="456"/>
      <c r="D106" s="457"/>
      <c r="E106" s="458"/>
      <c r="F106" s="458"/>
      <c r="G106" s="458"/>
      <c r="H106" s="1577" t="s">
        <v>1759</v>
      </c>
      <c r="I106" s="1577"/>
      <c r="J106" s="1577"/>
      <c r="K106" s="1577"/>
      <c r="L106" s="1577"/>
      <c r="M106" s="1577"/>
      <c r="N106" s="1577"/>
      <c r="O106" s="1577"/>
      <c r="P106" s="1577"/>
      <c r="Q106" s="1601">
        <v>2</v>
      </c>
      <c r="R106" s="1601"/>
      <c r="S106" s="1601"/>
      <c r="T106" s="1601"/>
      <c r="U106" s="1601"/>
    </row>
    <row r="107" spans="1:21" ht="11.25" customHeight="1" outlineLevel="2">
      <c r="A107" s="455"/>
      <c r="B107" s="455"/>
      <c r="C107" s="456"/>
      <c r="D107" s="457"/>
      <c r="E107" s="458"/>
      <c r="F107" s="458"/>
      <c r="G107" s="458"/>
      <c r="H107" s="1577" t="s">
        <v>1763</v>
      </c>
      <c r="I107" s="1577"/>
      <c r="J107" s="1577"/>
      <c r="K107" s="1577"/>
      <c r="L107" s="1577"/>
      <c r="M107" s="1577"/>
      <c r="N107" s="1577"/>
      <c r="O107" s="1577"/>
      <c r="P107" s="1577"/>
      <c r="Q107" s="1601">
        <v>1</v>
      </c>
      <c r="R107" s="1601"/>
      <c r="S107" s="1601"/>
      <c r="T107" s="1601"/>
      <c r="U107" s="1601"/>
    </row>
    <row r="108" spans="1:21" ht="11.25" customHeight="1" outlineLevel="2">
      <c r="A108" s="455"/>
      <c r="B108" s="455"/>
      <c r="C108" s="456"/>
      <c r="D108" s="457"/>
      <c r="E108" s="458"/>
      <c r="F108" s="458"/>
      <c r="G108" s="458"/>
      <c r="H108" s="1577" t="s">
        <v>1764</v>
      </c>
      <c r="I108" s="1577"/>
      <c r="J108" s="1577"/>
      <c r="K108" s="1577"/>
      <c r="L108" s="1577"/>
      <c r="M108" s="1577"/>
      <c r="N108" s="1577"/>
      <c r="O108" s="1577"/>
      <c r="P108" s="1577"/>
      <c r="Q108" s="1601">
        <v>3</v>
      </c>
      <c r="R108" s="1601"/>
      <c r="S108" s="1601"/>
      <c r="T108" s="1601"/>
      <c r="U108" s="1601"/>
    </row>
    <row r="109" spans="1:21" ht="21.75" customHeight="1" outlineLevel="2">
      <c r="A109" s="455"/>
      <c r="B109" s="455"/>
      <c r="C109" s="456"/>
      <c r="D109" s="457"/>
      <c r="E109" s="458"/>
      <c r="F109" s="458"/>
      <c r="G109" s="458"/>
      <c r="H109" s="1577" t="s">
        <v>2355</v>
      </c>
      <c r="I109" s="1577"/>
      <c r="J109" s="1577"/>
      <c r="K109" s="1577"/>
      <c r="L109" s="1577"/>
      <c r="M109" s="1577"/>
      <c r="N109" s="1577"/>
      <c r="O109" s="1577"/>
      <c r="P109" s="1577"/>
      <c r="Q109" s="1601">
        <v>1</v>
      </c>
      <c r="R109" s="1601"/>
      <c r="S109" s="1601"/>
      <c r="T109" s="1601"/>
      <c r="U109" s="1601"/>
    </row>
    <row r="110" spans="1:21" ht="11.25" customHeight="1" outlineLevel="2">
      <c r="A110" s="455"/>
      <c r="B110" s="455"/>
      <c r="C110" s="456"/>
      <c r="D110" s="457"/>
      <c r="E110" s="458"/>
      <c r="F110" s="458"/>
      <c r="G110" s="458"/>
      <c r="H110" s="1577" t="s">
        <v>1754</v>
      </c>
      <c r="I110" s="1577"/>
      <c r="J110" s="1577"/>
      <c r="K110" s="1577"/>
      <c r="L110" s="1577"/>
      <c r="M110" s="1577"/>
      <c r="N110" s="1577"/>
      <c r="O110" s="1577"/>
      <c r="P110" s="1577"/>
      <c r="Q110" s="1601">
        <v>1</v>
      </c>
      <c r="R110" s="1601"/>
      <c r="S110" s="1601"/>
      <c r="T110" s="1601"/>
      <c r="U110" s="1601"/>
    </row>
    <row r="111" spans="1:21" s="237" customFormat="1" ht="12.75" customHeight="1">
      <c r="A111" s="455"/>
      <c r="B111" s="455"/>
      <c r="C111" s="456"/>
      <c r="D111" s="457"/>
      <c r="E111" s="458"/>
      <c r="F111" s="458"/>
      <c r="G111" s="458"/>
      <c r="H111" s="1577" t="s">
        <v>2361</v>
      </c>
      <c r="I111" s="1577"/>
      <c r="J111" s="1577"/>
      <c r="K111" s="1577"/>
      <c r="L111" s="1577"/>
      <c r="M111" s="1577"/>
      <c r="N111" s="1577"/>
      <c r="O111" s="1577"/>
      <c r="P111" s="1577"/>
      <c r="Q111" s="1601">
        <v>1</v>
      </c>
      <c r="R111" s="1601"/>
      <c r="S111" s="1601"/>
      <c r="T111" s="1601"/>
      <c r="U111" s="1601"/>
    </row>
    <row r="112" spans="1:21" ht="12.75" customHeight="1" outlineLevel="1">
      <c r="A112" s="455"/>
      <c r="B112" s="455"/>
      <c r="C112" s="456"/>
      <c r="D112" s="457"/>
      <c r="E112" s="458"/>
      <c r="F112" s="458"/>
      <c r="G112" s="458"/>
      <c r="H112" s="1577" t="s">
        <v>1765</v>
      </c>
      <c r="I112" s="1577"/>
      <c r="J112" s="1577"/>
      <c r="K112" s="1577"/>
      <c r="L112" s="1577"/>
      <c r="M112" s="1577"/>
      <c r="N112" s="1577"/>
      <c r="O112" s="1577"/>
      <c r="P112" s="1577"/>
      <c r="Q112" s="1601">
        <v>1</v>
      </c>
      <c r="R112" s="1601"/>
      <c r="S112" s="1601"/>
      <c r="T112" s="1601"/>
      <c r="U112" s="1601"/>
    </row>
    <row r="113" spans="1:21" ht="11.25" customHeight="1" outlineLevel="2">
      <c r="A113" s="1599">
        <v>4</v>
      </c>
      <c r="B113" s="1599"/>
      <c r="C113" s="1599"/>
      <c r="D113" s="1600" t="s">
        <v>1740</v>
      </c>
      <c r="E113" s="1600"/>
      <c r="F113" s="1600"/>
      <c r="G113" s="1600"/>
      <c r="H113" s="1600"/>
      <c r="I113" s="1600"/>
      <c r="J113" s="1600"/>
      <c r="K113" s="1600"/>
      <c r="L113" s="1600"/>
      <c r="M113" s="1600"/>
      <c r="N113" s="1600"/>
      <c r="O113" s="1600"/>
      <c r="P113" s="1600"/>
      <c r="Q113" s="1599">
        <v>1</v>
      </c>
      <c r="R113" s="1599"/>
      <c r="S113" s="1599"/>
      <c r="T113" s="1599"/>
      <c r="U113" s="1599"/>
    </row>
    <row r="114" spans="1:21" ht="11.25" customHeight="1" outlineLevel="2">
      <c r="A114" s="455"/>
      <c r="B114" s="455"/>
      <c r="C114" s="456"/>
      <c r="D114" s="1578" t="s">
        <v>1752</v>
      </c>
      <c r="E114" s="1578"/>
      <c r="F114" s="1578"/>
      <c r="G114" s="1578"/>
      <c r="H114" s="1578"/>
      <c r="I114" s="1578"/>
      <c r="J114" s="1578"/>
      <c r="K114" s="1578"/>
      <c r="L114" s="1578"/>
      <c r="M114" s="1578"/>
      <c r="N114" s="1578"/>
      <c r="O114" s="1578"/>
      <c r="P114" s="1578"/>
      <c r="Q114" s="1599">
        <v>1</v>
      </c>
      <c r="R114" s="1599"/>
      <c r="S114" s="1599"/>
      <c r="T114" s="1599"/>
      <c r="U114" s="1599"/>
    </row>
    <row r="115" spans="1:21" ht="11.25" customHeight="1" outlineLevel="2">
      <c r="A115" s="455"/>
      <c r="B115" s="455"/>
      <c r="C115" s="456"/>
      <c r="D115" s="457"/>
      <c r="E115" s="458"/>
      <c r="F115" s="458"/>
      <c r="G115" s="458"/>
      <c r="H115" s="1577" t="s">
        <v>2349</v>
      </c>
      <c r="I115" s="1577"/>
      <c r="J115" s="1577"/>
      <c r="K115" s="1577"/>
      <c r="L115" s="1577"/>
      <c r="M115" s="1577"/>
      <c r="N115" s="1577"/>
      <c r="O115" s="1577"/>
      <c r="P115" s="1577"/>
      <c r="Q115" s="1601">
        <v>3</v>
      </c>
      <c r="R115" s="1601"/>
      <c r="S115" s="1601"/>
      <c r="T115" s="1601"/>
      <c r="U115" s="1601"/>
    </row>
    <row r="116" spans="1:21" ht="11.25" customHeight="1" outlineLevel="2">
      <c r="A116" s="455"/>
      <c r="B116" s="455"/>
      <c r="C116" s="456"/>
      <c r="D116" s="457"/>
      <c r="E116" s="458"/>
      <c r="F116" s="458"/>
      <c r="G116" s="458"/>
      <c r="H116" s="1577" t="s">
        <v>2342</v>
      </c>
      <c r="I116" s="1577"/>
      <c r="J116" s="1577"/>
      <c r="K116" s="1577"/>
      <c r="L116" s="1577"/>
      <c r="M116" s="1577"/>
      <c r="N116" s="1577"/>
      <c r="O116" s="1577"/>
      <c r="P116" s="1577"/>
      <c r="Q116" s="1601">
        <v>1</v>
      </c>
      <c r="R116" s="1601"/>
      <c r="S116" s="1601"/>
      <c r="T116" s="1601"/>
      <c r="U116" s="1601"/>
    </row>
    <row r="117" spans="1:21" ht="11.25" customHeight="1" outlineLevel="2">
      <c r="A117" s="455"/>
      <c r="B117" s="455"/>
      <c r="C117" s="456"/>
      <c r="D117" s="457"/>
      <c r="E117" s="458"/>
      <c r="F117" s="458"/>
      <c r="G117" s="458"/>
      <c r="H117" s="1577" t="s">
        <v>2344</v>
      </c>
      <c r="I117" s="1577"/>
      <c r="J117" s="1577"/>
      <c r="K117" s="1577"/>
      <c r="L117" s="1577"/>
      <c r="M117" s="1577"/>
      <c r="N117" s="1577"/>
      <c r="O117" s="1577"/>
      <c r="P117" s="1577"/>
      <c r="Q117" s="1601">
        <v>2</v>
      </c>
      <c r="R117" s="1601"/>
      <c r="S117" s="1601"/>
      <c r="T117" s="1601"/>
      <c r="U117" s="1601"/>
    </row>
    <row r="118" spans="1:21" ht="11.25" customHeight="1" outlineLevel="2">
      <c r="A118" s="455"/>
      <c r="B118" s="455"/>
      <c r="C118" s="456"/>
      <c r="D118" s="457"/>
      <c r="E118" s="458"/>
      <c r="F118" s="458"/>
      <c r="G118" s="458"/>
      <c r="H118" s="1577" t="s">
        <v>2345</v>
      </c>
      <c r="I118" s="1577"/>
      <c r="J118" s="1577"/>
      <c r="K118" s="1577"/>
      <c r="L118" s="1577"/>
      <c r="M118" s="1577"/>
      <c r="N118" s="1577"/>
      <c r="O118" s="1577"/>
      <c r="P118" s="1577"/>
      <c r="Q118" s="1601">
        <v>12</v>
      </c>
      <c r="R118" s="1601"/>
      <c r="S118" s="1601"/>
      <c r="T118" s="1601"/>
      <c r="U118" s="1601"/>
    </row>
    <row r="119" spans="1:21" ht="11.25" customHeight="1" outlineLevel="2">
      <c r="A119" s="455"/>
      <c r="B119" s="455"/>
      <c r="C119" s="456"/>
      <c r="D119" s="457"/>
      <c r="E119" s="458"/>
      <c r="F119" s="458"/>
      <c r="G119" s="458"/>
      <c r="H119" s="1577" t="s">
        <v>2358</v>
      </c>
      <c r="I119" s="1577"/>
      <c r="J119" s="1577"/>
      <c r="K119" s="1577"/>
      <c r="L119" s="1577"/>
      <c r="M119" s="1577"/>
      <c r="N119" s="1577"/>
      <c r="O119" s="1577"/>
      <c r="P119" s="1577"/>
      <c r="Q119" s="1601">
        <v>11</v>
      </c>
      <c r="R119" s="1601"/>
      <c r="S119" s="1601"/>
      <c r="T119" s="1601"/>
      <c r="U119" s="1601"/>
    </row>
    <row r="120" spans="1:21" ht="11.25" customHeight="1" outlineLevel="2">
      <c r="A120" s="455"/>
      <c r="B120" s="455"/>
      <c r="C120" s="456"/>
      <c r="D120" s="457"/>
      <c r="E120" s="458"/>
      <c r="F120" s="458"/>
      <c r="G120" s="458"/>
      <c r="H120" s="1577" t="s">
        <v>2350</v>
      </c>
      <c r="I120" s="1577"/>
      <c r="J120" s="1577"/>
      <c r="K120" s="1577"/>
      <c r="L120" s="1577"/>
      <c r="M120" s="1577"/>
      <c r="N120" s="1577"/>
      <c r="O120" s="1577"/>
      <c r="P120" s="1577"/>
      <c r="Q120" s="1601">
        <v>5</v>
      </c>
      <c r="R120" s="1601"/>
      <c r="S120" s="1601"/>
      <c r="T120" s="1601"/>
      <c r="U120" s="1601"/>
    </row>
    <row r="121" spans="1:21" ht="11.25" customHeight="1" outlineLevel="2">
      <c r="A121" s="455"/>
      <c r="B121" s="455"/>
      <c r="C121" s="456"/>
      <c r="D121" s="457"/>
      <c r="E121" s="458"/>
      <c r="F121" s="458"/>
      <c r="G121" s="458"/>
      <c r="H121" s="1577" t="s">
        <v>2359</v>
      </c>
      <c r="I121" s="1577"/>
      <c r="J121" s="1577"/>
      <c r="K121" s="1577"/>
      <c r="L121" s="1577"/>
      <c r="M121" s="1577"/>
      <c r="N121" s="1577"/>
      <c r="O121" s="1577"/>
      <c r="P121" s="1577"/>
      <c r="Q121" s="1601">
        <v>32</v>
      </c>
      <c r="R121" s="1601"/>
      <c r="S121" s="1601"/>
      <c r="T121" s="1601"/>
      <c r="U121" s="1601"/>
    </row>
    <row r="122" spans="1:21" ht="11.25" customHeight="1" outlineLevel="2">
      <c r="A122" s="455"/>
      <c r="B122" s="455"/>
      <c r="C122" s="456"/>
      <c r="D122" s="457"/>
      <c r="E122" s="458"/>
      <c r="F122" s="458"/>
      <c r="G122" s="458"/>
      <c r="H122" s="1577" t="s">
        <v>2360</v>
      </c>
      <c r="I122" s="1577"/>
      <c r="J122" s="1577"/>
      <c r="K122" s="1577"/>
      <c r="L122" s="1577"/>
      <c r="M122" s="1577"/>
      <c r="N122" s="1577"/>
      <c r="O122" s="1577"/>
      <c r="P122" s="1577"/>
      <c r="Q122" s="1601">
        <v>2</v>
      </c>
      <c r="R122" s="1601"/>
      <c r="S122" s="1601"/>
      <c r="T122" s="1601"/>
      <c r="U122" s="1601"/>
    </row>
    <row r="123" spans="1:21" ht="11.25" customHeight="1" outlineLevel="2">
      <c r="A123" s="455"/>
      <c r="B123" s="455"/>
      <c r="C123" s="456"/>
      <c r="D123" s="457"/>
      <c r="E123" s="458"/>
      <c r="F123" s="458"/>
      <c r="G123" s="458"/>
      <c r="H123" s="1577" t="s">
        <v>2360</v>
      </c>
      <c r="I123" s="1577"/>
      <c r="J123" s="1577"/>
      <c r="K123" s="1577"/>
      <c r="L123" s="1577"/>
      <c r="M123" s="1577"/>
      <c r="N123" s="1577"/>
      <c r="O123" s="1577"/>
      <c r="P123" s="1577"/>
      <c r="Q123" s="1601">
        <v>2</v>
      </c>
      <c r="R123" s="1601"/>
      <c r="S123" s="1601"/>
      <c r="T123" s="1601"/>
      <c r="U123" s="1601"/>
    </row>
    <row r="124" spans="1:21" ht="11.25" customHeight="1" outlineLevel="2">
      <c r="A124" s="455"/>
      <c r="B124" s="455"/>
      <c r="C124" s="456"/>
      <c r="D124" s="457"/>
      <c r="E124" s="458"/>
      <c r="F124" s="458"/>
      <c r="G124" s="458"/>
      <c r="H124" s="1577" t="s">
        <v>1759</v>
      </c>
      <c r="I124" s="1577"/>
      <c r="J124" s="1577"/>
      <c r="K124" s="1577"/>
      <c r="L124" s="1577"/>
      <c r="M124" s="1577"/>
      <c r="N124" s="1577"/>
      <c r="O124" s="1577"/>
      <c r="P124" s="1577"/>
      <c r="Q124" s="1601">
        <v>1</v>
      </c>
      <c r="R124" s="1601"/>
      <c r="S124" s="1601"/>
      <c r="T124" s="1601"/>
      <c r="U124" s="1601"/>
    </row>
    <row r="125" spans="1:21" ht="11.25" customHeight="1" outlineLevel="2">
      <c r="A125" s="455"/>
      <c r="B125" s="455"/>
      <c r="C125" s="456"/>
      <c r="D125" s="457"/>
      <c r="E125" s="458"/>
      <c r="F125" s="458"/>
      <c r="G125" s="458"/>
      <c r="H125" s="1577" t="s">
        <v>1763</v>
      </c>
      <c r="I125" s="1577"/>
      <c r="J125" s="1577"/>
      <c r="K125" s="1577"/>
      <c r="L125" s="1577"/>
      <c r="M125" s="1577"/>
      <c r="N125" s="1577"/>
      <c r="O125" s="1577"/>
      <c r="P125" s="1577"/>
      <c r="Q125" s="1601">
        <v>1</v>
      </c>
      <c r="R125" s="1601"/>
      <c r="S125" s="1601"/>
      <c r="T125" s="1601"/>
      <c r="U125" s="1601"/>
    </row>
    <row r="126" spans="1:21" ht="11.25" customHeight="1" outlineLevel="2">
      <c r="A126" s="455"/>
      <c r="B126" s="455"/>
      <c r="C126" s="456"/>
      <c r="D126" s="457"/>
      <c r="E126" s="458"/>
      <c r="F126" s="458"/>
      <c r="G126" s="458"/>
      <c r="H126" s="1577" t="s">
        <v>1764</v>
      </c>
      <c r="I126" s="1577"/>
      <c r="J126" s="1577"/>
      <c r="K126" s="1577"/>
      <c r="L126" s="1577"/>
      <c r="M126" s="1577"/>
      <c r="N126" s="1577"/>
      <c r="O126" s="1577"/>
      <c r="P126" s="1577"/>
      <c r="Q126" s="1601">
        <v>3</v>
      </c>
      <c r="R126" s="1601"/>
      <c r="S126" s="1601"/>
      <c r="T126" s="1601"/>
      <c r="U126" s="1601"/>
    </row>
    <row r="127" spans="1:21" ht="21.75" customHeight="1" outlineLevel="2">
      <c r="A127" s="455"/>
      <c r="B127" s="455"/>
      <c r="C127" s="456"/>
      <c r="D127" s="457"/>
      <c r="E127" s="458"/>
      <c r="F127" s="458"/>
      <c r="G127" s="458"/>
      <c r="H127" s="1577" t="s">
        <v>2355</v>
      </c>
      <c r="I127" s="1577"/>
      <c r="J127" s="1577"/>
      <c r="K127" s="1577"/>
      <c r="L127" s="1577"/>
      <c r="M127" s="1577"/>
      <c r="N127" s="1577"/>
      <c r="O127" s="1577"/>
      <c r="P127" s="1577"/>
      <c r="Q127" s="1601">
        <v>1</v>
      </c>
      <c r="R127" s="1601"/>
      <c r="S127" s="1601"/>
      <c r="T127" s="1601"/>
      <c r="U127" s="1601"/>
    </row>
    <row r="128" spans="1:21" ht="11.25" customHeight="1" outlineLevel="2">
      <c r="A128" s="455"/>
      <c r="B128" s="455"/>
      <c r="C128" s="456"/>
      <c r="D128" s="457"/>
      <c r="E128" s="458"/>
      <c r="F128" s="458"/>
      <c r="G128" s="458"/>
      <c r="H128" s="1577" t="s">
        <v>1754</v>
      </c>
      <c r="I128" s="1577"/>
      <c r="J128" s="1577"/>
      <c r="K128" s="1577"/>
      <c r="L128" s="1577"/>
      <c r="M128" s="1577"/>
      <c r="N128" s="1577"/>
      <c r="O128" s="1577"/>
      <c r="P128" s="1577"/>
      <c r="Q128" s="1601">
        <v>1</v>
      </c>
      <c r="R128" s="1601"/>
      <c r="S128" s="1601"/>
      <c r="T128" s="1601"/>
      <c r="U128" s="1601"/>
    </row>
    <row r="129" spans="1:21" s="237" customFormat="1" ht="12.75" customHeight="1">
      <c r="A129" s="455"/>
      <c r="B129" s="455"/>
      <c r="C129" s="456"/>
      <c r="D129" s="457"/>
      <c r="E129" s="458"/>
      <c r="F129" s="458"/>
      <c r="G129" s="458"/>
      <c r="H129" s="1577" t="s">
        <v>2361</v>
      </c>
      <c r="I129" s="1577"/>
      <c r="J129" s="1577"/>
      <c r="K129" s="1577"/>
      <c r="L129" s="1577"/>
      <c r="M129" s="1577"/>
      <c r="N129" s="1577"/>
      <c r="O129" s="1577"/>
      <c r="P129" s="1577"/>
      <c r="Q129" s="1601">
        <v>1</v>
      </c>
      <c r="R129" s="1601"/>
      <c r="S129" s="1601"/>
      <c r="T129" s="1601"/>
      <c r="U129" s="1601"/>
    </row>
    <row r="130" spans="1:21" ht="12.75" customHeight="1" outlineLevel="1">
      <c r="A130" s="455"/>
      <c r="B130" s="455"/>
      <c r="C130" s="456"/>
      <c r="D130" s="457"/>
      <c r="E130" s="458"/>
      <c r="F130" s="458"/>
      <c r="G130" s="458"/>
      <c r="H130" s="1577" t="s">
        <v>1765</v>
      </c>
      <c r="I130" s="1577"/>
      <c r="J130" s="1577"/>
      <c r="K130" s="1577"/>
      <c r="L130" s="1577"/>
      <c r="M130" s="1577"/>
      <c r="N130" s="1577"/>
      <c r="O130" s="1577"/>
      <c r="P130" s="1577"/>
      <c r="Q130" s="1601">
        <v>1</v>
      </c>
      <c r="R130" s="1601"/>
      <c r="S130" s="1601"/>
      <c r="T130" s="1601"/>
      <c r="U130" s="1601"/>
    </row>
    <row r="131" spans="1:21" ht="11.25" customHeight="1" outlineLevel="2">
      <c r="A131" s="1599">
        <v>5</v>
      </c>
      <c r="B131" s="1599"/>
      <c r="C131" s="1599"/>
      <c r="D131" s="1600" t="s">
        <v>1741</v>
      </c>
      <c r="E131" s="1600"/>
      <c r="F131" s="1600"/>
      <c r="G131" s="1600"/>
      <c r="H131" s="1600"/>
      <c r="I131" s="1600"/>
      <c r="J131" s="1600"/>
      <c r="K131" s="1600"/>
      <c r="L131" s="1600"/>
      <c r="M131" s="1600"/>
      <c r="N131" s="1600"/>
      <c r="O131" s="1600"/>
      <c r="P131" s="1600"/>
      <c r="Q131" s="1599">
        <v>1</v>
      </c>
      <c r="R131" s="1599"/>
      <c r="S131" s="1599"/>
      <c r="T131" s="1599"/>
      <c r="U131" s="1599"/>
    </row>
    <row r="132" spans="1:21" ht="11.25" customHeight="1" outlineLevel="2">
      <c r="A132" s="455"/>
      <c r="B132" s="455"/>
      <c r="C132" s="456"/>
      <c r="D132" s="1578" t="s">
        <v>1752</v>
      </c>
      <c r="E132" s="1578"/>
      <c r="F132" s="1578"/>
      <c r="G132" s="1578"/>
      <c r="H132" s="1578"/>
      <c r="I132" s="1578"/>
      <c r="J132" s="1578"/>
      <c r="K132" s="1578"/>
      <c r="L132" s="1578"/>
      <c r="M132" s="1578"/>
      <c r="N132" s="1578"/>
      <c r="O132" s="1578"/>
      <c r="P132" s="1578"/>
      <c r="Q132" s="1599">
        <v>1</v>
      </c>
      <c r="R132" s="1599"/>
      <c r="S132" s="1599"/>
      <c r="T132" s="1599"/>
      <c r="U132" s="1599"/>
    </row>
    <row r="133" spans="1:21" ht="11.25" customHeight="1" outlineLevel="2">
      <c r="A133" s="455"/>
      <c r="B133" s="455"/>
      <c r="C133" s="456"/>
      <c r="D133" s="457"/>
      <c r="E133" s="458"/>
      <c r="F133" s="458"/>
      <c r="G133" s="458"/>
      <c r="H133" s="1577" t="s">
        <v>2362</v>
      </c>
      <c r="I133" s="1577"/>
      <c r="J133" s="1577"/>
      <c r="K133" s="1577"/>
      <c r="L133" s="1577"/>
      <c r="M133" s="1577"/>
      <c r="N133" s="1577"/>
      <c r="O133" s="1577"/>
      <c r="P133" s="1577"/>
      <c r="Q133" s="1601">
        <v>1</v>
      </c>
      <c r="R133" s="1601"/>
      <c r="S133" s="1601"/>
      <c r="T133" s="1601"/>
      <c r="U133" s="1601"/>
    </row>
    <row r="134" spans="1:21" ht="11.25" customHeight="1" outlineLevel="2">
      <c r="A134" s="455"/>
      <c r="B134" s="455"/>
      <c r="C134" s="456"/>
      <c r="D134" s="457"/>
      <c r="E134" s="458"/>
      <c r="F134" s="458"/>
      <c r="G134" s="458"/>
      <c r="H134" s="1577" t="s">
        <v>2357</v>
      </c>
      <c r="I134" s="1577"/>
      <c r="J134" s="1577"/>
      <c r="K134" s="1577"/>
      <c r="L134" s="1577"/>
      <c r="M134" s="1577"/>
      <c r="N134" s="1577"/>
      <c r="O134" s="1577"/>
      <c r="P134" s="1577"/>
      <c r="Q134" s="1601">
        <v>1</v>
      </c>
      <c r="R134" s="1601"/>
      <c r="S134" s="1601"/>
      <c r="T134" s="1601"/>
      <c r="U134" s="1601"/>
    </row>
    <row r="135" spans="1:21" ht="11.25" customHeight="1" outlineLevel="2">
      <c r="A135" s="455"/>
      <c r="B135" s="455"/>
      <c r="C135" s="456"/>
      <c r="D135" s="457"/>
      <c r="E135" s="458"/>
      <c r="F135" s="458"/>
      <c r="G135" s="458"/>
      <c r="H135" s="1577" t="s">
        <v>2350</v>
      </c>
      <c r="I135" s="1577"/>
      <c r="J135" s="1577"/>
      <c r="K135" s="1577"/>
      <c r="L135" s="1577"/>
      <c r="M135" s="1577"/>
      <c r="N135" s="1577"/>
      <c r="O135" s="1577"/>
      <c r="P135" s="1577"/>
      <c r="Q135" s="1601">
        <v>5</v>
      </c>
      <c r="R135" s="1601"/>
      <c r="S135" s="1601"/>
      <c r="T135" s="1601"/>
      <c r="U135" s="1601"/>
    </row>
    <row r="136" spans="1:21" s="237" customFormat="1" ht="12.75" customHeight="1">
      <c r="A136" s="455"/>
      <c r="B136" s="455"/>
      <c r="C136" s="456"/>
      <c r="D136" s="457"/>
      <c r="E136" s="458"/>
      <c r="F136" s="458"/>
      <c r="G136" s="458"/>
      <c r="H136" s="1577" t="s">
        <v>1766</v>
      </c>
      <c r="I136" s="1577"/>
      <c r="J136" s="1577"/>
      <c r="K136" s="1577"/>
      <c r="L136" s="1577"/>
      <c r="M136" s="1577"/>
      <c r="N136" s="1577"/>
      <c r="O136" s="1577"/>
      <c r="P136" s="1577"/>
      <c r="Q136" s="1601">
        <v>1</v>
      </c>
      <c r="R136" s="1601"/>
      <c r="S136" s="1601"/>
      <c r="T136" s="1601"/>
      <c r="U136" s="1601"/>
    </row>
    <row r="137" spans="1:21" ht="12.75" customHeight="1" outlineLevel="1">
      <c r="A137" s="455"/>
      <c r="B137" s="455"/>
      <c r="C137" s="456"/>
      <c r="D137" s="457"/>
      <c r="E137" s="458"/>
      <c r="F137" s="458"/>
      <c r="G137" s="458"/>
      <c r="H137" s="1577" t="s">
        <v>1767</v>
      </c>
      <c r="I137" s="1577"/>
      <c r="J137" s="1577"/>
      <c r="K137" s="1577"/>
      <c r="L137" s="1577"/>
      <c r="M137" s="1577"/>
      <c r="N137" s="1577"/>
      <c r="O137" s="1577"/>
      <c r="P137" s="1577"/>
      <c r="Q137" s="1601">
        <v>1</v>
      </c>
      <c r="R137" s="1601"/>
      <c r="S137" s="1601"/>
      <c r="T137" s="1601"/>
      <c r="U137" s="1601"/>
    </row>
    <row r="138" spans="1:21" ht="11.25" customHeight="1" outlineLevel="2">
      <c r="A138" s="1599">
        <v>6</v>
      </c>
      <c r="B138" s="1599"/>
      <c r="C138" s="1599"/>
      <c r="D138" s="1600" t="s">
        <v>1742</v>
      </c>
      <c r="E138" s="1600"/>
      <c r="F138" s="1600"/>
      <c r="G138" s="1600"/>
      <c r="H138" s="1600"/>
      <c r="I138" s="1600"/>
      <c r="J138" s="1600"/>
      <c r="K138" s="1600"/>
      <c r="L138" s="1600"/>
      <c r="M138" s="1600"/>
      <c r="N138" s="1600"/>
      <c r="O138" s="1600"/>
      <c r="P138" s="1600"/>
      <c r="Q138" s="1599">
        <v>1</v>
      </c>
      <c r="R138" s="1599"/>
      <c r="S138" s="1599"/>
      <c r="T138" s="1599"/>
      <c r="U138" s="1599"/>
    </row>
    <row r="139" spans="1:21" ht="11.25" customHeight="1" outlineLevel="2">
      <c r="A139" s="455"/>
      <c r="B139" s="455"/>
      <c r="C139" s="456"/>
      <c r="D139" s="1578" t="s">
        <v>1752</v>
      </c>
      <c r="E139" s="1578"/>
      <c r="F139" s="1578"/>
      <c r="G139" s="1578"/>
      <c r="H139" s="1578"/>
      <c r="I139" s="1578"/>
      <c r="J139" s="1578"/>
      <c r="K139" s="1578"/>
      <c r="L139" s="1578"/>
      <c r="M139" s="1578"/>
      <c r="N139" s="1578"/>
      <c r="O139" s="1578"/>
      <c r="P139" s="1578"/>
      <c r="Q139" s="1599">
        <v>1</v>
      </c>
      <c r="R139" s="1599"/>
      <c r="S139" s="1599"/>
      <c r="T139" s="1599"/>
      <c r="U139" s="1599"/>
    </row>
    <row r="140" spans="1:21" ht="11.25" customHeight="1" outlineLevel="2">
      <c r="A140" s="455"/>
      <c r="B140" s="455"/>
      <c r="C140" s="456"/>
      <c r="D140" s="457"/>
      <c r="E140" s="458"/>
      <c r="F140" s="458"/>
      <c r="G140" s="458"/>
      <c r="H140" s="1577" t="s">
        <v>2362</v>
      </c>
      <c r="I140" s="1577"/>
      <c r="J140" s="1577"/>
      <c r="K140" s="1577"/>
      <c r="L140" s="1577"/>
      <c r="M140" s="1577"/>
      <c r="N140" s="1577"/>
      <c r="O140" s="1577"/>
      <c r="P140" s="1577"/>
      <c r="Q140" s="1601">
        <v>1</v>
      </c>
      <c r="R140" s="1601"/>
      <c r="S140" s="1601"/>
      <c r="T140" s="1601"/>
      <c r="U140" s="1601"/>
    </row>
    <row r="141" spans="1:21" s="237" customFormat="1" ht="12.75" customHeight="1">
      <c r="A141" s="455"/>
      <c r="B141" s="455"/>
      <c r="C141" s="456"/>
      <c r="D141" s="457"/>
      <c r="E141" s="458"/>
      <c r="F141" s="458"/>
      <c r="G141" s="458"/>
      <c r="H141" s="1577" t="s">
        <v>2363</v>
      </c>
      <c r="I141" s="1577"/>
      <c r="J141" s="1577"/>
      <c r="K141" s="1577"/>
      <c r="L141" s="1577"/>
      <c r="M141" s="1577"/>
      <c r="N141" s="1577"/>
      <c r="O141" s="1577"/>
      <c r="P141" s="1577"/>
      <c r="Q141" s="1601">
        <v>2</v>
      </c>
      <c r="R141" s="1601"/>
      <c r="S141" s="1601"/>
      <c r="T141" s="1601"/>
      <c r="U141" s="1601"/>
    </row>
    <row r="142" spans="1:21" ht="12.75" customHeight="1" outlineLevel="1">
      <c r="A142" s="455"/>
      <c r="B142" s="455"/>
      <c r="C142" s="456"/>
      <c r="D142" s="457"/>
      <c r="E142" s="458"/>
      <c r="F142" s="458"/>
      <c r="G142" s="458"/>
      <c r="H142" s="1577" t="s">
        <v>1767</v>
      </c>
      <c r="I142" s="1577"/>
      <c r="J142" s="1577"/>
      <c r="K142" s="1577"/>
      <c r="L142" s="1577"/>
      <c r="M142" s="1577"/>
      <c r="N142" s="1577"/>
      <c r="O142" s="1577"/>
      <c r="P142" s="1577"/>
      <c r="Q142" s="1601">
        <v>1</v>
      </c>
      <c r="R142" s="1601"/>
      <c r="S142" s="1601"/>
      <c r="T142" s="1601"/>
      <c r="U142" s="1601"/>
    </row>
    <row r="143" spans="1:21" ht="11.25" customHeight="1" outlineLevel="2">
      <c r="A143" s="1599">
        <v>7</v>
      </c>
      <c r="B143" s="1599"/>
      <c r="C143" s="1599"/>
      <c r="D143" s="1600" t="s">
        <v>1743</v>
      </c>
      <c r="E143" s="1600"/>
      <c r="F143" s="1600"/>
      <c r="G143" s="1600"/>
      <c r="H143" s="1600"/>
      <c r="I143" s="1600"/>
      <c r="J143" s="1600"/>
      <c r="K143" s="1600"/>
      <c r="L143" s="1600"/>
      <c r="M143" s="1600"/>
      <c r="N143" s="1600"/>
      <c r="O143" s="1600"/>
      <c r="P143" s="1600"/>
      <c r="Q143" s="1599">
        <v>1</v>
      </c>
      <c r="R143" s="1599"/>
      <c r="S143" s="1599"/>
      <c r="T143" s="1599"/>
      <c r="U143" s="1599"/>
    </row>
    <row r="144" spans="1:21" ht="11.25" customHeight="1" outlineLevel="2">
      <c r="A144" s="455"/>
      <c r="B144" s="455"/>
      <c r="C144" s="456"/>
      <c r="D144" s="1578" t="s">
        <v>1752</v>
      </c>
      <c r="E144" s="1578"/>
      <c r="F144" s="1578"/>
      <c r="G144" s="1578"/>
      <c r="H144" s="1578"/>
      <c r="I144" s="1578"/>
      <c r="J144" s="1578"/>
      <c r="K144" s="1578"/>
      <c r="L144" s="1578"/>
      <c r="M144" s="1578"/>
      <c r="N144" s="1578"/>
      <c r="O144" s="1578"/>
      <c r="P144" s="1578"/>
      <c r="Q144" s="1599">
        <v>1</v>
      </c>
      <c r="R144" s="1599"/>
      <c r="S144" s="1599"/>
      <c r="T144" s="1599"/>
      <c r="U144" s="1599"/>
    </row>
    <row r="145" spans="1:21" ht="11.25" customHeight="1" outlineLevel="2">
      <c r="A145" s="455"/>
      <c r="B145" s="455"/>
      <c r="C145" s="456"/>
      <c r="D145" s="457"/>
      <c r="E145" s="458"/>
      <c r="F145" s="458"/>
      <c r="G145" s="458"/>
      <c r="H145" s="1577" t="s">
        <v>2362</v>
      </c>
      <c r="I145" s="1577"/>
      <c r="J145" s="1577"/>
      <c r="K145" s="1577"/>
      <c r="L145" s="1577"/>
      <c r="M145" s="1577"/>
      <c r="N145" s="1577"/>
      <c r="O145" s="1577"/>
      <c r="P145" s="1577"/>
      <c r="Q145" s="1601">
        <v>1</v>
      </c>
      <c r="R145" s="1601"/>
      <c r="S145" s="1601"/>
      <c r="T145" s="1601"/>
      <c r="U145" s="1601"/>
    </row>
    <row r="146" spans="1:21" ht="11.25" customHeight="1" outlineLevel="2">
      <c r="A146" s="455"/>
      <c r="B146" s="455"/>
      <c r="C146" s="456"/>
      <c r="D146" s="457"/>
      <c r="E146" s="458"/>
      <c r="F146" s="458"/>
      <c r="G146" s="458"/>
      <c r="H146" s="1577" t="s">
        <v>2364</v>
      </c>
      <c r="I146" s="1577"/>
      <c r="J146" s="1577"/>
      <c r="K146" s="1577"/>
      <c r="L146" s="1577"/>
      <c r="M146" s="1577"/>
      <c r="N146" s="1577"/>
      <c r="O146" s="1577"/>
      <c r="P146" s="1577"/>
      <c r="Q146" s="1601">
        <v>1</v>
      </c>
      <c r="R146" s="1601"/>
      <c r="S146" s="1601"/>
      <c r="T146" s="1601"/>
      <c r="U146" s="1601"/>
    </row>
    <row r="147" spans="1:21" ht="11.25" customHeight="1" outlineLevel="2">
      <c r="A147" s="455"/>
      <c r="B147" s="455"/>
      <c r="C147" s="456"/>
      <c r="D147" s="457"/>
      <c r="E147" s="458"/>
      <c r="F147" s="458"/>
      <c r="G147" s="458"/>
      <c r="H147" s="1577" t="s">
        <v>2357</v>
      </c>
      <c r="I147" s="1577"/>
      <c r="J147" s="1577"/>
      <c r="K147" s="1577"/>
      <c r="L147" s="1577"/>
      <c r="M147" s="1577"/>
      <c r="N147" s="1577"/>
      <c r="O147" s="1577"/>
      <c r="P147" s="1577"/>
      <c r="Q147" s="1601">
        <v>2</v>
      </c>
      <c r="R147" s="1601"/>
      <c r="S147" s="1601"/>
      <c r="T147" s="1601"/>
      <c r="U147" s="1601"/>
    </row>
    <row r="148" spans="1:21" ht="11.25" customHeight="1" outlineLevel="2">
      <c r="A148" s="455"/>
      <c r="B148" s="455"/>
      <c r="C148" s="456"/>
      <c r="D148" s="457"/>
      <c r="E148" s="458"/>
      <c r="F148" s="458"/>
      <c r="G148" s="458"/>
      <c r="H148" s="1577" t="s">
        <v>2350</v>
      </c>
      <c r="I148" s="1577"/>
      <c r="J148" s="1577"/>
      <c r="K148" s="1577"/>
      <c r="L148" s="1577"/>
      <c r="M148" s="1577"/>
      <c r="N148" s="1577"/>
      <c r="O148" s="1577"/>
      <c r="P148" s="1577"/>
      <c r="Q148" s="1601">
        <v>5</v>
      </c>
      <c r="R148" s="1601"/>
      <c r="S148" s="1601"/>
      <c r="T148" s="1601"/>
      <c r="U148" s="1601"/>
    </row>
    <row r="149" spans="1:21" ht="11.25" customHeight="1" outlineLevel="2">
      <c r="A149" s="455"/>
      <c r="B149" s="455"/>
      <c r="C149" s="456"/>
      <c r="D149" s="457"/>
      <c r="E149" s="458"/>
      <c r="F149" s="458"/>
      <c r="G149" s="458"/>
      <c r="H149" s="1577" t="s">
        <v>1759</v>
      </c>
      <c r="I149" s="1577"/>
      <c r="J149" s="1577"/>
      <c r="K149" s="1577"/>
      <c r="L149" s="1577"/>
      <c r="M149" s="1577"/>
      <c r="N149" s="1577"/>
      <c r="O149" s="1577"/>
      <c r="P149" s="1577"/>
      <c r="Q149" s="1601">
        <v>1</v>
      </c>
      <c r="R149" s="1601"/>
      <c r="S149" s="1601"/>
      <c r="T149" s="1601"/>
      <c r="U149" s="1601"/>
    </row>
    <row r="150" spans="1:21" ht="11.25" customHeight="1" outlineLevel="2">
      <c r="A150" s="455"/>
      <c r="B150" s="455"/>
      <c r="C150" s="456"/>
      <c r="D150" s="457"/>
      <c r="E150" s="458"/>
      <c r="F150" s="458"/>
      <c r="G150" s="458"/>
      <c r="H150" s="1577" t="s">
        <v>1768</v>
      </c>
      <c r="I150" s="1577"/>
      <c r="J150" s="1577"/>
      <c r="K150" s="1577"/>
      <c r="L150" s="1577"/>
      <c r="M150" s="1577"/>
      <c r="N150" s="1577"/>
      <c r="O150" s="1577"/>
      <c r="P150" s="1577"/>
      <c r="Q150" s="1601">
        <v>2</v>
      </c>
      <c r="R150" s="1601"/>
      <c r="S150" s="1601"/>
      <c r="T150" s="1601"/>
      <c r="U150" s="1601"/>
    </row>
    <row r="151" spans="1:21">
      <c r="A151" s="455"/>
      <c r="B151" s="455"/>
      <c r="C151" s="456"/>
      <c r="D151" s="457"/>
      <c r="E151" s="458"/>
      <c r="F151" s="458"/>
      <c r="G151" s="458"/>
      <c r="H151" s="1577" t="s">
        <v>1766</v>
      </c>
      <c r="I151" s="1577"/>
      <c r="J151" s="1577"/>
      <c r="K151" s="1577"/>
      <c r="L151" s="1577"/>
      <c r="M151" s="1577"/>
      <c r="N151" s="1577"/>
      <c r="O151" s="1577"/>
      <c r="P151" s="1577"/>
      <c r="Q151" s="1601">
        <v>1</v>
      </c>
      <c r="R151" s="1601"/>
      <c r="S151" s="1601"/>
      <c r="T151" s="1601"/>
      <c r="U151" s="1601"/>
    </row>
    <row r="152" spans="1:21">
      <c r="A152" s="455"/>
      <c r="B152" s="455"/>
      <c r="C152" s="456"/>
      <c r="D152" s="457"/>
      <c r="E152" s="458"/>
      <c r="F152" s="458"/>
      <c r="G152" s="458"/>
      <c r="H152" s="1577" t="s">
        <v>1769</v>
      </c>
      <c r="I152" s="1577"/>
      <c r="J152" s="1577"/>
      <c r="K152" s="1577"/>
      <c r="L152" s="1577"/>
      <c r="M152" s="1577"/>
      <c r="N152" s="1577"/>
      <c r="O152" s="1577"/>
      <c r="P152" s="1577"/>
      <c r="Q152" s="1601">
        <v>1</v>
      </c>
      <c r="R152" s="1601"/>
      <c r="S152" s="1601"/>
      <c r="T152" s="1601"/>
      <c r="U152" s="1601"/>
    </row>
    <row r="153" spans="1:21">
      <c r="A153" s="1599">
        <v>8</v>
      </c>
      <c r="B153" s="1599"/>
      <c r="C153" s="1599"/>
      <c r="D153" s="1600" t="s">
        <v>2365</v>
      </c>
      <c r="E153" s="1600"/>
      <c r="F153" s="1600"/>
      <c r="G153" s="1600"/>
      <c r="H153" s="1600"/>
      <c r="I153" s="1600"/>
      <c r="J153" s="1600"/>
      <c r="K153" s="1600"/>
      <c r="L153" s="1600"/>
      <c r="M153" s="1600"/>
      <c r="N153" s="1600"/>
      <c r="O153" s="1600"/>
      <c r="P153" s="1600"/>
      <c r="Q153" s="1599">
        <v>1</v>
      </c>
      <c r="R153" s="1599"/>
      <c r="S153" s="1599"/>
      <c r="T153" s="1599"/>
      <c r="U153" s="1599"/>
    </row>
    <row r="154" spans="1:21">
      <c r="A154" s="455"/>
      <c r="B154" s="455"/>
      <c r="C154" s="456"/>
      <c r="D154" s="1578" t="s">
        <v>1752</v>
      </c>
      <c r="E154" s="1578"/>
      <c r="F154" s="1578"/>
      <c r="G154" s="1578"/>
      <c r="H154" s="1578"/>
      <c r="I154" s="1578"/>
      <c r="J154" s="1578"/>
      <c r="K154" s="1578"/>
      <c r="L154" s="1578"/>
      <c r="M154" s="1578"/>
      <c r="N154" s="1578"/>
      <c r="O154" s="1578"/>
      <c r="P154" s="1578"/>
      <c r="Q154" s="1599">
        <v>1</v>
      </c>
      <c r="R154" s="1599"/>
      <c r="S154" s="1599"/>
      <c r="T154" s="1599"/>
      <c r="U154" s="1599"/>
    </row>
    <row r="155" spans="1:21">
      <c r="A155" s="455"/>
      <c r="B155" s="455"/>
      <c r="C155" s="456"/>
      <c r="D155" s="457"/>
      <c r="E155" s="458"/>
      <c r="F155" s="458"/>
      <c r="G155" s="458"/>
      <c r="H155" s="1577" t="s">
        <v>2366</v>
      </c>
      <c r="I155" s="1577"/>
      <c r="J155" s="1577"/>
      <c r="K155" s="1577"/>
      <c r="L155" s="1577"/>
      <c r="M155" s="1577"/>
      <c r="N155" s="1577"/>
      <c r="O155" s="1577"/>
      <c r="P155" s="1577"/>
      <c r="Q155" s="1601">
        <v>1</v>
      </c>
      <c r="R155" s="1601"/>
      <c r="S155" s="1601"/>
      <c r="T155" s="1601"/>
      <c r="U155" s="1601"/>
    </row>
    <row r="156" spans="1:21">
      <c r="A156" s="455"/>
      <c r="B156" s="455"/>
      <c r="C156" s="456"/>
      <c r="D156" s="457"/>
      <c r="E156" s="458"/>
      <c r="F156" s="458"/>
      <c r="G156" s="458"/>
      <c r="H156" s="1577" t="s">
        <v>2367</v>
      </c>
      <c r="I156" s="1577"/>
      <c r="J156" s="1577"/>
      <c r="K156" s="1577"/>
      <c r="L156" s="1577"/>
      <c r="M156" s="1577"/>
      <c r="N156" s="1577"/>
      <c r="O156" s="1577"/>
      <c r="P156" s="1577"/>
      <c r="Q156" s="1601">
        <v>1</v>
      </c>
      <c r="R156" s="1601"/>
      <c r="S156" s="1601"/>
      <c r="T156" s="1601"/>
      <c r="U156" s="1601"/>
    </row>
    <row r="157" spans="1:21">
      <c r="A157" s="455"/>
      <c r="B157" s="455"/>
      <c r="C157" s="456"/>
      <c r="D157" s="457"/>
      <c r="E157" s="458"/>
      <c r="F157" s="458"/>
      <c r="G157" s="458"/>
      <c r="H157" s="1577" t="s">
        <v>2343</v>
      </c>
      <c r="I157" s="1577"/>
      <c r="J157" s="1577"/>
      <c r="K157" s="1577"/>
      <c r="L157" s="1577"/>
      <c r="M157" s="1577"/>
      <c r="N157" s="1577"/>
      <c r="O157" s="1577"/>
      <c r="P157" s="1577"/>
      <c r="Q157" s="1601">
        <v>1</v>
      </c>
      <c r="R157" s="1601"/>
      <c r="S157" s="1601"/>
      <c r="T157" s="1601"/>
      <c r="U157" s="1601"/>
    </row>
    <row r="158" spans="1:21">
      <c r="A158" s="455"/>
      <c r="B158" s="455"/>
      <c r="C158" s="456"/>
      <c r="D158" s="457"/>
      <c r="E158" s="458"/>
      <c r="F158" s="458"/>
      <c r="G158" s="458"/>
      <c r="H158" s="1577" t="s">
        <v>2359</v>
      </c>
      <c r="I158" s="1577"/>
      <c r="J158" s="1577"/>
      <c r="K158" s="1577"/>
      <c r="L158" s="1577"/>
      <c r="M158" s="1577"/>
      <c r="N158" s="1577"/>
      <c r="O158" s="1577"/>
      <c r="P158" s="1577"/>
      <c r="Q158" s="1601">
        <v>12</v>
      </c>
      <c r="R158" s="1601"/>
      <c r="S158" s="1601"/>
      <c r="T158" s="1601"/>
      <c r="U158" s="1601"/>
    </row>
    <row r="159" spans="1:21">
      <c r="A159" s="455"/>
      <c r="B159" s="455"/>
      <c r="C159" s="456"/>
      <c r="D159" s="457"/>
      <c r="E159" s="458"/>
      <c r="F159" s="458"/>
      <c r="G159" s="458"/>
      <c r="H159" s="1577" t="s">
        <v>2356</v>
      </c>
      <c r="I159" s="1577"/>
      <c r="J159" s="1577"/>
      <c r="K159" s="1577"/>
      <c r="L159" s="1577"/>
      <c r="M159" s="1577"/>
      <c r="N159" s="1577"/>
      <c r="O159" s="1577"/>
      <c r="P159" s="1577"/>
      <c r="Q159" s="1601">
        <v>1</v>
      </c>
      <c r="R159" s="1601"/>
      <c r="S159" s="1601"/>
      <c r="T159" s="1601"/>
      <c r="U159" s="1601"/>
    </row>
    <row r="160" spans="1:21">
      <c r="A160" s="455"/>
      <c r="B160" s="455"/>
      <c r="C160" s="456"/>
      <c r="D160" s="457"/>
      <c r="E160" s="458"/>
      <c r="F160" s="458"/>
      <c r="G160" s="458"/>
      <c r="H160" s="1577" t="s">
        <v>2344</v>
      </c>
      <c r="I160" s="1577"/>
      <c r="J160" s="1577"/>
      <c r="K160" s="1577"/>
      <c r="L160" s="1577"/>
      <c r="M160" s="1577"/>
      <c r="N160" s="1577"/>
      <c r="O160" s="1577"/>
      <c r="P160" s="1577"/>
      <c r="Q160" s="1601">
        <v>1</v>
      </c>
      <c r="R160" s="1601"/>
      <c r="S160" s="1601"/>
      <c r="T160" s="1601"/>
      <c r="U160" s="1601"/>
    </row>
    <row r="161" spans="1:21">
      <c r="A161" s="455"/>
      <c r="B161" s="455"/>
      <c r="C161" s="456"/>
      <c r="D161" s="457"/>
      <c r="E161" s="458"/>
      <c r="F161" s="458"/>
      <c r="G161" s="458"/>
      <c r="H161" s="1577" t="s">
        <v>2345</v>
      </c>
      <c r="I161" s="1577"/>
      <c r="J161" s="1577"/>
      <c r="K161" s="1577"/>
      <c r="L161" s="1577"/>
      <c r="M161" s="1577"/>
      <c r="N161" s="1577"/>
      <c r="O161" s="1577"/>
      <c r="P161" s="1577"/>
      <c r="Q161" s="1601">
        <v>8</v>
      </c>
      <c r="R161" s="1601"/>
      <c r="S161" s="1601"/>
      <c r="T161" s="1601"/>
      <c r="U161" s="1601"/>
    </row>
    <row r="162" spans="1:21">
      <c r="A162" s="455"/>
      <c r="B162" s="455"/>
      <c r="C162" s="456"/>
      <c r="D162" s="457"/>
      <c r="E162" s="458"/>
      <c r="F162" s="458"/>
      <c r="G162" s="458"/>
      <c r="H162" s="1577" t="s">
        <v>2358</v>
      </c>
      <c r="I162" s="1577"/>
      <c r="J162" s="1577"/>
      <c r="K162" s="1577"/>
      <c r="L162" s="1577"/>
      <c r="M162" s="1577"/>
      <c r="N162" s="1577"/>
      <c r="O162" s="1577"/>
      <c r="P162" s="1577"/>
      <c r="Q162" s="1601">
        <v>4</v>
      </c>
      <c r="R162" s="1601"/>
      <c r="S162" s="1601"/>
      <c r="T162" s="1601"/>
      <c r="U162" s="1601"/>
    </row>
    <row r="163" spans="1:21">
      <c r="A163" s="455"/>
      <c r="B163" s="455"/>
      <c r="C163" s="456"/>
      <c r="D163" s="457"/>
      <c r="E163" s="458"/>
      <c r="F163" s="458"/>
      <c r="G163" s="458"/>
      <c r="H163" s="1577" t="s">
        <v>2350</v>
      </c>
      <c r="I163" s="1577"/>
      <c r="J163" s="1577"/>
      <c r="K163" s="1577"/>
      <c r="L163" s="1577"/>
      <c r="M163" s="1577"/>
      <c r="N163" s="1577"/>
      <c r="O163" s="1577"/>
      <c r="P163" s="1577"/>
      <c r="Q163" s="1601">
        <v>1</v>
      </c>
      <c r="R163" s="1601"/>
      <c r="S163" s="1601"/>
      <c r="T163" s="1601"/>
      <c r="U163" s="1601"/>
    </row>
    <row r="164" spans="1:21">
      <c r="A164" s="455"/>
      <c r="B164" s="455"/>
      <c r="C164" s="456"/>
      <c r="D164" s="457"/>
      <c r="E164" s="458"/>
      <c r="F164" s="458"/>
      <c r="G164" s="458"/>
      <c r="H164" s="1577" t="s">
        <v>2368</v>
      </c>
      <c r="I164" s="1577"/>
      <c r="J164" s="1577"/>
      <c r="K164" s="1577"/>
      <c r="L164" s="1577"/>
      <c r="M164" s="1577"/>
      <c r="N164" s="1577"/>
      <c r="O164" s="1577"/>
      <c r="P164" s="1577"/>
      <c r="Q164" s="1601">
        <v>1</v>
      </c>
      <c r="R164" s="1601"/>
      <c r="S164" s="1601"/>
      <c r="T164" s="1601"/>
      <c r="U164" s="1601"/>
    </row>
    <row r="165" spans="1:21">
      <c r="A165" s="455"/>
      <c r="B165" s="455"/>
      <c r="C165" s="456"/>
      <c r="D165" s="457"/>
      <c r="E165" s="458"/>
      <c r="F165" s="458"/>
      <c r="G165" s="458"/>
      <c r="H165" s="1577" t="s">
        <v>2360</v>
      </c>
      <c r="I165" s="1577"/>
      <c r="J165" s="1577"/>
      <c r="K165" s="1577"/>
      <c r="L165" s="1577"/>
      <c r="M165" s="1577"/>
      <c r="N165" s="1577"/>
      <c r="O165" s="1577"/>
      <c r="P165" s="1577"/>
      <c r="Q165" s="1601">
        <v>1</v>
      </c>
      <c r="R165" s="1601"/>
      <c r="S165" s="1601"/>
      <c r="T165" s="1601"/>
      <c r="U165" s="1601"/>
    </row>
    <row r="166" spans="1:21">
      <c r="A166" s="455"/>
      <c r="B166" s="455"/>
      <c r="C166" s="456"/>
      <c r="D166" s="457"/>
      <c r="E166" s="458"/>
      <c r="F166" s="458"/>
      <c r="G166" s="458"/>
      <c r="H166" s="1577" t="s">
        <v>2360</v>
      </c>
      <c r="I166" s="1577"/>
      <c r="J166" s="1577"/>
      <c r="K166" s="1577"/>
      <c r="L166" s="1577"/>
      <c r="M166" s="1577"/>
      <c r="N166" s="1577"/>
      <c r="O166" s="1577"/>
      <c r="P166" s="1577"/>
      <c r="Q166" s="1601">
        <v>1</v>
      </c>
      <c r="R166" s="1601"/>
      <c r="S166" s="1601"/>
      <c r="T166" s="1601"/>
      <c r="U166" s="1601"/>
    </row>
    <row r="167" spans="1:21">
      <c r="A167" s="455"/>
      <c r="B167" s="455"/>
      <c r="C167" s="456"/>
      <c r="D167" s="457"/>
      <c r="E167" s="458"/>
      <c r="F167" s="458"/>
      <c r="G167" s="458"/>
      <c r="H167" s="1577" t="s">
        <v>2369</v>
      </c>
      <c r="I167" s="1577"/>
      <c r="J167" s="1577"/>
      <c r="K167" s="1577"/>
      <c r="L167" s="1577"/>
      <c r="M167" s="1577"/>
      <c r="N167" s="1577"/>
      <c r="O167" s="1577"/>
      <c r="P167" s="1577"/>
      <c r="Q167" s="1601">
        <v>1</v>
      </c>
      <c r="R167" s="1601"/>
      <c r="S167" s="1601"/>
      <c r="T167" s="1601"/>
      <c r="U167" s="1601"/>
    </row>
    <row r="168" spans="1:21">
      <c r="A168" s="455"/>
      <c r="B168" s="455"/>
      <c r="C168" s="456"/>
      <c r="D168" s="457"/>
      <c r="E168" s="458"/>
      <c r="F168" s="458"/>
      <c r="G168" s="458"/>
      <c r="H168" s="1577" t="s">
        <v>2370</v>
      </c>
      <c r="I168" s="1577"/>
      <c r="J168" s="1577"/>
      <c r="K168" s="1577"/>
      <c r="L168" s="1577"/>
      <c r="M168" s="1577"/>
      <c r="N168" s="1577"/>
      <c r="O168" s="1577"/>
      <c r="P168" s="1577"/>
      <c r="Q168" s="1601">
        <v>1</v>
      </c>
      <c r="R168" s="1601"/>
      <c r="S168" s="1601"/>
      <c r="T168" s="1601"/>
      <c r="U168" s="1601"/>
    </row>
    <row r="169" spans="1:21">
      <c r="A169" s="455"/>
      <c r="B169" s="455"/>
      <c r="C169" s="456"/>
      <c r="D169" s="457"/>
      <c r="E169" s="458"/>
      <c r="F169" s="458"/>
      <c r="G169" s="458"/>
      <c r="H169" s="1577" t="s">
        <v>1764</v>
      </c>
      <c r="I169" s="1577"/>
      <c r="J169" s="1577"/>
      <c r="K169" s="1577"/>
      <c r="L169" s="1577"/>
      <c r="M169" s="1577"/>
      <c r="N169" s="1577"/>
      <c r="O169" s="1577"/>
      <c r="P169" s="1577"/>
      <c r="Q169" s="1601">
        <v>1</v>
      </c>
      <c r="R169" s="1601"/>
      <c r="S169" s="1601"/>
      <c r="T169" s="1601"/>
      <c r="U169" s="1601"/>
    </row>
    <row r="170" spans="1:21">
      <c r="A170" s="455"/>
      <c r="B170" s="455"/>
      <c r="C170" s="456"/>
      <c r="D170" s="457"/>
      <c r="E170" s="458"/>
      <c r="F170" s="458"/>
      <c r="G170" s="458"/>
      <c r="H170" s="1577" t="s">
        <v>1754</v>
      </c>
      <c r="I170" s="1577"/>
      <c r="J170" s="1577"/>
      <c r="K170" s="1577"/>
      <c r="L170" s="1577"/>
      <c r="M170" s="1577"/>
      <c r="N170" s="1577"/>
      <c r="O170" s="1577"/>
      <c r="P170" s="1577"/>
      <c r="Q170" s="1601">
        <v>2</v>
      </c>
      <c r="R170" s="1601"/>
      <c r="S170" s="1601"/>
      <c r="T170" s="1601"/>
      <c r="U170" s="1601"/>
    </row>
    <row r="171" spans="1:21">
      <c r="A171" s="455"/>
      <c r="B171" s="455"/>
      <c r="C171" s="456"/>
      <c r="D171" s="457"/>
      <c r="E171" s="458"/>
      <c r="F171" s="458"/>
      <c r="G171" s="458"/>
      <c r="H171" s="1577" t="s">
        <v>2371</v>
      </c>
      <c r="I171" s="1577"/>
      <c r="J171" s="1577"/>
      <c r="K171" s="1577"/>
      <c r="L171" s="1577"/>
      <c r="M171" s="1577"/>
      <c r="N171" s="1577"/>
      <c r="O171" s="1577"/>
      <c r="P171" s="1577"/>
      <c r="Q171" s="1601">
        <v>1</v>
      </c>
      <c r="R171" s="1601"/>
      <c r="S171" s="1601"/>
      <c r="T171" s="1601"/>
      <c r="U171" s="1601"/>
    </row>
    <row r="172" spans="1:21">
      <c r="A172" s="455"/>
      <c r="B172" s="455"/>
      <c r="C172" s="456"/>
      <c r="D172" s="457"/>
      <c r="E172" s="458"/>
      <c r="F172" s="458"/>
      <c r="G172" s="458"/>
      <c r="H172" s="1577" t="s">
        <v>2372</v>
      </c>
      <c r="I172" s="1577"/>
      <c r="J172" s="1577"/>
      <c r="K172" s="1577"/>
      <c r="L172" s="1577"/>
      <c r="M172" s="1577"/>
      <c r="N172" s="1577"/>
      <c r="O172" s="1577"/>
      <c r="P172" s="1577"/>
      <c r="Q172" s="1601">
        <v>1</v>
      </c>
      <c r="R172" s="1601"/>
      <c r="S172" s="1601"/>
      <c r="T172" s="1601"/>
      <c r="U172" s="1601"/>
    </row>
    <row r="173" spans="1:21">
      <c r="A173" s="1599">
        <v>9</v>
      </c>
      <c r="B173" s="1599"/>
      <c r="C173" s="1599"/>
      <c r="D173" s="1600" t="s">
        <v>2373</v>
      </c>
      <c r="E173" s="1600"/>
      <c r="F173" s="1600"/>
      <c r="G173" s="1600"/>
      <c r="H173" s="1600"/>
      <c r="I173" s="1600"/>
      <c r="J173" s="1600"/>
      <c r="K173" s="1600"/>
      <c r="L173" s="1600"/>
      <c r="M173" s="1600"/>
      <c r="N173" s="1600"/>
      <c r="O173" s="1600"/>
      <c r="P173" s="1600"/>
      <c r="Q173" s="1599">
        <v>1</v>
      </c>
      <c r="R173" s="1599"/>
      <c r="S173" s="1599"/>
      <c r="T173" s="1599"/>
      <c r="U173" s="1599"/>
    </row>
    <row r="174" spans="1:21">
      <c r="A174" s="455"/>
      <c r="B174" s="455"/>
      <c r="C174" s="456"/>
      <c r="D174" s="1578" t="s">
        <v>1752</v>
      </c>
      <c r="E174" s="1578"/>
      <c r="F174" s="1578"/>
      <c r="G174" s="1578"/>
      <c r="H174" s="1578"/>
      <c r="I174" s="1578"/>
      <c r="J174" s="1578"/>
      <c r="K174" s="1578"/>
      <c r="L174" s="1578"/>
      <c r="M174" s="1578"/>
      <c r="N174" s="1578"/>
      <c r="O174" s="1578"/>
      <c r="P174" s="1578"/>
      <c r="Q174" s="1599">
        <v>1</v>
      </c>
      <c r="R174" s="1599"/>
      <c r="S174" s="1599"/>
      <c r="T174" s="1599"/>
      <c r="U174" s="1599"/>
    </row>
    <row r="175" spans="1:21">
      <c r="A175" s="455"/>
      <c r="B175" s="455"/>
      <c r="C175" s="456"/>
      <c r="D175" s="457"/>
      <c r="E175" s="458"/>
      <c r="F175" s="458"/>
      <c r="G175" s="458"/>
      <c r="H175" s="1577" t="s">
        <v>2362</v>
      </c>
      <c r="I175" s="1577"/>
      <c r="J175" s="1577"/>
      <c r="K175" s="1577"/>
      <c r="L175" s="1577"/>
      <c r="M175" s="1577"/>
      <c r="N175" s="1577"/>
      <c r="O175" s="1577"/>
      <c r="P175" s="1577"/>
      <c r="Q175" s="1601">
        <v>1</v>
      </c>
      <c r="R175" s="1601"/>
      <c r="S175" s="1601"/>
      <c r="T175" s="1601"/>
      <c r="U175" s="1601"/>
    </row>
    <row r="176" spans="1:21">
      <c r="A176" s="455"/>
      <c r="B176" s="455"/>
      <c r="C176" s="456"/>
      <c r="D176" s="457"/>
      <c r="E176" s="458"/>
      <c r="F176" s="458"/>
      <c r="G176" s="458"/>
      <c r="H176" s="1577" t="s">
        <v>2345</v>
      </c>
      <c r="I176" s="1577"/>
      <c r="J176" s="1577"/>
      <c r="K176" s="1577"/>
      <c r="L176" s="1577"/>
      <c r="M176" s="1577"/>
      <c r="N176" s="1577"/>
      <c r="O176" s="1577"/>
      <c r="P176" s="1577"/>
      <c r="Q176" s="1601">
        <v>3</v>
      </c>
      <c r="R176" s="1601"/>
      <c r="S176" s="1601"/>
      <c r="T176" s="1601"/>
      <c r="U176" s="1601"/>
    </row>
    <row r="177" spans="1:21">
      <c r="A177" s="455"/>
      <c r="B177" s="455"/>
      <c r="C177" s="456"/>
      <c r="D177" s="457"/>
      <c r="E177" s="458"/>
      <c r="F177" s="458"/>
      <c r="G177" s="458"/>
      <c r="H177" s="1577" t="s">
        <v>2357</v>
      </c>
      <c r="I177" s="1577"/>
      <c r="J177" s="1577"/>
      <c r="K177" s="1577"/>
      <c r="L177" s="1577"/>
      <c r="M177" s="1577"/>
      <c r="N177" s="1577"/>
      <c r="O177" s="1577"/>
      <c r="P177" s="1577"/>
      <c r="Q177" s="1601">
        <v>3</v>
      </c>
      <c r="R177" s="1601"/>
      <c r="S177" s="1601"/>
      <c r="T177" s="1601"/>
      <c r="U177" s="1601"/>
    </row>
    <row r="178" spans="1:21">
      <c r="A178" s="455"/>
      <c r="B178" s="455"/>
      <c r="C178" s="456"/>
      <c r="D178" s="457"/>
      <c r="E178" s="458"/>
      <c r="F178" s="458"/>
      <c r="G178" s="458"/>
      <c r="H178" s="1577" t="s">
        <v>2358</v>
      </c>
      <c r="I178" s="1577"/>
      <c r="J178" s="1577"/>
      <c r="K178" s="1577"/>
      <c r="L178" s="1577"/>
      <c r="M178" s="1577"/>
      <c r="N178" s="1577"/>
      <c r="O178" s="1577"/>
      <c r="P178" s="1577"/>
      <c r="Q178" s="1601">
        <v>1</v>
      </c>
      <c r="R178" s="1601"/>
      <c r="S178" s="1601"/>
      <c r="T178" s="1601"/>
      <c r="U178" s="1601"/>
    </row>
    <row r="179" spans="1:21">
      <c r="A179" s="455"/>
      <c r="B179" s="455"/>
      <c r="C179" s="456"/>
      <c r="D179" s="457"/>
      <c r="E179" s="458"/>
      <c r="F179" s="458"/>
      <c r="G179" s="458"/>
      <c r="H179" s="1577" t="s">
        <v>1768</v>
      </c>
      <c r="I179" s="1577"/>
      <c r="J179" s="1577"/>
      <c r="K179" s="1577"/>
      <c r="L179" s="1577"/>
      <c r="M179" s="1577"/>
      <c r="N179" s="1577"/>
      <c r="O179" s="1577"/>
      <c r="P179" s="1577"/>
      <c r="Q179" s="1601">
        <v>2</v>
      </c>
      <c r="R179" s="1601"/>
      <c r="S179" s="1601"/>
      <c r="T179" s="1601"/>
      <c r="U179" s="1601"/>
    </row>
    <row r="180" spans="1:21">
      <c r="A180" s="455"/>
      <c r="B180" s="455"/>
      <c r="C180" s="456"/>
      <c r="D180" s="457"/>
      <c r="E180" s="458"/>
      <c r="F180" s="458"/>
      <c r="G180" s="458"/>
      <c r="H180" s="1577" t="s">
        <v>2374</v>
      </c>
      <c r="I180" s="1577"/>
      <c r="J180" s="1577"/>
      <c r="K180" s="1577"/>
      <c r="L180" s="1577"/>
      <c r="M180" s="1577"/>
      <c r="N180" s="1577"/>
      <c r="O180" s="1577"/>
      <c r="P180" s="1577"/>
      <c r="Q180" s="1603">
        <v>0.2</v>
      </c>
      <c r="R180" s="1603"/>
      <c r="S180" s="1603"/>
      <c r="T180" s="1603"/>
      <c r="U180" s="1603"/>
    </row>
    <row r="181" spans="1:21">
      <c r="A181" s="455"/>
      <c r="B181" s="455"/>
      <c r="C181" s="456"/>
      <c r="D181" s="457"/>
      <c r="E181" s="458"/>
      <c r="F181" s="458"/>
      <c r="G181" s="458"/>
      <c r="H181" s="1577" t="s">
        <v>2369</v>
      </c>
      <c r="I181" s="1577"/>
      <c r="J181" s="1577"/>
      <c r="K181" s="1577"/>
      <c r="L181" s="1577"/>
      <c r="M181" s="1577"/>
      <c r="N181" s="1577"/>
      <c r="O181" s="1577"/>
      <c r="P181" s="1577"/>
      <c r="Q181" s="1601">
        <v>1</v>
      </c>
      <c r="R181" s="1601"/>
      <c r="S181" s="1601"/>
      <c r="T181" s="1601"/>
      <c r="U181" s="1601"/>
    </row>
    <row r="182" spans="1:21">
      <c r="A182" s="455"/>
      <c r="B182" s="455"/>
      <c r="C182" s="456"/>
      <c r="D182" s="457"/>
      <c r="E182" s="458"/>
      <c r="F182" s="458"/>
      <c r="G182" s="458"/>
      <c r="H182" s="1577" t="s">
        <v>2370</v>
      </c>
      <c r="I182" s="1577"/>
      <c r="J182" s="1577"/>
      <c r="K182" s="1577"/>
      <c r="L182" s="1577"/>
      <c r="M182" s="1577"/>
      <c r="N182" s="1577"/>
      <c r="O182" s="1577"/>
      <c r="P182" s="1577"/>
      <c r="Q182" s="1601">
        <v>1</v>
      </c>
      <c r="R182" s="1601"/>
      <c r="S182" s="1601"/>
      <c r="T182" s="1601"/>
      <c r="U182" s="1601"/>
    </row>
    <row r="183" spans="1:21">
      <c r="A183" s="455"/>
      <c r="B183" s="455"/>
      <c r="C183" s="456"/>
      <c r="D183" s="457"/>
      <c r="E183" s="458"/>
      <c r="F183" s="458"/>
      <c r="G183" s="458"/>
      <c r="H183" s="1577" t="s">
        <v>2375</v>
      </c>
      <c r="I183" s="1577"/>
      <c r="J183" s="1577"/>
      <c r="K183" s="1577"/>
      <c r="L183" s="1577"/>
      <c r="M183" s="1577"/>
      <c r="N183" s="1577"/>
      <c r="O183" s="1577"/>
      <c r="P183" s="1577"/>
      <c r="Q183" s="1601">
        <v>12</v>
      </c>
      <c r="R183" s="1601"/>
      <c r="S183" s="1601"/>
      <c r="T183" s="1601"/>
      <c r="U183" s="1601"/>
    </row>
    <row r="184" spans="1:21">
      <c r="A184" s="455"/>
      <c r="B184" s="455"/>
      <c r="C184" s="456"/>
      <c r="D184" s="457"/>
      <c r="E184" s="458"/>
      <c r="F184" s="458"/>
      <c r="G184" s="458"/>
      <c r="H184" s="1577" t="s">
        <v>1769</v>
      </c>
      <c r="I184" s="1577"/>
      <c r="J184" s="1577"/>
      <c r="K184" s="1577"/>
      <c r="L184" s="1577"/>
      <c r="M184" s="1577"/>
      <c r="N184" s="1577"/>
      <c r="O184" s="1577"/>
      <c r="P184" s="1577"/>
      <c r="Q184" s="1601">
        <v>1</v>
      </c>
      <c r="R184" s="1601"/>
      <c r="S184" s="1601"/>
      <c r="T184" s="1601"/>
      <c r="U184" s="1601"/>
    </row>
    <row r="185" spans="1:21">
      <c r="A185" s="455"/>
      <c r="B185" s="455"/>
      <c r="C185" s="456"/>
      <c r="D185" s="457"/>
      <c r="E185" s="458"/>
      <c r="F185" s="458"/>
      <c r="G185" s="458"/>
      <c r="H185" s="1577" t="s">
        <v>2376</v>
      </c>
      <c r="I185" s="1577"/>
      <c r="J185" s="1577"/>
      <c r="K185" s="1577"/>
      <c r="L185" s="1577"/>
      <c r="M185" s="1577"/>
      <c r="N185" s="1577"/>
      <c r="O185" s="1577"/>
      <c r="P185" s="1577"/>
      <c r="Q185" s="1601">
        <v>1</v>
      </c>
      <c r="R185" s="1601"/>
      <c r="S185" s="1601"/>
      <c r="T185" s="1601"/>
      <c r="U185" s="1601"/>
    </row>
    <row r="186" spans="1:21">
      <c r="A186" s="1599">
        <v>10</v>
      </c>
      <c r="B186" s="1599"/>
      <c r="C186" s="1599"/>
      <c r="D186" s="1600" t="s">
        <v>2377</v>
      </c>
      <c r="E186" s="1600"/>
      <c r="F186" s="1600"/>
      <c r="G186" s="1600"/>
      <c r="H186" s="1600"/>
      <c r="I186" s="1600"/>
      <c r="J186" s="1600"/>
      <c r="K186" s="1600"/>
      <c r="L186" s="1600"/>
      <c r="M186" s="1600"/>
      <c r="N186" s="1600"/>
      <c r="O186" s="1600"/>
      <c r="P186" s="1600"/>
      <c r="Q186" s="1599">
        <v>1</v>
      </c>
      <c r="R186" s="1599"/>
      <c r="S186" s="1599"/>
      <c r="T186" s="1599"/>
      <c r="U186" s="1599"/>
    </row>
    <row r="187" spans="1:21">
      <c r="A187" s="455"/>
      <c r="B187" s="455"/>
      <c r="C187" s="456"/>
      <c r="D187" s="1578" t="s">
        <v>1752</v>
      </c>
      <c r="E187" s="1578"/>
      <c r="F187" s="1578"/>
      <c r="G187" s="1578"/>
      <c r="H187" s="1578"/>
      <c r="I187" s="1578"/>
      <c r="J187" s="1578"/>
      <c r="K187" s="1578"/>
      <c r="L187" s="1578"/>
      <c r="M187" s="1578"/>
      <c r="N187" s="1578"/>
      <c r="O187" s="1578"/>
      <c r="P187" s="1578"/>
      <c r="Q187" s="1599">
        <v>1</v>
      </c>
      <c r="R187" s="1599"/>
      <c r="S187" s="1599"/>
      <c r="T187" s="1599"/>
      <c r="U187" s="1599"/>
    </row>
    <row r="188" spans="1:21">
      <c r="A188" s="455"/>
      <c r="B188" s="455"/>
      <c r="C188" s="456"/>
      <c r="D188" s="457"/>
      <c r="E188" s="458"/>
      <c r="F188" s="458"/>
      <c r="G188" s="458"/>
      <c r="H188" s="1577" t="s">
        <v>2349</v>
      </c>
      <c r="I188" s="1577"/>
      <c r="J188" s="1577"/>
      <c r="K188" s="1577"/>
      <c r="L188" s="1577"/>
      <c r="M188" s="1577"/>
      <c r="N188" s="1577"/>
      <c r="O188" s="1577"/>
      <c r="P188" s="1577"/>
      <c r="Q188" s="1601">
        <v>1</v>
      </c>
      <c r="R188" s="1601"/>
      <c r="S188" s="1601"/>
      <c r="T188" s="1601"/>
      <c r="U188" s="1601"/>
    </row>
    <row r="189" spans="1:21">
      <c r="A189" s="455"/>
      <c r="B189" s="455"/>
      <c r="C189" s="456"/>
      <c r="D189" s="457"/>
      <c r="E189" s="458"/>
      <c r="F189" s="458"/>
      <c r="G189" s="458"/>
      <c r="H189" s="1577" t="s">
        <v>2367</v>
      </c>
      <c r="I189" s="1577"/>
      <c r="J189" s="1577"/>
      <c r="K189" s="1577"/>
      <c r="L189" s="1577"/>
      <c r="M189" s="1577"/>
      <c r="N189" s="1577"/>
      <c r="O189" s="1577"/>
      <c r="P189" s="1577"/>
      <c r="Q189" s="1601">
        <v>1</v>
      </c>
      <c r="R189" s="1601"/>
      <c r="S189" s="1601"/>
      <c r="T189" s="1601"/>
      <c r="U189" s="1601"/>
    </row>
    <row r="190" spans="1:21">
      <c r="A190" s="455"/>
      <c r="B190" s="455"/>
      <c r="C190" s="456"/>
      <c r="D190" s="457"/>
      <c r="E190" s="458"/>
      <c r="F190" s="458"/>
      <c r="G190" s="458"/>
      <c r="H190" s="1577" t="s">
        <v>2342</v>
      </c>
      <c r="I190" s="1577"/>
      <c r="J190" s="1577"/>
      <c r="K190" s="1577"/>
      <c r="L190" s="1577"/>
      <c r="M190" s="1577"/>
      <c r="N190" s="1577"/>
      <c r="O190" s="1577"/>
      <c r="P190" s="1577"/>
      <c r="Q190" s="1601">
        <v>1</v>
      </c>
      <c r="R190" s="1601"/>
      <c r="S190" s="1601"/>
      <c r="T190" s="1601"/>
      <c r="U190" s="1601"/>
    </row>
    <row r="191" spans="1:21">
      <c r="A191" s="455"/>
      <c r="B191" s="455"/>
      <c r="C191" s="456"/>
      <c r="D191" s="457"/>
      <c r="E191" s="458"/>
      <c r="F191" s="458"/>
      <c r="G191" s="458"/>
      <c r="H191" s="1577" t="s">
        <v>2359</v>
      </c>
      <c r="I191" s="1577"/>
      <c r="J191" s="1577"/>
      <c r="K191" s="1577"/>
      <c r="L191" s="1577"/>
      <c r="M191" s="1577"/>
      <c r="N191" s="1577"/>
      <c r="O191" s="1577"/>
      <c r="P191" s="1577"/>
      <c r="Q191" s="1601">
        <v>8</v>
      </c>
      <c r="R191" s="1601"/>
      <c r="S191" s="1601"/>
      <c r="T191" s="1601"/>
      <c r="U191" s="1601"/>
    </row>
    <row r="192" spans="1:21">
      <c r="A192" s="455"/>
      <c r="B192" s="455"/>
      <c r="C192" s="456"/>
      <c r="D192" s="457"/>
      <c r="E192" s="458"/>
      <c r="F192" s="458"/>
      <c r="G192" s="458"/>
      <c r="H192" s="1577" t="s">
        <v>2345</v>
      </c>
      <c r="I192" s="1577"/>
      <c r="J192" s="1577"/>
      <c r="K192" s="1577"/>
      <c r="L192" s="1577"/>
      <c r="M192" s="1577"/>
      <c r="N192" s="1577"/>
      <c r="O192" s="1577"/>
      <c r="P192" s="1577"/>
      <c r="Q192" s="1601">
        <v>5</v>
      </c>
      <c r="R192" s="1601"/>
      <c r="S192" s="1601"/>
      <c r="T192" s="1601"/>
      <c r="U192" s="1601"/>
    </row>
    <row r="193" spans="1:21">
      <c r="A193" s="455"/>
      <c r="B193" s="455"/>
      <c r="C193" s="456"/>
      <c r="D193" s="457"/>
      <c r="E193" s="458"/>
      <c r="F193" s="458"/>
      <c r="G193" s="458"/>
      <c r="H193" s="1577" t="s">
        <v>2357</v>
      </c>
      <c r="I193" s="1577"/>
      <c r="J193" s="1577"/>
      <c r="K193" s="1577"/>
      <c r="L193" s="1577"/>
      <c r="M193" s="1577"/>
      <c r="N193" s="1577"/>
      <c r="O193" s="1577"/>
      <c r="P193" s="1577"/>
      <c r="Q193" s="1601">
        <v>1</v>
      </c>
      <c r="R193" s="1601"/>
      <c r="S193" s="1601"/>
      <c r="T193" s="1601"/>
      <c r="U193" s="1601"/>
    </row>
    <row r="194" spans="1:21">
      <c r="A194" s="455"/>
      <c r="B194" s="455"/>
      <c r="C194" s="456"/>
      <c r="D194" s="457"/>
      <c r="E194" s="458"/>
      <c r="F194" s="458"/>
      <c r="G194" s="458"/>
      <c r="H194" s="1577" t="s">
        <v>2350</v>
      </c>
      <c r="I194" s="1577"/>
      <c r="J194" s="1577"/>
      <c r="K194" s="1577"/>
      <c r="L194" s="1577"/>
      <c r="M194" s="1577"/>
      <c r="N194" s="1577"/>
      <c r="O194" s="1577"/>
      <c r="P194" s="1577"/>
      <c r="Q194" s="1601">
        <v>2</v>
      </c>
      <c r="R194" s="1601"/>
      <c r="S194" s="1601"/>
      <c r="T194" s="1601"/>
      <c r="U194" s="1601"/>
    </row>
    <row r="195" spans="1:21">
      <c r="A195" s="455"/>
      <c r="B195" s="455"/>
      <c r="C195" s="456"/>
      <c r="D195" s="457"/>
      <c r="E195" s="458"/>
      <c r="F195" s="458"/>
      <c r="G195" s="458"/>
      <c r="H195" s="1577" t="s">
        <v>2358</v>
      </c>
      <c r="I195" s="1577"/>
      <c r="J195" s="1577"/>
      <c r="K195" s="1577"/>
      <c r="L195" s="1577"/>
      <c r="M195" s="1577"/>
      <c r="N195" s="1577"/>
      <c r="O195" s="1577"/>
      <c r="P195" s="1577"/>
      <c r="Q195" s="1601">
        <v>1</v>
      </c>
      <c r="R195" s="1601"/>
      <c r="S195" s="1601"/>
      <c r="T195" s="1601"/>
      <c r="U195" s="1601"/>
    </row>
    <row r="196" spans="1:21">
      <c r="A196" s="455"/>
      <c r="B196" s="455"/>
      <c r="C196" s="456"/>
      <c r="D196" s="457"/>
      <c r="E196" s="458"/>
      <c r="F196" s="458"/>
      <c r="G196" s="458"/>
      <c r="H196" s="1577" t="s">
        <v>2360</v>
      </c>
      <c r="I196" s="1577"/>
      <c r="J196" s="1577"/>
      <c r="K196" s="1577"/>
      <c r="L196" s="1577"/>
      <c r="M196" s="1577"/>
      <c r="N196" s="1577"/>
      <c r="O196" s="1577"/>
      <c r="P196" s="1577"/>
      <c r="Q196" s="1601">
        <v>1</v>
      </c>
      <c r="R196" s="1601"/>
      <c r="S196" s="1601"/>
      <c r="T196" s="1601"/>
      <c r="U196" s="1601"/>
    </row>
    <row r="197" spans="1:21">
      <c r="A197" s="455"/>
      <c r="B197" s="455"/>
      <c r="C197" s="456"/>
      <c r="D197" s="457"/>
      <c r="E197" s="458"/>
      <c r="F197" s="458"/>
      <c r="G197" s="458"/>
      <c r="H197" s="1577" t="s">
        <v>2360</v>
      </c>
      <c r="I197" s="1577"/>
      <c r="J197" s="1577"/>
      <c r="K197" s="1577"/>
      <c r="L197" s="1577"/>
      <c r="M197" s="1577"/>
      <c r="N197" s="1577"/>
      <c r="O197" s="1577"/>
      <c r="P197" s="1577"/>
      <c r="Q197" s="1601">
        <v>1</v>
      </c>
      <c r="R197" s="1601"/>
      <c r="S197" s="1601"/>
      <c r="T197" s="1601"/>
      <c r="U197" s="1601"/>
    </row>
    <row r="198" spans="1:21">
      <c r="A198" s="455"/>
      <c r="B198" s="455"/>
      <c r="C198" s="456"/>
      <c r="D198" s="457"/>
      <c r="E198" s="458"/>
      <c r="F198" s="458"/>
      <c r="G198" s="458"/>
      <c r="H198" s="1577" t="s">
        <v>1768</v>
      </c>
      <c r="I198" s="1577"/>
      <c r="J198" s="1577"/>
      <c r="K198" s="1577"/>
      <c r="L198" s="1577"/>
      <c r="M198" s="1577"/>
      <c r="N198" s="1577"/>
      <c r="O198" s="1577"/>
      <c r="P198" s="1577"/>
      <c r="Q198" s="1601">
        <v>2</v>
      </c>
      <c r="R198" s="1601"/>
      <c r="S198" s="1601"/>
      <c r="T198" s="1601"/>
      <c r="U198" s="1601"/>
    </row>
    <row r="199" spans="1:21">
      <c r="A199" s="455"/>
      <c r="B199" s="455"/>
      <c r="C199" s="456"/>
      <c r="D199" s="457"/>
      <c r="E199" s="458"/>
      <c r="F199" s="458"/>
      <c r="G199" s="458"/>
      <c r="H199" s="1577" t="s">
        <v>2355</v>
      </c>
      <c r="I199" s="1577"/>
      <c r="J199" s="1577"/>
      <c r="K199" s="1577"/>
      <c r="L199" s="1577"/>
      <c r="M199" s="1577"/>
      <c r="N199" s="1577"/>
      <c r="O199" s="1577"/>
      <c r="P199" s="1577"/>
      <c r="Q199" s="1603">
        <v>0.4</v>
      </c>
      <c r="R199" s="1603"/>
      <c r="S199" s="1603"/>
      <c r="T199" s="1603"/>
      <c r="U199" s="1603"/>
    </row>
    <row r="200" spans="1:21">
      <c r="A200" s="455"/>
      <c r="B200" s="455"/>
      <c r="C200" s="456"/>
      <c r="D200" s="457"/>
      <c r="E200" s="458"/>
      <c r="F200" s="458"/>
      <c r="G200" s="458"/>
      <c r="H200" s="1577" t="s">
        <v>2369</v>
      </c>
      <c r="I200" s="1577"/>
      <c r="J200" s="1577"/>
      <c r="K200" s="1577"/>
      <c r="L200" s="1577"/>
      <c r="M200" s="1577"/>
      <c r="N200" s="1577"/>
      <c r="O200" s="1577"/>
      <c r="P200" s="1577"/>
      <c r="Q200" s="1601">
        <v>1</v>
      </c>
      <c r="R200" s="1601"/>
      <c r="S200" s="1601"/>
      <c r="T200" s="1601"/>
      <c r="U200" s="1601"/>
    </row>
    <row r="201" spans="1:21">
      <c r="A201" s="455"/>
      <c r="B201" s="455"/>
      <c r="C201" s="456"/>
      <c r="D201" s="457"/>
      <c r="E201" s="458"/>
      <c r="F201" s="458"/>
      <c r="G201" s="458"/>
      <c r="H201" s="1577" t="s">
        <v>2370</v>
      </c>
      <c r="I201" s="1577"/>
      <c r="J201" s="1577"/>
      <c r="K201" s="1577"/>
      <c r="L201" s="1577"/>
      <c r="M201" s="1577"/>
      <c r="N201" s="1577"/>
      <c r="O201" s="1577"/>
      <c r="P201" s="1577"/>
      <c r="Q201" s="1601">
        <v>1</v>
      </c>
      <c r="R201" s="1601"/>
      <c r="S201" s="1601"/>
      <c r="T201" s="1601"/>
      <c r="U201" s="1601"/>
    </row>
    <row r="202" spans="1:21">
      <c r="A202" s="455"/>
      <c r="B202" s="455"/>
      <c r="C202" s="456"/>
      <c r="D202" s="457"/>
      <c r="E202" s="458"/>
      <c r="F202" s="458"/>
      <c r="G202" s="458"/>
      <c r="H202" s="1577" t="s">
        <v>1754</v>
      </c>
      <c r="I202" s="1577"/>
      <c r="J202" s="1577"/>
      <c r="K202" s="1577"/>
      <c r="L202" s="1577"/>
      <c r="M202" s="1577"/>
      <c r="N202" s="1577"/>
      <c r="O202" s="1577"/>
      <c r="P202" s="1577"/>
      <c r="Q202" s="1601">
        <v>1</v>
      </c>
      <c r="R202" s="1601"/>
      <c r="S202" s="1601"/>
      <c r="T202" s="1601"/>
      <c r="U202" s="1601"/>
    </row>
    <row r="203" spans="1:21">
      <c r="A203" s="455"/>
      <c r="B203" s="455"/>
      <c r="C203" s="456"/>
      <c r="D203" s="457"/>
      <c r="E203" s="458"/>
      <c r="F203" s="458"/>
      <c r="G203" s="458"/>
      <c r="H203" s="1577" t="s">
        <v>2378</v>
      </c>
      <c r="I203" s="1577"/>
      <c r="J203" s="1577"/>
      <c r="K203" s="1577"/>
      <c r="L203" s="1577"/>
      <c r="M203" s="1577"/>
      <c r="N203" s="1577"/>
      <c r="O203" s="1577"/>
      <c r="P203" s="1577"/>
      <c r="Q203" s="1601">
        <v>1</v>
      </c>
      <c r="R203" s="1601"/>
      <c r="S203" s="1601"/>
      <c r="T203" s="1601"/>
      <c r="U203" s="1601"/>
    </row>
    <row r="204" spans="1:21">
      <c r="A204" s="1599">
        <v>11</v>
      </c>
      <c r="B204" s="1599"/>
      <c r="C204" s="1599"/>
      <c r="D204" s="1600" t="s">
        <v>2379</v>
      </c>
      <c r="E204" s="1600"/>
      <c r="F204" s="1600"/>
      <c r="G204" s="1600"/>
      <c r="H204" s="1600"/>
      <c r="I204" s="1600"/>
      <c r="J204" s="1600"/>
      <c r="K204" s="1600"/>
      <c r="L204" s="1600"/>
      <c r="M204" s="1600"/>
      <c r="N204" s="1600"/>
      <c r="O204" s="1600"/>
      <c r="P204" s="1600"/>
      <c r="Q204" s="1599">
        <v>1</v>
      </c>
      <c r="R204" s="1599"/>
      <c r="S204" s="1599"/>
      <c r="T204" s="1599"/>
      <c r="U204" s="1599"/>
    </row>
    <row r="205" spans="1:21">
      <c r="A205" s="455"/>
      <c r="B205" s="455"/>
      <c r="C205" s="456"/>
      <c r="D205" s="1578" t="s">
        <v>1752</v>
      </c>
      <c r="E205" s="1578"/>
      <c r="F205" s="1578"/>
      <c r="G205" s="1578"/>
      <c r="H205" s="1578"/>
      <c r="I205" s="1578"/>
      <c r="J205" s="1578"/>
      <c r="K205" s="1578"/>
      <c r="L205" s="1578"/>
      <c r="M205" s="1578"/>
      <c r="N205" s="1578"/>
      <c r="O205" s="1578"/>
      <c r="P205" s="1578"/>
      <c r="Q205" s="1599">
        <v>1</v>
      </c>
      <c r="R205" s="1599"/>
      <c r="S205" s="1599"/>
      <c r="T205" s="1599"/>
      <c r="U205" s="1599"/>
    </row>
    <row r="206" spans="1:21">
      <c r="A206" s="455"/>
      <c r="B206" s="455"/>
      <c r="C206" s="456"/>
      <c r="D206" s="457"/>
      <c r="E206" s="458"/>
      <c r="F206" s="458"/>
      <c r="G206" s="458"/>
      <c r="H206" s="1577" t="s">
        <v>2380</v>
      </c>
      <c r="I206" s="1577"/>
      <c r="J206" s="1577"/>
      <c r="K206" s="1577"/>
      <c r="L206" s="1577"/>
      <c r="M206" s="1577"/>
      <c r="N206" s="1577"/>
      <c r="O206" s="1577"/>
      <c r="P206" s="1577"/>
      <c r="Q206" s="1601">
        <v>1</v>
      </c>
      <c r="R206" s="1601"/>
      <c r="S206" s="1601"/>
      <c r="T206" s="1601"/>
      <c r="U206" s="1601"/>
    </row>
    <row r="207" spans="1:21">
      <c r="A207" s="455"/>
      <c r="B207" s="455"/>
      <c r="C207" s="456"/>
      <c r="D207" s="457"/>
      <c r="E207" s="458"/>
      <c r="F207" s="458"/>
      <c r="G207" s="458"/>
      <c r="H207" s="1577" t="s">
        <v>2381</v>
      </c>
      <c r="I207" s="1577"/>
      <c r="J207" s="1577"/>
      <c r="K207" s="1577"/>
      <c r="L207" s="1577"/>
      <c r="M207" s="1577"/>
      <c r="N207" s="1577"/>
      <c r="O207" s="1577"/>
      <c r="P207" s="1577"/>
      <c r="Q207" s="1601">
        <v>1</v>
      </c>
      <c r="R207" s="1601"/>
      <c r="S207" s="1601"/>
      <c r="T207" s="1601"/>
      <c r="U207" s="1601"/>
    </row>
    <row r="208" spans="1:21">
      <c r="A208" s="455"/>
      <c r="B208" s="455"/>
      <c r="C208" s="456"/>
      <c r="D208" s="457"/>
      <c r="E208" s="458"/>
      <c r="F208" s="458"/>
      <c r="G208" s="458"/>
      <c r="H208" s="1577" t="s">
        <v>2359</v>
      </c>
      <c r="I208" s="1577"/>
      <c r="J208" s="1577"/>
      <c r="K208" s="1577"/>
      <c r="L208" s="1577"/>
      <c r="M208" s="1577"/>
      <c r="N208" s="1577"/>
      <c r="O208" s="1577"/>
      <c r="P208" s="1577"/>
      <c r="Q208" s="1601">
        <v>4</v>
      </c>
      <c r="R208" s="1601"/>
      <c r="S208" s="1601"/>
      <c r="T208" s="1601"/>
      <c r="U208" s="1601"/>
    </row>
    <row r="209" spans="1:21">
      <c r="A209" s="455"/>
      <c r="B209" s="455"/>
      <c r="C209" s="456"/>
      <c r="D209" s="457"/>
      <c r="E209" s="458"/>
      <c r="F209" s="458"/>
      <c r="G209" s="458"/>
      <c r="H209" s="1577" t="s">
        <v>2345</v>
      </c>
      <c r="I209" s="1577"/>
      <c r="J209" s="1577"/>
      <c r="K209" s="1577"/>
      <c r="L209" s="1577"/>
      <c r="M209" s="1577"/>
      <c r="N209" s="1577"/>
      <c r="O209" s="1577"/>
      <c r="P209" s="1577"/>
      <c r="Q209" s="1601">
        <v>2</v>
      </c>
      <c r="R209" s="1601"/>
      <c r="S209" s="1601"/>
      <c r="T209" s="1601"/>
      <c r="U209" s="1601"/>
    </row>
    <row r="210" spans="1:21">
      <c r="A210" s="455"/>
      <c r="B210" s="455"/>
      <c r="C210" s="456"/>
      <c r="D210" s="457"/>
      <c r="E210" s="458"/>
      <c r="F210" s="458"/>
      <c r="G210" s="458"/>
      <c r="H210" s="1577" t="s">
        <v>2350</v>
      </c>
      <c r="I210" s="1577"/>
      <c r="J210" s="1577"/>
      <c r="K210" s="1577"/>
      <c r="L210" s="1577"/>
      <c r="M210" s="1577"/>
      <c r="N210" s="1577"/>
      <c r="O210" s="1577"/>
      <c r="P210" s="1577"/>
      <c r="Q210" s="1601">
        <v>3</v>
      </c>
      <c r="R210" s="1601"/>
      <c r="S210" s="1601"/>
      <c r="T210" s="1601"/>
      <c r="U210" s="1601"/>
    </row>
    <row r="211" spans="1:21">
      <c r="A211" s="455"/>
      <c r="B211" s="455"/>
      <c r="C211" s="456"/>
      <c r="D211" s="457"/>
      <c r="E211" s="458"/>
      <c r="F211" s="458"/>
      <c r="G211" s="458"/>
      <c r="H211" s="1577" t="s">
        <v>2358</v>
      </c>
      <c r="I211" s="1577"/>
      <c r="J211" s="1577"/>
      <c r="K211" s="1577"/>
      <c r="L211" s="1577"/>
      <c r="M211" s="1577"/>
      <c r="N211" s="1577"/>
      <c r="O211" s="1577"/>
      <c r="P211" s="1577"/>
      <c r="Q211" s="1601">
        <v>1</v>
      </c>
      <c r="R211" s="1601"/>
      <c r="S211" s="1601"/>
      <c r="T211" s="1601"/>
      <c r="U211" s="1601"/>
    </row>
    <row r="212" spans="1:21">
      <c r="A212" s="455"/>
      <c r="B212" s="455"/>
      <c r="C212" s="456"/>
      <c r="D212" s="457"/>
      <c r="E212" s="458"/>
      <c r="F212" s="458"/>
      <c r="G212" s="458"/>
      <c r="H212" s="1577" t="s">
        <v>1768</v>
      </c>
      <c r="I212" s="1577"/>
      <c r="J212" s="1577"/>
      <c r="K212" s="1577"/>
      <c r="L212" s="1577"/>
      <c r="M212" s="1577"/>
      <c r="N212" s="1577"/>
      <c r="O212" s="1577"/>
      <c r="P212" s="1577"/>
      <c r="Q212" s="1601">
        <v>2</v>
      </c>
      <c r="R212" s="1601"/>
      <c r="S212" s="1601"/>
      <c r="T212" s="1601"/>
      <c r="U212" s="1601"/>
    </row>
    <row r="213" spans="1:21">
      <c r="A213" s="455"/>
      <c r="B213" s="455"/>
      <c r="C213" s="456"/>
      <c r="D213" s="457"/>
      <c r="E213" s="458"/>
      <c r="F213" s="458"/>
      <c r="G213" s="458"/>
      <c r="H213" s="1577" t="s">
        <v>2374</v>
      </c>
      <c r="I213" s="1577"/>
      <c r="J213" s="1577"/>
      <c r="K213" s="1577"/>
      <c r="L213" s="1577"/>
      <c r="M213" s="1577"/>
      <c r="N213" s="1577"/>
      <c r="O213" s="1577"/>
      <c r="P213" s="1577"/>
      <c r="Q213" s="1603">
        <v>0.4</v>
      </c>
      <c r="R213" s="1603"/>
      <c r="S213" s="1603"/>
      <c r="T213" s="1603"/>
      <c r="U213" s="1603"/>
    </row>
    <row r="214" spans="1:21">
      <c r="A214" s="455"/>
      <c r="B214" s="455"/>
      <c r="C214" s="456"/>
      <c r="D214" s="457"/>
      <c r="E214" s="458"/>
      <c r="F214" s="458"/>
      <c r="G214" s="458"/>
      <c r="H214" s="1577" t="s">
        <v>2369</v>
      </c>
      <c r="I214" s="1577"/>
      <c r="J214" s="1577"/>
      <c r="K214" s="1577"/>
      <c r="L214" s="1577"/>
      <c r="M214" s="1577"/>
      <c r="N214" s="1577"/>
      <c r="O214" s="1577"/>
      <c r="P214" s="1577"/>
      <c r="Q214" s="1601">
        <v>1</v>
      </c>
      <c r="R214" s="1601"/>
      <c r="S214" s="1601"/>
      <c r="T214" s="1601"/>
      <c r="U214" s="1601"/>
    </row>
    <row r="215" spans="1:21">
      <c r="A215" s="455"/>
      <c r="B215" s="455"/>
      <c r="C215" s="456"/>
      <c r="D215" s="457"/>
      <c r="E215" s="458"/>
      <c r="F215" s="458"/>
      <c r="G215" s="458"/>
      <c r="H215" s="1577" t="s">
        <v>2370</v>
      </c>
      <c r="I215" s="1577"/>
      <c r="J215" s="1577"/>
      <c r="K215" s="1577"/>
      <c r="L215" s="1577"/>
      <c r="M215" s="1577"/>
      <c r="N215" s="1577"/>
      <c r="O215" s="1577"/>
      <c r="P215" s="1577"/>
      <c r="Q215" s="1601">
        <v>1</v>
      </c>
      <c r="R215" s="1601"/>
      <c r="S215" s="1601"/>
      <c r="T215" s="1601"/>
      <c r="U215" s="1601"/>
    </row>
    <row r="216" spans="1:21">
      <c r="A216" s="455"/>
      <c r="B216" s="455"/>
      <c r="C216" s="456"/>
      <c r="D216" s="457"/>
      <c r="E216" s="458"/>
      <c r="F216" s="458"/>
      <c r="G216" s="458"/>
      <c r="H216" s="1577" t="s">
        <v>1754</v>
      </c>
      <c r="I216" s="1577"/>
      <c r="J216" s="1577"/>
      <c r="K216" s="1577"/>
      <c r="L216" s="1577"/>
      <c r="M216" s="1577"/>
      <c r="N216" s="1577"/>
      <c r="O216" s="1577"/>
      <c r="P216" s="1577"/>
      <c r="Q216" s="1601">
        <v>1</v>
      </c>
      <c r="R216" s="1601"/>
      <c r="S216" s="1601"/>
      <c r="T216" s="1601"/>
      <c r="U216" s="1601"/>
    </row>
    <row r="217" spans="1:21">
      <c r="A217" s="455"/>
      <c r="B217" s="455"/>
      <c r="C217" s="456"/>
      <c r="D217" s="457"/>
      <c r="E217" s="458"/>
      <c r="F217" s="458"/>
      <c r="G217" s="458"/>
      <c r="H217" s="1577" t="s">
        <v>2371</v>
      </c>
      <c r="I217" s="1577"/>
      <c r="J217" s="1577"/>
      <c r="K217" s="1577"/>
      <c r="L217" s="1577"/>
      <c r="M217" s="1577"/>
      <c r="N217" s="1577"/>
      <c r="O217" s="1577"/>
      <c r="P217" s="1577"/>
      <c r="Q217" s="1601">
        <v>1</v>
      </c>
      <c r="R217" s="1601"/>
      <c r="S217" s="1601"/>
      <c r="T217" s="1601"/>
      <c r="U217" s="1601"/>
    </row>
    <row r="218" spans="1:21">
      <c r="A218" s="455"/>
      <c r="B218" s="455"/>
      <c r="C218" s="456"/>
      <c r="D218" s="457"/>
      <c r="E218" s="458"/>
      <c r="F218" s="458"/>
      <c r="G218" s="458"/>
      <c r="H218" s="1577" t="s">
        <v>2382</v>
      </c>
      <c r="I218" s="1577"/>
      <c r="J218" s="1577"/>
      <c r="K218" s="1577"/>
      <c r="L218" s="1577"/>
      <c r="M218" s="1577"/>
      <c r="N218" s="1577"/>
      <c r="O218" s="1577"/>
      <c r="P218" s="1577"/>
      <c r="Q218" s="1601">
        <v>1</v>
      </c>
      <c r="R218" s="1601"/>
      <c r="S218" s="1601"/>
      <c r="T218" s="1601"/>
      <c r="U218" s="1601"/>
    </row>
    <row r="219" spans="1:21">
      <c r="A219" s="455"/>
      <c r="B219" s="455"/>
      <c r="C219" s="455"/>
      <c r="D219" s="455"/>
      <c r="E219" s="455"/>
      <c r="F219" s="455"/>
      <c r="G219" s="455"/>
      <c r="H219" s="455"/>
      <c r="I219" s="455"/>
      <c r="J219" s="455"/>
      <c r="K219" s="455"/>
      <c r="L219" s="455"/>
      <c r="M219" s="455"/>
      <c r="N219" s="455"/>
      <c r="O219" s="455"/>
      <c r="P219" s="455"/>
      <c r="Q219" s="455"/>
      <c r="R219" s="455"/>
      <c r="S219" s="455"/>
      <c r="T219" s="455"/>
      <c r="U219" s="455"/>
    </row>
    <row r="220" spans="1:21">
      <c r="A220" s="455"/>
      <c r="B220" s="455"/>
      <c r="C220" s="455"/>
      <c r="D220" s="455"/>
      <c r="E220" s="455"/>
      <c r="F220" s="455"/>
      <c r="G220" s="455"/>
      <c r="H220" s="455"/>
      <c r="I220" s="455"/>
      <c r="J220" s="455"/>
      <c r="K220" s="455"/>
      <c r="L220" s="455"/>
      <c r="M220" s="455"/>
      <c r="N220" s="455"/>
      <c r="O220" s="455"/>
      <c r="P220" s="455"/>
      <c r="Q220" s="455"/>
      <c r="R220" s="455"/>
      <c r="S220" s="455"/>
      <c r="T220" s="455"/>
      <c r="U220" s="455"/>
    </row>
    <row r="221" spans="1:21">
      <c r="A221" s="455"/>
      <c r="B221" s="455"/>
      <c r="C221" s="455"/>
      <c r="D221" s="455"/>
      <c r="E221" s="455"/>
      <c r="F221" s="455"/>
      <c r="G221" s="455"/>
      <c r="H221" s="455"/>
      <c r="I221" s="455"/>
      <c r="J221" s="455"/>
      <c r="K221" s="455"/>
      <c r="L221" s="455"/>
      <c r="M221" s="455"/>
      <c r="N221" s="455"/>
      <c r="O221" s="455"/>
      <c r="P221" s="455"/>
      <c r="Q221" s="455"/>
      <c r="R221" s="455"/>
      <c r="S221" s="455"/>
      <c r="T221" s="455"/>
      <c r="U221" s="455"/>
    </row>
    <row r="222" spans="1:21" ht="15" thickBot="1">
      <c r="A222" s="455"/>
      <c r="B222" s="1604" t="s">
        <v>2383</v>
      </c>
      <c r="C222" s="1604"/>
      <c r="D222" s="1604"/>
      <c r="E222" s="1604"/>
      <c r="F222" s="1604"/>
      <c r="G222" s="455"/>
      <c r="H222" s="455"/>
      <c r="I222" s="459"/>
      <c r="J222" s="459"/>
      <c r="K222" s="459"/>
      <c r="L222" s="459"/>
      <c r="M222" s="459"/>
      <c r="N222" s="459"/>
      <c r="O222" s="1605" t="s">
        <v>2384</v>
      </c>
      <c r="P222" s="1605"/>
      <c r="Q222" s="1605"/>
      <c r="R222" s="1605"/>
      <c r="S222" s="1605"/>
      <c r="T222" s="455"/>
      <c r="U222" s="455"/>
    </row>
    <row r="223" spans="1:21">
      <c r="A223" s="455"/>
      <c r="B223" s="1604"/>
      <c r="C223" s="1604"/>
      <c r="D223" s="1604"/>
      <c r="E223" s="1604"/>
      <c r="F223" s="1604"/>
      <c r="G223" s="455"/>
      <c r="H223" s="455"/>
      <c r="I223" s="455"/>
      <c r="J223" s="455"/>
      <c r="K223" s="455"/>
      <c r="L223" s="455"/>
      <c r="M223" s="455"/>
      <c r="N223" s="455"/>
      <c r="O223" s="455"/>
      <c r="P223" s="455"/>
      <c r="Q223" s="455"/>
      <c r="R223" s="455"/>
      <c r="S223" s="455"/>
      <c r="T223" s="455"/>
      <c r="U223" s="455"/>
    </row>
    <row r="224" spans="1:21">
      <c r="A224" s="455"/>
      <c r="B224" s="1604"/>
      <c r="C224" s="1604"/>
      <c r="D224" s="1604"/>
      <c r="E224" s="1604"/>
      <c r="F224" s="1604"/>
      <c r="G224" s="455"/>
      <c r="H224" s="455"/>
      <c r="I224" s="455"/>
      <c r="J224" s="455"/>
      <c r="K224" s="455"/>
      <c r="L224" s="455"/>
      <c r="M224" s="455"/>
      <c r="N224" s="455"/>
      <c r="O224" s="455"/>
      <c r="P224" s="455"/>
      <c r="Q224" s="455"/>
      <c r="R224" s="455"/>
      <c r="S224" s="455"/>
      <c r="T224" s="455"/>
      <c r="U224" s="455"/>
    </row>
    <row r="225" spans="1:21">
      <c r="A225" s="455"/>
      <c r="B225" s="1604"/>
      <c r="C225" s="1604"/>
      <c r="D225" s="1604"/>
      <c r="E225" s="1604"/>
      <c r="F225" s="1604"/>
      <c r="G225" s="455"/>
      <c r="H225" s="455"/>
      <c r="I225" s="455"/>
      <c r="J225" s="455"/>
      <c r="K225" s="455"/>
      <c r="L225" s="455"/>
      <c r="M225" s="455"/>
      <c r="N225" s="455"/>
      <c r="O225" s="455"/>
      <c r="P225" s="455"/>
      <c r="Q225" s="455"/>
      <c r="R225" s="455"/>
      <c r="S225" s="455"/>
      <c r="T225" s="455"/>
      <c r="U225" s="455"/>
    </row>
    <row r="226" spans="1:21">
      <c r="A226" s="455"/>
      <c r="B226" s="455"/>
      <c r="C226" s="455"/>
      <c r="D226" s="455"/>
      <c r="E226" s="455"/>
      <c r="F226" s="455"/>
      <c r="G226" s="455"/>
      <c r="H226" s="455"/>
      <c r="I226" s="455"/>
      <c r="J226" s="455"/>
      <c r="K226" s="455"/>
      <c r="L226" s="455"/>
      <c r="M226" s="455"/>
      <c r="N226" s="455"/>
      <c r="O226" s="455"/>
      <c r="P226" s="455"/>
      <c r="Q226" s="455"/>
      <c r="R226" s="455"/>
      <c r="S226" s="455"/>
      <c r="T226" s="455"/>
      <c r="U226" s="455"/>
    </row>
    <row r="227" spans="1:21">
      <c r="A227" s="455"/>
      <c r="B227" s="455"/>
      <c r="C227" s="455"/>
      <c r="D227" s="455"/>
      <c r="E227" s="455"/>
      <c r="F227" s="455"/>
      <c r="G227" s="455"/>
      <c r="H227" s="455"/>
      <c r="I227" s="455"/>
      <c r="J227" s="455"/>
      <c r="K227" s="455"/>
      <c r="L227" s="455"/>
      <c r="M227" s="455"/>
      <c r="N227" s="455"/>
      <c r="O227" s="455"/>
      <c r="P227" s="455"/>
      <c r="Q227" s="455"/>
      <c r="R227" s="455"/>
      <c r="S227" s="455"/>
      <c r="T227" s="455"/>
      <c r="U227" s="455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60" t="s">
        <v>1248</v>
      </c>
      <c r="B1" s="1661"/>
      <c r="C1" s="1661"/>
      <c r="D1" s="1661"/>
      <c r="E1" s="1661"/>
      <c r="F1" s="1661"/>
      <c r="G1" s="1661"/>
      <c r="H1" s="1662"/>
      <c r="I1" s="96"/>
      <c r="J1" s="96"/>
    </row>
    <row r="2" spans="1:10" s="174" customFormat="1" ht="36" customHeight="1">
      <c r="A2" s="1663" t="s">
        <v>998</v>
      </c>
      <c r="B2" s="1664"/>
      <c r="C2" s="1663" t="s">
        <v>1249</v>
      </c>
      <c r="D2" s="1664"/>
      <c r="E2" s="1667" t="s">
        <v>1007</v>
      </c>
      <c r="F2" s="1669" t="s">
        <v>1250</v>
      </c>
      <c r="G2" s="1667" t="s">
        <v>1251</v>
      </c>
      <c r="H2" s="1671" t="s">
        <v>1252</v>
      </c>
      <c r="I2" s="1677" t="s">
        <v>2024</v>
      </c>
      <c r="J2" s="1677" t="s">
        <v>2025</v>
      </c>
    </row>
    <row r="3" spans="1:10" s="174" customFormat="1" ht="58.5" customHeight="1" thickBot="1">
      <c r="A3" s="1665"/>
      <c r="B3" s="1666"/>
      <c r="C3" s="1665"/>
      <c r="D3" s="1666"/>
      <c r="E3" s="1668"/>
      <c r="F3" s="1670"/>
      <c r="G3" s="1668"/>
      <c r="H3" s="1672"/>
      <c r="I3" s="1678"/>
      <c r="J3" s="1678"/>
    </row>
    <row r="4" spans="1:10" ht="30" customHeight="1" thickBot="1">
      <c r="A4" s="1639" t="s">
        <v>1253</v>
      </c>
      <c r="B4" s="1679"/>
      <c r="C4" s="1683" t="s">
        <v>1254</v>
      </c>
      <c r="D4" s="225" t="s">
        <v>1255</v>
      </c>
      <c r="E4" s="835" t="s">
        <v>3859</v>
      </c>
      <c r="F4" s="99"/>
      <c r="G4" s="1612"/>
      <c r="H4" s="1684"/>
      <c r="I4" s="100">
        <v>1242</v>
      </c>
      <c r="J4" s="100">
        <f>I4*1.05</f>
        <v>1304.1000000000001</v>
      </c>
    </row>
    <row r="5" spans="1:10" ht="30" customHeight="1" thickBot="1">
      <c r="A5" s="1641"/>
      <c r="B5" s="1680"/>
      <c r="C5" s="1683"/>
      <c r="D5" s="226" t="s">
        <v>1256</v>
      </c>
      <c r="E5" s="836" t="s">
        <v>3860</v>
      </c>
      <c r="F5" s="103"/>
      <c r="G5" s="1612"/>
      <c r="H5" s="1684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641"/>
      <c r="B6" s="1680"/>
      <c r="C6" s="1683"/>
      <c r="D6" s="97" t="s">
        <v>1257</v>
      </c>
      <c r="E6" s="837" t="s">
        <v>3861</v>
      </c>
      <c r="F6" s="105"/>
      <c r="G6" s="1613"/>
      <c r="H6" s="1684"/>
      <c r="I6" s="104">
        <v>2182</v>
      </c>
      <c r="J6" s="100">
        <f t="shared" si="0"/>
        <v>2291.1</v>
      </c>
    </row>
    <row r="7" spans="1:10" ht="30" customHeight="1" thickBot="1">
      <c r="A7" s="1641"/>
      <c r="B7" s="1680"/>
      <c r="C7" s="1683"/>
      <c r="D7" s="109" t="s">
        <v>1258</v>
      </c>
      <c r="E7" s="838" t="s">
        <v>1678</v>
      </c>
      <c r="F7" s="107"/>
      <c r="G7" s="1614"/>
      <c r="H7" s="1684"/>
      <c r="I7" s="108">
        <v>2203</v>
      </c>
      <c r="J7" s="100">
        <f t="shared" si="0"/>
        <v>2313.15</v>
      </c>
    </row>
    <row r="8" spans="1:10" ht="30" customHeight="1" thickBot="1">
      <c r="A8" s="1641"/>
      <c r="B8" s="1680"/>
      <c r="C8" s="1683"/>
      <c r="D8" s="101" t="s">
        <v>1258</v>
      </c>
      <c r="E8" s="839" t="s">
        <v>1679</v>
      </c>
      <c r="F8" s="110"/>
      <c r="G8" s="1687"/>
      <c r="H8" s="1684"/>
      <c r="I8" s="111">
        <v>2203</v>
      </c>
      <c r="J8" s="100">
        <f t="shared" si="0"/>
        <v>2313.15</v>
      </c>
    </row>
    <row r="9" spans="1:10" ht="30" customHeight="1" thickBot="1">
      <c r="A9" s="1641"/>
      <c r="B9" s="1680"/>
      <c r="C9" s="1683"/>
      <c r="D9" s="101" t="s">
        <v>1256</v>
      </c>
      <c r="E9" s="839" t="s">
        <v>1680</v>
      </c>
      <c r="F9" s="103"/>
      <c r="G9" s="1612"/>
      <c r="H9" s="1684"/>
      <c r="I9" s="104">
        <v>2214</v>
      </c>
      <c r="J9" s="100">
        <f t="shared" si="0"/>
        <v>2324.7000000000003</v>
      </c>
    </row>
    <row r="10" spans="1:10" ht="30" customHeight="1" thickBot="1">
      <c r="A10" s="1641"/>
      <c r="B10" s="1680"/>
      <c r="C10" s="1683"/>
      <c r="D10" s="101" t="s">
        <v>1256</v>
      </c>
      <c r="E10" s="839" t="s">
        <v>1681</v>
      </c>
      <c r="F10" s="103"/>
      <c r="G10" s="1612"/>
      <c r="H10" s="1684"/>
      <c r="I10" s="104">
        <v>2214</v>
      </c>
      <c r="J10" s="100">
        <f t="shared" si="0"/>
        <v>2324.7000000000003</v>
      </c>
    </row>
    <row r="11" spans="1:10" ht="30" customHeight="1" thickBot="1">
      <c r="A11" s="1641"/>
      <c r="B11" s="1680"/>
      <c r="C11" s="1683"/>
      <c r="D11" s="101" t="s">
        <v>1257</v>
      </c>
      <c r="E11" s="839" t="s">
        <v>1682</v>
      </c>
      <c r="F11" s="105"/>
      <c r="G11" s="1612"/>
      <c r="H11" s="1684"/>
      <c r="I11" s="104">
        <v>2225</v>
      </c>
      <c r="J11" s="100">
        <f t="shared" si="0"/>
        <v>2336.25</v>
      </c>
    </row>
    <row r="12" spans="1:10" ht="30" customHeight="1" thickBot="1">
      <c r="A12" s="1641"/>
      <c r="B12" s="1680"/>
      <c r="C12" s="1683"/>
      <c r="D12" s="113" t="s">
        <v>1257</v>
      </c>
      <c r="E12" s="840" t="s">
        <v>1683</v>
      </c>
      <c r="F12" s="105"/>
      <c r="G12" s="1613"/>
      <c r="H12" s="1684"/>
      <c r="I12" s="104">
        <v>2225</v>
      </c>
      <c r="J12" s="100">
        <f t="shared" si="0"/>
        <v>2336.25</v>
      </c>
    </row>
    <row r="13" spans="1:10" ht="30" customHeight="1" thickBot="1">
      <c r="A13" s="1641"/>
      <c r="B13" s="1680"/>
      <c r="C13" s="1683"/>
      <c r="D13" s="97" t="s">
        <v>1258</v>
      </c>
      <c r="E13" s="841" t="s">
        <v>3862</v>
      </c>
      <c r="F13" s="103"/>
      <c r="G13" s="1613"/>
      <c r="H13" s="1684"/>
      <c r="I13" s="224">
        <v>1966</v>
      </c>
      <c r="J13" s="100">
        <f t="shared" si="0"/>
        <v>2064.3000000000002</v>
      </c>
    </row>
    <row r="14" spans="1:10" ht="30" customHeight="1" thickBot="1">
      <c r="A14" s="1641"/>
      <c r="B14" s="1680"/>
      <c r="C14" s="1683"/>
      <c r="D14" s="101" t="s">
        <v>1256</v>
      </c>
      <c r="E14" s="839" t="s">
        <v>3863</v>
      </c>
      <c r="F14" s="107"/>
      <c r="G14" s="1614"/>
      <c r="H14" s="1684"/>
      <c r="I14" s="108">
        <v>1976</v>
      </c>
      <c r="J14" s="100">
        <f t="shared" si="0"/>
        <v>2074.8000000000002</v>
      </c>
    </row>
    <row r="15" spans="1:10" ht="30" customHeight="1" thickBot="1">
      <c r="A15" s="1681"/>
      <c r="B15" s="1607"/>
      <c r="C15" s="1613"/>
      <c r="D15" s="109" t="s">
        <v>1259</v>
      </c>
      <c r="E15" s="835" t="s">
        <v>3864</v>
      </c>
      <c r="F15" s="110"/>
      <c r="G15" s="1688"/>
      <c r="H15" s="1685"/>
      <c r="I15" s="111">
        <v>3046</v>
      </c>
      <c r="J15" s="100">
        <f t="shared" si="0"/>
        <v>3198.3</v>
      </c>
    </row>
    <row r="16" spans="1:10" ht="30" customHeight="1" thickBot="1">
      <c r="A16" s="1681"/>
      <c r="B16" s="1607"/>
      <c r="C16" s="1613"/>
      <c r="D16" s="101" t="s">
        <v>1260</v>
      </c>
      <c r="E16" s="836" t="s">
        <v>3865</v>
      </c>
      <c r="F16" s="105"/>
      <c r="G16" s="1689"/>
      <c r="H16" s="1685"/>
      <c r="I16" s="104">
        <v>3110</v>
      </c>
      <c r="J16" s="100">
        <f t="shared" si="0"/>
        <v>3265.5</v>
      </c>
    </row>
    <row r="17" spans="1:10" ht="30" customHeight="1" thickBot="1">
      <c r="A17" s="1682"/>
      <c r="B17" s="1608"/>
      <c r="C17" s="1614"/>
      <c r="D17" s="113" t="s">
        <v>1261</v>
      </c>
      <c r="E17" s="837" t="s">
        <v>3866</v>
      </c>
      <c r="F17" s="107"/>
      <c r="G17" s="1690"/>
      <c r="H17" s="1686"/>
      <c r="I17" s="108">
        <v>3218</v>
      </c>
      <c r="J17" s="100">
        <f t="shared" si="0"/>
        <v>3378.9</v>
      </c>
    </row>
    <row r="18" spans="1:10" ht="33" customHeight="1" thickBot="1">
      <c r="A18" s="1693" t="s">
        <v>1264</v>
      </c>
      <c r="B18" s="1694"/>
      <c r="C18" s="1703" t="s">
        <v>1265</v>
      </c>
      <c r="D18" s="109" t="s">
        <v>1259</v>
      </c>
      <c r="E18" s="116" t="s">
        <v>1266</v>
      </c>
      <c r="F18" s="110"/>
      <c r="G18" s="1687"/>
      <c r="H18" s="1708"/>
      <c r="I18" s="111">
        <v>5292</v>
      </c>
      <c r="J18" s="100">
        <f t="shared" si="0"/>
        <v>5556.6</v>
      </c>
    </row>
    <row r="19" spans="1:10" ht="33" customHeight="1" thickBot="1">
      <c r="A19" s="1695"/>
      <c r="B19" s="1696"/>
      <c r="C19" s="1704"/>
      <c r="D19" s="101" t="s">
        <v>1260</v>
      </c>
      <c r="E19" s="115" t="s">
        <v>1267</v>
      </c>
      <c r="F19" s="99"/>
      <c r="G19" s="1612"/>
      <c r="H19" s="1709"/>
      <c r="I19" s="104">
        <v>5378</v>
      </c>
      <c r="J19" s="100">
        <f t="shared" si="0"/>
        <v>5646.9000000000005</v>
      </c>
    </row>
    <row r="20" spans="1:10" ht="33" customHeight="1" thickBot="1">
      <c r="A20" s="1695"/>
      <c r="B20" s="1696"/>
      <c r="C20" s="1704"/>
      <c r="D20" s="101" t="s">
        <v>1261</v>
      </c>
      <c r="E20" s="115" t="s">
        <v>1268</v>
      </c>
      <c r="F20" s="99"/>
      <c r="G20" s="1612"/>
      <c r="H20" s="1709"/>
      <c r="I20" s="104">
        <v>6372</v>
      </c>
      <c r="J20" s="100">
        <f t="shared" si="0"/>
        <v>6690.6</v>
      </c>
    </row>
    <row r="21" spans="1:10" ht="33" customHeight="1" thickBot="1">
      <c r="A21" s="1695"/>
      <c r="B21" s="1696"/>
      <c r="C21" s="1704"/>
      <c r="D21" s="101" t="s">
        <v>1262</v>
      </c>
      <c r="E21" s="115" t="s">
        <v>1269</v>
      </c>
      <c r="F21" s="99"/>
      <c r="G21" s="1612"/>
      <c r="H21" s="1709"/>
      <c r="I21" s="104">
        <v>6588</v>
      </c>
      <c r="J21" s="100">
        <f t="shared" si="0"/>
        <v>6917.4000000000005</v>
      </c>
    </row>
    <row r="22" spans="1:10" ht="33" customHeight="1" thickBot="1">
      <c r="A22" s="1695"/>
      <c r="B22" s="1696"/>
      <c r="C22" s="1704"/>
      <c r="D22" s="101" t="s">
        <v>1263</v>
      </c>
      <c r="E22" s="115" t="s">
        <v>1270</v>
      </c>
      <c r="F22" s="99"/>
      <c r="G22" s="1612"/>
      <c r="H22" s="1709"/>
      <c r="I22" s="104">
        <v>7020</v>
      </c>
      <c r="J22" s="100">
        <f t="shared" si="0"/>
        <v>7371</v>
      </c>
    </row>
    <row r="23" spans="1:10" ht="30" customHeight="1" thickBot="1">
      <c r="A23" s="1697"/>
      <c r="B23" s="1698"/>
      <c r="C23" s="1705"/>
      <c r="D23" s="97" t="s">
        <v>1271</v>
      </c>
      <c r="E23" s="114" t="s">
        <v>1272</v>
      </c>
      <c r="F23" s="105"/>
      <c r="G23" s="1612"/>
      <c r="H23" s="1709"/>
      <c r="I23" s="104">
        <v>7992</v>
      </c>
      <c r="J23" s="100">
        <f t="shared" si="0"/>
        <v>8391.6</v>
      </c>
    </row>
    <row r="24" spans="1:10" ht="30" customHeight="1" thickBot="1">
      <c r="A24" s="1697"/>
      <c r="B24" s="1698"/>
      <c r="C24" s="1705"/>
      <c r="D24" s="101" t="s">
        <v>1273</v>
      </c>
      <c r="E24" s="114" t="s">
        <v>1274</v>
      </c>
      <c r="F24" s="105"/>
      <c r="G24" s="1613"/>
      <c r="H24" s="1709"/>
      <c r="I24" s="104">
        <v>9288</v>
      </c>
      <c r="J24" s="100">
        <f t="shared" si="0"/>
        <v>9752.4</v>
      </c>
    </row>
    <row r="25" spans="1:10" ht="30" customHeight="1" thickBot="1">
      <c r="A25" s="1697"/>
      <c r="B25" s="1698"/>
      <c r="C25" s="1705"/>
      <c r="D25" s="101" t="s">
        <v>1275</v>
      </c>
      <c r="E25" s="114" t="s">
        <v>1276</v>
      </c>
      <c r="F25" s="105"/>
      <c r="G25" s="1613"/>
      <c r="H25" s="1709"/>
      <c r="I25" s="104">
        <v>9936</v>
      </c>
      <c r="J25" s="100">
        <f t="shared" si="0"/>
        <v>10432.800000000001</v>
      </c>
    </row>
    <row r="26" spans="1:10" ht="30" customHeight="1" thickBot="1">
      <c r="A26" s="1699"/>
      <c r="B26" s="1700"/>
      <c r="C26" s="1706"/>
      <c r="D26" s="101" t="s">
        <v>1277</v>
      </c>
      <c r="E26" s="114" t="s">
        <v>1278</v>
      </c>
      <c r="F26" s="105"/>
      <c r="G26" s="1613"/>
      <c r="H26" s="1709"/>
      <c r="I26" s="104">
        <v>10152</v>
      </c>
      <c r="J26" s="100">
        <f t="shared" si="0"/>
        <v>10659.6</v>
      </c>
    </row>
    <row r="27" spans="1:10" ht="30" customHeight="1" thickBot="1">
      <c r="A27" s="1701"/>
      <c r="B27" s="1702"/>
      <c r="C27" s="1707"/>
      <c r="D27" s="113" t="s">
        <v>1279</v>
      </c>
      <c r="E27" s="117" t="s">
        <v>1280</v>
      </c>
      <c r="F27" s="107"/>
      <c r="G27" s="1614"/>
      <c r="H27" s="1710"/>
      <c r="I27" s="108">
        <v>10368</v>
      </c>
      <c r="J27" s="100">
        <f t="shared" si="0"/>
        <v>10886.4</v>
      </c>
    </row>
    <row r="28" spans="1:10" ht="24" customHeight="1" thickBot="1">
      <c r="A28" s="1711" t="s">
        <v>1281</v>
      </c>
      <c r="B28" s="1712"/>
      <c r="C28" s="1621" t="s">
        <v>1254</v>
      </c>
      <c r="D28" s="118" t="s">
        <v>1282</v>
      </c>
      <c r="E28" s="838" t="s">
        <v>1283</v>
      </c>
      <c r="F28" s="119"/>
      <c r="G28" s="1719"/>
      <c r="H28" s="1722" t="s">
        <v>1284</v>
      </c>
      <c r="I28" s="111">
        <v>255</v>
      </c>
      <c r="J28" s="100">
        <f t="shared" si="0"/>
        <v>267.75</v>
      </c>
    </row>
    <row r="29" spans="1:10" ht="24" customHeight="1" thickBot="1">
      <c r="A29" s="1713"/>
      <c r="B29" s="1714"/>
      <c r="C29" s="1622"/>
      <c r="D29" s="120" t="s">
        <v>1285</v>
      </c>
      <c r="E29" s="841" t="s">
        <v>1286</v>
      </c>
      <c r="F29" s="121"/>
      <c r="G29" s="1720"/>
      <c r="H29" s="1723"/>
      <c r="I29" s="104">
        <v>257</v>
      </c>
      <c r="J29" s="100">
        <f t="shared" si="0"/>
        <v>269.85000000000002</v>
      </c>
    </row>
    <row r="30" spans="1:10" ht="24" customHeight="1" thickBot="1">
      <c r="A30" s="1713"/>
      <c r="B30" s="1714"/>
      <c r="C30" s="1622"/>
      <c r="D30" s="120" t="s">
        <v>1287</v>
      </c>
      <c r="E30" s="841" t="s">
        <v>1288</v>
      </c>
      <c r="F30" s="121"/>
      <c r="G30" s="1720"/>
      <c r="H30" s="1723"/>
      <c r="I30" s="104">
        <v>259</v>
      </c>
      <c r="J30" s="100">
        <f t="shared" si="0"/>
        <v>271.95</v>
      </c>
    </row>
    <row r="31" spans="1:10" ht="24" customHeight="1" thickBot="1">
      <c r="A31" s="1713"/>
      <c r="B31" s="1714"/>
      <c r="C31" s="1622"/>
      <c r="D31" s="120" t="s">
        <v>1289</v>
      </c>
      <c r="E31" s="841" t="s">
        <v>1290</v>
      </c>
      <c r="F31" s="121"/>
      <c r="G31" s="1720"/>
      <c r="H31" s="1723"/>
      <c r="I31" s="104">
        <v>265</v>
      </c>
      <c r="J31" s="100">
        <f t="shared" si="0"/>
        <v>278.25</v>
      </c>
    </row>
    <row r="32" spans="1:10" ht="24" customHeight="1" thickBot="1">
      <c r="A32" s="1713"/>
      <c r="B32" s="1714"/>
      <c r="C32" s="1622"/>
      <c r="D32" s="120" t="s">
        <v>1291</v>
      </c>
      <c r="E32" s="841" t="s">
        <v>1292</v>
      </c>
      <c r="F32" s="121"/>
      <c r="G32" s="1720"/>
      <c r="H32" s="1723"/>
      <c r="I32" s="104">
        <v>291</v>
      </c>
      <c r="J32" s="100">
        <f t="shared" si="0"/>
        <v>305.55</v>
      </c>
    </row>
    <row r="33" spans="1:10" ht="24" customHeight="1" thickBot="1">
      <c r="A33" s="1713"/>
      <c r="B33" s="1714"/>
      <c r="C33" s="1622"/>
      <c r="D33" s="120" t="s">
        <v>1293</v>
      </c>
      <c r="E33" s="841" t="s">
        <v>1294</v>
      </c>
      <c r="F33" s="121"/>
      <c r="G33" s="1720"/>
      <c r="H33" s="1723"/>
      <c r="I33" s="104">
        <v>311</v>
      </c>
      <c r="J33" s="100">
        <f t="shared" si="0"/>
        <v>326.55</v>
      </c>
    </row>
    <row r="34" spans="1:10" ht="24" customHeight="1" thickBot="1">
      <c r="A34" s="1715"/>
      <c r="B34" s="1716"/>
      <c r="C34" s="1623"/>
      <c r="D34" s="120" t="s">
        <v>1295</v>
      </c>
      <c r="E34" s="839" t="s">
        <v>1296</v>
      </c>
      <c r="F34" s="122"/>
      <c r="G34" s="1720"/>
      <c r="H34" s="1723"/>
      <c r="I34" s="104">
        <v>333</v>
      </c>
      <c r="J34" s="100">
        <f t="shared" si="0"/>
        <v>349.65000000000003</v>
      </c>
    </row>
    <row r="35" spans="1:10" ht="24" customHeight="1" thickBot="1">
      <c r="A35" s="1715"/>
      <c r="B35" s="1716"/>
      <c r="C35" s="1623"/>
      <c r="D35" s="120" t="s">
        <v>1297</v>
      </c>
      <c r="E35" s="839" t="s">
        <v>1298</v>
      </c>
      <c r="F35" s="122"/>
      <c r="G35" s="1720"/>
      <c r="H35" s="1723"/>
      <c r="I35" s="104">
        <v>376</v>
      </c>
      <c r="J35" s="100">
        <f t="shared" si="0"/>
        <v>394.8</v>
      </c>
    </row>
    <row r="36" spans="1:10" ht="24" customHeight="1" thickBot="1">
      <c r="A36" s="1717"/>
      <c r="B36" s="1718"/>
      <c r="C36" s="1624"/>
      <c r="D36" s="123" t="s">
        <v>1299</v>
      </c>
      <c r="E36" s="840" t="s">
        <v>1300</v>
      </c>
      <c r="F36" s="124"/>
      <c r="G36" s="1721"/>
      <c r="H36" s="1724"/>
      <c r="I36" s="108">
        <v>400</v>
      </c>
      <c r="J36" s="100">
        <f t="shared" si="0"/>
        <v>420</v>
      </c>
    </row>
    <row r="37" spans="1:10" ht="24" customHeight="1" thickBot="1">
      <c r="A37" s="1711" t="s">
        <v>1301</v>
      </c>
      <c r="B37" s="1712"/>
      <c r="C37" s="1621" t="s">
        <v>1254</v>
      </c>
      <c r="D37" s="118" t="s">
        <v>1282</v>
      </c>
      <c r="E37" s="838" t="s">
        <v>3867</v>
      </c>
      <c r="F37" s="119"/>
      <c r="G37" s="1719"/>
      <c r="H37" s="1722" t="s">
        <v>1284</v>
      </c>
      <c r="I37" s="111">
        <v>294</v>
      </c>
      <c r="J37" s="100">
        <f t="shared" si="0"/>
        <v>308.7</v>
      </c>
    </row>
    <row r="38" spans="1:10" ht="24" customHeight="1" thickBot="1">
      <c r="A38" s="1713"/>
      <c r="B38" s="1714"/>
      <c r="C38" s="1622"/>
      <c r="D38" s="120" t="s">
        <v>1285</v>
      </c>
      <c r="E38" s="841" t="s">
        <v>3868</v>
      </c>
      <c r="F38" s="121"/>
      <c r="G38" s="1720"/>
      <c r="H38" s="1723"/>
      <c r="I38" s="104">
        <v>296</v>
      </c>
      <c r="J38" s="100">
        <f t="shared" si="0"/>
        <v>310.8</v>
      </c>
    </row>
    <row r="39" spans="1:10" ht="24" customHeight="1" thickBot="1">
      <c r="A39" s="1713"/>
      <c r="B39" s="1714"/>
      <c r="C39" s="1622"/>
      <c r="D39" s="120" t="s">
        <v>1287</v>
      </c>
      <c r="E39" s="841" t="s">
        <v>3869</v>
      </c>
      <c r="F39" s="121"/>
      <c r="G39" s="1720"/>
      <c r="H39" s="1723"/>
      <c r="I39" s="104">
        <v>298</v>
      </c>
      <c r="J39" s="100">
        <f t="shared" si="0"/>
        <v>312.90000000000003</v>
      </c>
    </row>
    <row r="40" spans="1:10" ht="24" customHeight="1" thickBot="1">
      <c r="A40" s="1713"/>
      <c r="B40" s="1714"/>
      <c r="C40" s="1622"/>
      <c r="D40" s="120" t="s">
        <v>1289</v>
      </c>
      <c r="E40" s="841" t="s">
        <v>3870</v>
      </c>
      <c r="F40" s="121"/>
      <c r="G40" s="1720"/>
      <c r="H40" s="1723"/>
      <c r="I40" s="104">
        <v>302</v>
      </c>
      <c r="J40" s="100">
        <f t="shared" si="0"/>
        <v>317.10000000000002</v>
      </c>
    </row>
    <row r="41" spans="1:10" ht="24" customHeight="1" thickBot="1">
      <c r="A41" s="1713"/>
      <c r="B41" s="1714"/>
      <c r="C41" s="1622"/>
      <c r="D41" s="120" t="s">
        <v>1291</v>
      </c>
      <c r="E41" s="841" t="s">
        <v>3871</v>
      </c>
      <c r="F41" s="121"/>
      <c r="G41" s="1720"/>
      <c r="H41" s="1723"/>
      <c r="I41" s="104">
        <v>340</v>
      </c>
      <c r="J41" s="100">
        <f t="shared" si="0"/>
        <v>357</v>
      </c>
    </row>
    <row r="42" spans="1:10" ht="24" customHeight="1" thickBot="1">
      <c r="A42" s="1713"/>
      <c r="B42" s="1714"/>
      <c r="C42" s="1622"/>
      <c r="D42" s="120" t="s">
        <v>1293</v>
      </c>
      <c r="E42" s="841" t="s">
        <v>3872</v>
      </c>
      <c r="F42" s="121"/>
      <c r="G42" s="1720"/>
      <c r="H42" s="1723"/>
      <c r="I42" s="104">
        <v>356</v>
      </c>
      <c r="J42" s="100">
        <f t="shared" si="0"/>
        <v>373.8</v>
      </c>
    </row>
    <row r="43" spans="1:10" ht="24" customHeight="1" thickBot="1">
      <c r="A43" s="1717"/>
      <c r="B43" s="1718"/>
      <c r="C43" s="1624"/>
      <c r="D43" s="123" t="s">
        <v>1295</v>
      </c>
      <c r="E43" s="840" t="s">
        <v>3873</v>
      </c>
      <c r="F43" s="124"/>
      <c r="G43" s="1721"/>
      <c r="H43" s="1724"/>
      <c r="I43" s="108">
        <v>378</v>
      </c>
      <c r="J43" s="100">
        <f t="shared" si="0"/>
        <v>396.90000000000003</v>
      </c>
    </row>
    <row r="44" spans="1:10" ht="24" customHeight="1" thickBot="1">
      <c r="A44" s="1615" t="s">
        <v>1302</v>
      </c>
      <c r="B44" s="1616"/>
      <c r="C44" s="1691" t="s">
        <v>1305</v>
      </c>
      <c r="D44" s="109" t="s">
        <v>1282</v>
      </c>
      <c r="E44" s="835" t="s">
        <v>3874</v>
      </c>
      <c r="F44" s="1609" t="s">
        <v>1306</v>
      </c>
      <c r="G44" s="1687"/>
      <c r="H44" s="1629"/>
      <c r="I44" s="111">
        <v>276</v>
      </c>
      <c r="J44" s="100">
        <f t="shared" si="0"/>
        <v>289.8</v>
      </c>
    </row>
    <row r="45" spans="1:10" ht="24" customHeight="1" thickBot="1">
      <c r="A45" s="1617"/>
      <c r="B45" s="1618"/>
      <c r="C45" s="1692"/>
      <c r="D45" s="101" t="s">
        <v>1285</v>
      </c>
      <c r="E45" s="836" t="s">
        <v>3875</v>
      </c>
      <c r="F45" s="1610"/>
      <c r="G45" s="1613"/>
      <c r="H45" s="1629"/>
      <c r="I45" s="104">
        <v>281</v>
      </c>
      <c r="J45" s="100">
        <f t="shared" si="0"/>
        <v>295.05</v>
      </c>
    </row>
    <row r="46" spans="1:10" ht="24" customHeight="1" thickBot="1">
      <c r="A46" s="1617"/>
      <c r="B46" s="1618"/>
      <c r="C46" s="1692"/>
      <c r="D46" s="97" t="s">
        <v>1287</v>
      </c>
      <c r="E46" s="842" t="s">
        <v>3876</v>
      </c>
      <c r="F46" s="1610"/>
      <c r="G46" s="1613"/>
      <c r="H46" s="1629"/>
      <c r="I46" s="104">
        <v>289</v>
      </c>
      <c r="J46" s="100">
        <f t="shared" si="0"/>
        <v>303.45</v>
      </c>
    </row>
    <row r="47" spans="1:10" ht="24" customHeight="1" thickBot="1">
      <c r="A47" s="1617"/>
      <c r="B47" s="1618"/>
      <c r="C47" s="1692"/>
      <c r="D47" s="101" t="s">
        <v>1289</v>
      </c>
      <c r="E47" s="836" t="s">
        <v>3877</v>
      </c>
      <c r="F47" s="1610"/>
      <c r="G47" s="1613"/>
      <c r="H47" s="1629"/>
      <c r="I47" s="104">
        <v>302</v>
      </c>
      <c r="J47" s="100">
        <f t="shared" si="0"/>
        <v>317.10000000000002</v>
      </c>
    </row>
    <row r="48" spans="1:10" ht="24" customHeight="1" thickBot="1">
      <c r="A48" s="1617"/>
      <c r="B48" s="1618"/>
      <c r="C48" s="1692"/>
      <c r="D48" s="101" t="s">
        <v>1291</v>
      </c>
      <c r="E48" s="836" t="s">
        <v>3878</v>
      </c>
      <c r="F48" s="1610"/>
      <c r="G48" s="1613"/>
      <c r="H48" s="1629"/>
      <c r="I48" s="104">
        <v>316</v>
      </c>
      <c r="J48" s="100">
        <f t="shared" si="0"/>
        <v>331.8</v>
      </c>
    </row>
    <row r="49" spans="1:10" ht="24" customHeight="1" thickBot="1">
      <c r="A49" s="1617"/>
      <c r="B49" s="1618"/>
      <c r="C49" s="1692"/>
      <c r="D49" s="113" t="s">
        <v>1293</v>
      </c>
      <c r="E49" s="837" t="s">
        <v>3879</v>
      </c>
      <c r="F49" s="1611"/>
      <c r="G49" s="1614"/>
      <c r="H49" s="1629"/>
      <c r="I49" s="108">
        <v>351</v>
      </c>
      <c r="J49" s="100">
        <f t="shared" si="0"/>
        <v>368.55</v>
      </c>
    </row>
    <row r="50" spans="1:10" ht="24" customHeight="1" thickBot="1">
      <c r="A50" s="1617"/>
      <c r="B50" s="1618"/>
      <c r="C50" s="1606" t="s">
        <v>1307</v>
      </c>
      <c r="D50" s="97" t="s">
        <v>1282</v>
      </c>
      <c r="E50" s="98" t="s">
        <v>1308</v>
      </c>
      <c r="F50" s="1673" t="s">
        <v>1309</v>
      </c>
      <c r="G50" s="1612"/>
      <c r="H50" s="1629"/>
      <c r="I50" s="111"/>
      <c r="J50" s="100">
        <f t="shared" si="0"/>
        <v>0</v>
      </c>
    </row>
    <row r="51" spans="1:10" ht="24" customHeight="1" thickBot="1">
      <c r="A51" s="1617"/>
      <c r="B51" s="1618"/>
      <c r="C51" s="1607"/>
      <c r="D51" s="101" t="s">
        <v>1285</v>
      </c>
      <c r="E51" s="102" t="s">
        <v>1310</v>
      </c>
      <c r="F51" s="1505"/>
      <c r="G51" s="1613"/>
      <c r="H51" s="1629"/>
      <c r="I51" s="104"/>
      <c r="J51" s="100">
        <f t="shared" si="0"/>
        <v>0</v>
      </c>
    </row>
    <row r="52" spans="1:10" ht="24" customHeight="1" thickBot="1">
      <c r="A52" s="1617"/>
      <c r="B52" s="1618"/>
      <c r="C52" s="1607"/>
      <c r="D52" s="97" t="s">
        <v>1287</v>
      </c>
      <c r="E52" s="98" t="s">
        <v>1311</v>
      </c>
      <c r="F52" s="1505"/>
      <c r="G52" s="1613"/>
      <c r="H52" s="1629"/>
      <c r="I52" s="104"/>
      <c r="J52" s="100">
        <f t="shared" si="0"/>
        <v>0</v>
      </c>
    </row>
    <row r="53" spans="1:10" ht="24" customHeight="1" thickBot="1">
      <c r="A53" s="1617"/>
      <c r="B53" s="1618"/>
      <c r="C53" s="1607"/>
      <c r="D53" s="101" t="s">
        <v>1289</v>
      </c>
      <c r="E53" s="102" t="s">
        <v>1312</v>
      </c>
      <c r="F53" s="1505"/>
      <c r="G53" s="1613"/>
      <c r="H53" s="1629"/>
      <c r="I53" s="104"/>
      <c r="J53" s="100">
        <f t="shared" si="0"/>
        <v>0</v>
      </c>
    </row>
    <row r="54" spans="1:10" ht="24" customHeight="1" thickBot="1">
      <c r="A54" s="1617"/>
      <c r="B54" s="1618"/>
      <c r="C54" s="1607"/>
      <c r="D54" s="101" t="s">
        <v>1291</v>
      </c>
      <c r="E54" s="102" t="s">
        <v>1313</v>
      </c>
      <c r="F54" s="1505"/>
      <c r="G54" s="1613"/>
      <c r="H54" s="1629"/>
      <c r="I54" s="104"/>
      <c r="J54" s="100">
        <f t="shared" si="0"/>
        <v>0</v>
      </c>
    </row>
    <row r="55" spans="1:10" ht="24" customHeight="1" thickBot="1">
      <c r="A55" s="1617"/>
      <c r="B55" s="1618"/>
      <c r="C55" s="1607"/>
      <c r="D55" s="125" t="s">
        <v>1293</v>
      </c>
      <c r="E55" s="114" t="s">
        <v>1314</v>
      </c>
      <c r="F55" s="1502"/>
      <c r="G55" s="1613"/>
      <c r="H55" s="1629"/>
      <c r="I55" s="104"/>
      <c r="J55" s="100">
        <f t="shared" si="0"/>
        <v>0</v>
      </c>
    </row>
    <row r="56" spans="1:10" ht="24" customHeight="1" thickBot="1">
      <c r="A56" s="1617"/>
      <c r="B56" s="1618"/>
      <c r="C56" s="1607"/>
      <c r="D56" s="101" t="s">
        <v>1293</v>
      </c>
      <c r="E56" s="102" t="s">
        <v>1684</v>
      </c>
      <c r="F56" s="1674" t="s">
        <v>1315</v>
      </c>
      <c r="G56" s="1613"/>
      <c r="H56" s="1629"/>
      <c r="I56" s="104">
        <v>486</v>
      </c>
      <c r="J56" s="100">
        <f t="shared" si="0"/>
        <v>510.3</v>
      </c>
    </row>
    <row r="57" spans="1:10" ht="24" customHeight="1" thickBot="1">
      <c r="A57" s="1617"/>
      <c r="B57" s="1618"/>
      <c r="C57" s="1607"/>
      <c r="D57" s="101" t="s">
        <v>1295</v>
      </c>
      <c r="E57" s="102" t="s">
        <v>1685</v>
      </c>
      <c r="F57" s="1674"/>
      <c r="G57" s="1613"/>
      <c r="H57" s="1629"/>
      <c r="I57" s="104">
        <v>508</v>
      </c>
      <c r="J57" s="100">
        <f t="shared" si="0"/>
        <v>533.4</v>
      </c>
    </row>
    <row r="58" spans="1:10" ht="24" customHeight="1" thickBot="1">
      <c r="A58" s="1617"/>
      <c r="B58" s="1618"/>
      <c r="C58" s="1607"/>
      <c r="D58" s="101" t="s">
        <v>1297</v>
      </c>
      <c r="E58" s="102" t="s">
        <v>1686</v>
      </c>
      <c r="F58" s="1674"/>
      <c r="G58" s="1613"/>
      <c r="H58" s="1629"/>
      <c r="I58" s="104">
        <v>529</v>
      </c>
      <c r="J58" s="100">
        <f t="shared" si="0"/>
        <v>555.45000000000005</v>
      </c>
    </row>
    <row r="59" spans="1:10" ht="24" customHeight="1" thickBot="1">
      <c r="A59" s="1617"/>
      <c r="B59" s="1618"/>
      <c r="C59" s="1607"/>
      <c r="D59" s="101" t="s">
        <v>1299</v>
      </c>
      <c r="E59" s="102" t="s">
        <v>1687</v>
      </c>
      <c r="F59" s="1674"/>
      <c r="G59" s="1613"/>
      <c r="H59" s="1629"/>
      <c r="I59" s="104">
        <v>567</v>
      </c>
      <c r="J59" s="100">
        <f t="shared" si="0"/>
        <v>595.35</v>
      </c>
    </row>
    <row r="60" spans="1:10" ht="24" customHeight="1" thickBot="1">
      <c r="A60" s="1617"/>
      <c r="B60" s="1618"/>
      <c r="C60" s="1607"/>
      <c r="D60" s="101" t="s">
        <v>1316</v>
      </c>
      <c r="E60" s="102" t="s">
        <v>1688</v>
      </c>
      <c r="F60" s="1674"/>
      <c r="G60" s="1613"/>
      <c r="H60" s="1629"/>
      <c r="I60" s="104">
        <v>594</v>
      </c>
      <c r="J60" s="100">
        <f t="shared" si="0"/>
        <v>623.70000000000005</v>
      </c>
    </row>
    <row r="61" spans="1:10" ht="24" customHeight="1" thickBot="1">
      <c r="A61" s="1617"/>
      <c r="B61" s="1618"/>
      <c r="C61" s="1607"/>
      <c r="D61" s="101" t="s">
        <v>1317</v>
      </c>
      <c r="E61" s="102" t="s">
        <v>1689</v>
      </c>
      <c r="F61" s="1675"/>
      <c r="G61" s="1613"/>
      <c r="H61" s="1629"/>
      <c r="I61" s="104">
        <v>616</v>
      </c>
      <c r="J61" s="100">
        <f t="shared" si="0"/>
        <v>646.80000000000007</v>
      </c>
    </row>
    <row r="62" spans="1:10" ht="24" customHeight="1" thickBot="1">
      <c r="A62" s="1617"/>
      <c r="B62" s="1618"/>
      <c r="C62" s="1608"/>
      <c r="D62" s="113"/>
      <c r="E62" s="106" t="s">
        <v>1690</v>
      </c>
      <c r="F62" s="1676"/>
      <c r="G62" s="1614"/>
      <c r="H62" s="1629"/>
      <c r="I62" s="108">
        <v>648</v>
      </c>
      <c r="J62" s="100">
        <f t="shared" si="0"/>
        <v>680.4</v>
      </c>
    </row>
    <row r="63" spans="1:10" ht="24" customHeight="1" thickBot="1">
      <c r="A63" s="1617"/>
      <c r="B63" s="1618"/>
      <c r="C63" s="1606" t="s">
        <v>1318</v>
      </c>
      <c r="D63" s="97" t="s">
        <v>1285</v>
      </c>
      <c r="E63" s="126" t="s">
        <v>1319</v>
      </c>
      <c r="F63" s="1609" t="s">
        <v>1320</v>
      </c>
      <c r="G63" s="1612"/>
      <c r="H63" s="1629"/>
      <c r="I63" s="111"/>
      <c r="J63" s="100">
        <f t="shared" si="0"/>
        <v>0</v>
      </c>
    </row>
    <row r="64" spans="1:10" ht="24" customHeight="1" thickBot="1">
      <c r="A64" s="1617"/>
      <c r="B64" s="1618"/>
      <c r="C64" s="1607"/>
      <c r="D64" s="97" t="s">
        <v>1287</v>
      </c>
      <c r="E64" s="126" t="s">
        <v>1321</v>
      </c>
      <c r="F64" s="1610"/>
      <c r="G64" s="1613"/>
      <c r="H64" s="1629"/>
      <c r="I64" s="104"/>
      <c r="J64" s="100">
        <f t="shared" si="0"/>
        <v>0</v>
      </c>
    </row>
    <row r="65" spans="1:10" ht="24" customHeight="1" thickBot="1">
      <c r="A65" s="1617"/>
      <c r="B65" s="1618"/>
      <c r="C65" s="1607"/>
      <c r="D65" s="101" t="s">
        <v>1289</v>
      </c>
      <c r="E65" s="127" t="s">
        <v>1322</v>
      </c>
      <c r="F65" s="1610"/>
      <c r="G65" s="1613"/>
      <c r="H65" s="1629"/>
      <c r="I65" s="104"/>
      <c r="J65" s="100">
        <f t="shared" si="0"/>
        <v>0</v>
      </c>
    </row>
    <row r="66" spans="1:10" ht="24" customHeight="1" thickBot="1">
      <c r="A66" s="1617"/>
      <c r="B66" s="1618"/>
      <c r="C66" s="1607"/>
      <c r="D66" s="101" t="s">
        <v>1291</v>
      </c>
      <c r="E66" s="127" t="s">
        <v>1323</v>
      </c>
      <c r="F66" s="1610"/>
      <c r="G66" s="1613"/>
      <c r="H66" s="1629"/>
      <c r="I66" s="104"/>
      <c r="J66" s="100">
        <f t="shared" si="0"/>
        <v>0</v>
      </c>
    </row>
    <row r="67" spans="1:10" ht="24" customHeight="1" thickBot="1">
      <c r="A67" s="1617"/>
      <c r="B67" s="1618"/>
      <c r="C67" s="1607"/>
      <c r="D67" s="101" t="s">
        <v>1293</v>
      </c>
      <c r="E67" s="127" t="s">
        <v>1324</v>
      </c>
      <c r="F67" s="1610"/>
      <c r="G67" s="1613"/>
      <c r="H67" s="1629"/>
      <c r="I67" s="104"/>
      <c r="J67" s="100">
        <f t="shared" si="0"/>
        <v>0</v>
      </c>
    </row>
    <row r="68" spans="1:10" ht="24" customHeight="1" thickBot="1">
      <c r="A68" s="1617"/>
      <c r="B68" s="1618"/>
      <c r="C68" s="1607"/>
      <c r="D68" s="101" t="s">
        <v>1295</v>
      </c>
      <c r="E68" s="127" t="s">
        <v>1325</v>
      </c>
      <c r="F68" s="1610"/>
      <c r="G68" s="1613"/>
      <c r="H68" s="1629"/>
      <c r="I68" s="104"/>
      <c r="J68" s="100">
        <f t="shared" si="0"/>
        <v>0</v>
      </c>
    </row>
    <row r="69" spans="1:10" ht="24" customHeight="1" thickBot="1">
      <c r="A69" s="1617"/>
      <c r="B69" s="1618"/>
      <c r="C69" s="1607"/>
      <c r="D69" s="101" t="s">
        <v>1297</v>
      </c>
      <c r="E69" s="127" t="s">
        <v>1326</v>
      </c>
      <c r="F69" s="1610"/>
      <c r="G69" s="1613"/>
      <c r="H69" s="1629"/>
      <c r="I69" s="104"/>
      <c r="J69" s="100">
        <f t="shared" ref="J69:J132" si="1">I69*1.05</f>
        <v>0</v>
      </c>
    </row>
    <row r="70" spans="1:10" ht="24" customHeight="1" thickBot="1">
      <c r="A70" s="1617"/>
      <c r="B70" s="1618"/>
      <c r="C70" s="1607"/>
      <c r="D70" s="101" t="s">
        <v>1299</v>
      </c>
      <c r="E70" s="127" t="s">
        <v>1327</v>
      </c>
      <c r="F70" s="1610"/>
      <c r="G70" s="1613"/>
      <c r="H70" s="1629"/>
      <c r="I70" s="104"/>
      <c r="J70" s="100">
        <f t="shared" si="1"/>
        <v>0</v>
      </c>
    </row>
    <row r="71" spans="1:10" ht="24" customHeight="1" thickBot="1">
      <c r="A71" s="1617"/>
      <c r="B71" s="1618"/>
      <c r="C71" s="1607"/>
      <c r="D71" s="101" t="s">
        <v>1316</v>
      </c>
      <c r="E71" s="127" t="s">
        <v>1328</v>
      </c>
      <c r="F71" s="1610"/>
      <c r="G71" s="1613"/>
      <c r="H71" s="1629"/>
      <c r="I71" s="104"/>
      <c r="J71" s="100">
        <f t="shared" si="1"/>
        <v>0</v>
      </c>
    </row>
    <row r="72" spans="1:10" ht="24" customHeight="1" thickBot="1">
      <c r="A72" s="1617"/>
      <c r="B72" s="1618"/>
      <c r="C72" s="1607"/>
      <c r="D72" s="97" t="s">
        <v>1317</v>
      </c>
      <c r="E72" s="126" t="s">
        <v>1329</v>
      </c>
      <c r="F72" s="1610"/>
      <c r="G72" s="1613"/>
      <c r="H72" s="1629"/>
      <c r="I72" s="104"/>
      <c r="J72" s="100">
        <f t="shared" si="1"/>
        <v>0</v>
      </c>
    </row>
    <row r="73" spans="1:10" ht="24" customHeight="1" thickBot="1">
      <c r="A73" s="1619"/>
      <c r="B73" s="1620"/>
      <c r="C73" s="1608"/>
      <c r="D73" s="113" t="s">
        <v>1330</v>
      </c>
      <c r="E73" s="128" t="s">
        <v>1331</v>
      </c>
      <c r="F73" s="1611"/>
      <c r="G73" s="1614"/>
      <c r="H73" s="1629"/>
      <c r="I73" s="108"/>
      <c r="J73" s="100">
        <f t="shared" si="1"/>
        <v>0</v>
      </c>
    </row>
    <row r="74" spans="1:10" ht="23.25" customHeight="1" thickBot="1">
      <c r="A74" s="1639" t="s">
        <v>1332</v>
      </c>
      <c r="B74" s="1640"/>
      <c r="C74" s="1645" t="s">
        <v>1254</v>
      </c>
      <c r="D74" s="109" t="s">
        <v>1287</v>
      </c>
      <c r="E74" s="112" t="s">
        <v>1691</v>
      </c>
      <c r="F74" s="110"/>
      <c r="G74" s="1625"/>
      <c r="H74" s="1628" t="s">
        <v>1333</v>
      </c>
      <c r="I74" s="111">
        <v>529</v>
      </c>
      <c r="J74" s="100">
        <f t="shared" si="1"/>
        <v>555.45000000000005</v>
      </c>
    </row>
    <row r="75" spans="1:10" ht="23.25" customHeight="1" thickBot="1">
      <c r="A75" s="1641"/>
      <c r="B75" s="1642"/>
      <c r="C75" s="1646"/>
      <c r="D75" s="101" t="s">
        <v>1289</v>
      </c>
      <c r="E75" s="129" t="s">
        <v>1692</v>
      </c>
      <c r="F75" s="130"/>
      <c r="G75" s="1626"/>
      <c r="H75" s="1648"/>
      <c r="I75" s="104">
        <v>562</v>
      </c>
      <c r="J75" s="100">
        <f t="shared" si="1"/>
        <v>590.1</v>
      </c>
    </row>
    <row r="76" spans="1:10" ht="23.25" customHeight="1" thickBot="1">
      <c r="A76" s="1641"/>
      <c r="B76" s="1642"/>
      <c r="C76" s="1646"/>
      <c r="D76" s="101" t="s">
        <v>1291</v>
      </c>
      <c r="E76" s="129" t="s">
        <v>1693</v>
      </c>
      <c r="F76" s="130"/>
      <c r="G76" s="1626"/>
      <c r="H76" s="1648"/>
      <c r="I76" s="104">
        <v>572</v>
      </c>
      <c r="J76" s="100">
        <f t="shared" si="1"/>
        <v>600.6</v>
      </c>
    </row>
    <row r="77" spans="1:10" ht="23.25" customHeight="1" thickBot="1">
      <c r="A77" s="1641"/>
      <c r="B77" s="1642"/>
      <c r="C77" s="1646"/>
      <c r="D77" s="101" t="s">
        <v>1293</v>
      </c>
      <c r="E77" s="102" t="s">
        <v>1694</v>
      </c>
      <c r="F77" s="105"/>
      <c r="G77" s="1626"/>
      <c r="H77" s="1648"/>
      <c r="I77" s="104">
        <v>594</v>
      </c>
      <c r="J77" s="100">
        <f t="shared" si="1"/>
        <v>623.70000000000005</v>
      </c>
    </row>
    <row r="78" spans="1:10" ht="23.25" customHeight="1" thickBot="1">
      <c r="A78" s="1641"/>
      <c r="B78" s="1642"/>
      <c r="C78" s="1646"/>
      <c r="D78" s="101" t="s">
        <v>1295</v>
      </c>
      <c r="E78" s="102" t="s">
        <v>1695</v>
      </c>
      <c r="F78" s="105"/>
      <c r="G78" s="1626"/>
      <c r="H78" s="1648"/>
      <c r="I78" s="104">
        <v>637</v>
      </c>
      <c r="J78" s="100">
        <f t="shared" si="1"/>
        <v>668.85</v>
      </c>
    </row>
    <row r="79" spans="1:10" ht="23.25" customHeight="1" thickBot="1">
      <c r="A79" s="1641"/>
      <c r="B79" s="1642"/>
      <c r="C79" s="1646"/>
      <c r="D79" s="101" t="s">
        <v>1297</v>
      </c>
      <c r="E79" s="129" t="s">
        <v>1696</v>
      </c>
      <c r="F79" s="130"/>
      <c r="G79" s="1626"/>
      <c r="H79" s="1648"/>
      <c r="I79" s="104">
        <v>734</v>
      </c>
      <c r="J79" s="100">
        <f t="shared" si="1"/>
        <v>770.7</v>
      </c>
    </row>
    <row r="80" spans="1:10" ht="23.25" customHeight="1" thickBot="1">
      <c r="A80" s="1641"/>
      <c r="B80" s="1642"/>
      <c r="C80" s="1646"/>
      <c r="D80" s="101" t="s">
        <v>1299</v>
      </c>
      <c r="E80" s="102" t="s">
        <v>1697</v>
      </c>
      <c r="F80" s="105"/>
      <c r="G80" s="1626"/>
      <c r="H80" s="1648"/>
      <c r="I80" s="104">
        <v>756</v>
      </c>
      <c r="J80" s="100">
        <f t="shared" si="1"/>
        <v>793.80000000000007</v>
      </c>
    </row>
    <row r="81" spans="1:10" ht="23.25" customHeight="1" thickBot="1">
      <c r="A81" s="1641"/>
      <c r="B81" s="1642"/>
      <c r="C81" s="1646"/>
      <c r="D81" s="101" t="s">
        <v>1316</v>
      </c>
      <c r="E81" s="129" t="s">
        <v>1698</v>
      </c>
      <c r="F81" s="130"/>
      <c r="G81" s="1627"/>
      <c r="H81" s="1648"/>
      <c r="I81" s="104">
        <v>810</v>
      </c>
      <c r="J81" s="100">
        <f t="shared" si="1"/>
        <v>850.5</v>
      </c>
    </row>
    <row r="82" spans="1:10" ht="23.25" customHeight="1" thickBot="1">
      <c r="A82" s="1643"/>
      <c r="B82" s="1644"/>
      <c r="C82" s="1647"/>
      <c r="D82" s="113" t="s">
        <v>1317</v>
      </c>
      <c r="E82" s="106" t="s">
        <v>1699</v>
      </c>
      <c r="F82" s="107"/>
      <c r="G82" s="1636"/>
      <c r="H82" s="1649"/>
      <c r="I82" s="108">
        <v>842</v>
      </c>
      <c r="J82" s="100">
        <f t="shared" si="1"/>
        <v>884.1</v>
      </c>
    </row>
    <row r="83" spans="1:10" ht="23.25" customHeight="1" thickBot="1">
      <c r="A83" s="1650" t="s">
        <v>1334</v>
      </c>
      <c r="B83" s="1630" t="s">
        <v>1335</v>
      </c>
      <c r="C83" s="1621" t="s">
        <v>1254</v>
      </c>
      <c r="D83" s="131" t="s">
        <v>1282</v>
      </c>
      <c r="E83" s="132" t="s">
        <v>1336</v>
      </c>
      <c r="F83" s="133"/>
      <c r="G83" s="1655"/>
      <c r="H83" s="1628" t="s">
        <v>1333</v>
      </c>
      <c r="I83" s="111">
        <v>289</v>
      </c>
      <c r="J83" s="100">
        <f t="shared" si="1"/>
        <v>303.45</v>
      </c>
    </row>
    <row r="84" spans="1:10" ht="23.4" thickBot="1">
      <c r="A84" s="1651"/>
      <c r="B84" s="1631"/>
      <c r="C84" s="1622"/>
      <c r="D84" s="120" t="s">
        <v>1285</v>
      </c>
      <c r="E84" s="102" t="s">
        <v>1337</v>
      </c>
      <c r="F84" s="105"/>
      <c r="G84" s="1656"/>
      <c r="H84" s="1637"/>
      <c r="I84" s="104">
        <v>302</v>
      </c>
      <c r="J84" s="100">
        <f t="shared" si="1"/>
        <v>317.10000000000002</v>
      </c>
    </row>
    <row r="85" spans="1:10" ht="23.4" thickBot="1">
      <c r="A85" s="1652"/>
      <c r="B85" s="1631"/>
      <c r="C85" s="1623"/>
      <c r="D85" s="120" t="s">
        <v>1287</v>
      </c>
      <c r="E85" s="102" t="s">
        <v>1338</v>
      </c>
      <c r="F85" s="105"/>
      <c r="G85" s="1657"/>
      <c r="H85" s="1637"/>
      <c r="I85" s="104">
        <v>313</v>
      </c>
      <c r="J85" s="100">
        <f t="shared" si="1"/>
        <v>328.65000000000003</v>
      </c>
    </row>
    <row r="86" spans="1:10" ht="23.4" thickBot="1">
      <c r="A86" s="1652"/>
      <c r="B86" s="1631"/>
      <c r="C86" s="1623"/>
      <c r="D86" s="120" t="s">
        <v>1289</v>
      </c>
      <c r="E86" s="102" t="s">
        <v>1339</v>
      </c>
      <c r="F86" s="105"/>
      <c r="G86" s="1657"/>
      <c r="H86" s="1637"/>
      <c r="I86" s="104">
        <v>324</v>
      </c>
      <c r="J86" s="100">
        <f t="shared" si="1"/>
        <v>340.2</v>
      </c>
    </row>
    <row r="87" spans="1:10" ht="23.4" thickBot="1">
      <c r="A87" s="1652"/>
      <c r="B87" s="1631"/>
      <c r="C87" s="1623"/>
      <c r="D87" s="120" t="s">
        <v>1291</v>
      </c>
      <c r="E87" s="129" t="s">
        <v>1340</v>
      </c>
      <c r="F87" s="130"/>
      <c r="G87" s="1658"/>
      <c r="H87" s="1629"/>
      <c r="I87" s="104">
        <v>367</v>
      </c>
      <c r="J87" s="100">
        <f t="shared" si="1"/>
        <v>385.35</v>
      </c>
    </row>
    <row r="88" spans="1:10" ht="23.4" thickBot="1">
      <c r="A88" s="1652"/>
      <c r="B88" s="1631"/>
      <c r="C88" s="1623"/>
      <c r="D88" s="120" t="s">
        <v>1293</v>
      </c>
      <c r="E88" s="102" t="s">
        <v>1341</v>
      </c>
      <c r="F88" s="105"/>
      <c r="G88" s="1658"/>
      <c r="H88" s="1629"/>
      <c r="I88" s="104">
        <v>421</v>
      </c>
      <c r="J88" s="100">
        <f t="shared" si="1"/>
        <v>442.05</v>
      </c>
    </row>
    <row r="89" spans="1:10" ht="23.4" thickBot="1">
      <c r="A89" s="1652"/>
      <c r="B89" s="1631"/>
      <c r="C89" s="1624"/>
      <c r="D89" s="123" t="s">
        <v>1295</v>
      </c>
      <c r="E89" s="106" t="s">
        <v>1342</v>
      </c>
      <c r="F89" s="107"/>
      <c r="G89" s="1659"/>
      <c r="H89" s="1638"/>
      <c r="I89" s="108">
        <v>458</v>
      </c>
      <c r="J89" s="100">
        <f t="shared" si="1"/>
        <v>480.90000000000003</v>
      </c>
    </row>
    <row r="90" spans="1:10" ht="23.25" customHeight="1" thickBot="1">
      <c r="A90" s="1652"/>
      <c r="B90" s="1632"/>
      <c r="C90" s="1621" t="s">
        <v>1700</v>
      </c>
      <c r="D90" s="134" t="s">
        <v>1282</v>
      </c>
      <c r="E90" s="132" t="s">
        <v>1701</v>
      </c>
      <c r="F90" s="110"/>
      <c r="G90" s="1625"/>
      <c r="H90" s="1628" t="s">
        <v>1333</v>
      </c>
      <c r="I90" s="111">
        <v>389</v>
      </c>
      <c r="J90" s="100">
        <f t="shared" si="1"/>
        <v>408.45000000000005</v>
      </c>
    </row>
    <row r="91" spans="1:10" ht="23.4" thickBot="1">
      <c r="A91" s="1652"/>
      <c r="B91" s="1632"/>
      <c r="C91" s="1622"/>
      <c r="D91" s="120" t="s">
        <v>1285</v>
      </c>
      <c r="E91" s="102" t="s">
        <v>1702</v>
      </c>
      <c r="F91" s="105"/>
      <c r="G91" s="1626"/>
      <c r="H91" s="1629"/>
      <c r="I91" s="104">
        <v>400</v>
      </c>
      <c r="J91" s="100">
        <f t="shared" si="1"/>
        <v>420</v>
      </c>
    </row>
    <row r="92" spans="1:10" ht="23.4" thickBot="1">
      <c r="A92" s="1652"/>
      <c r="B92" s="1632"/>
      <c r="C92" s="1623"/>
      <c r="D92" s="120" t="s">
        <v>1287</v>
      </c>
      <c r="E92" s="102" t="s">
        <v>1703</v>
      </c>
      <c r="F92" s="105"/>
      <c r="G92" s="1626"/>
      <c r="H92" s="1629"/>
      <c r="I92" s="104">
        <v>410</v>
      </c>
      <c r="J92" s="100">
        <f t="shared" si="1"/>
        <v>430.5</v>
      </c>
    </row>
    <row r="93" spans="1:10" ht="23.4" thickBot="1">
      <c r="A93" s="1652"/>
      <c r="B93" s="1632"/>
      <c r="C93" s="1623"/>
      <c r="D93" s="120" t="s">
        <v>1289</v>
      </c>
      <c r="E93" s="102" t="s">
        <v>1704</v>
      </c>
      <c r="F93" s="105"/>
      <c r="G93" s="1627"/>
      <c r="H93" s="1629"/>
      <c r="I93" s="104">
        <v>421</v>
      </c>
      <c r="J93" s="100">
        <f t="shared" si="1"/>
        <v>442.05</v>
      </c>
    </row>
    <row r="94" spans="1:10" ht="23.4" thickBot="1">
      <c r="A94" s="1652"/>
      <c r="B94" s="1632"/>
      <c r="C94" s="1623"/>
      <c r="D94" s="120" t="s">
        <v>1291</v>
      </c>
      <c r="E94" s="129" t="s">
        <v>1705</v>
      </c>
      <c r="F94" s="105"/>
      <c r="G94" s="1627"/>
      <c r="H94" s="1629"/>
      <c r="I94" s="104">
        <v>432</v>
      </c>
      <c r="J94" s="100">
        <f t="shared" si="1"/>
        <v>453.6</v>
      </c>
    </row>
    <row r="95" spans="1:10" ht="23.4" thickBot="1">
      <c r="A95" s="1652"/>
      <c r="B95" s="1632"/>
      <c r="C95" s="1623"/>
      <c r="D95" s="120" t="s">
        <v>1293</v>
      </c>
      <c r="E95" s="102" t="s">
        <v>1706</v>
      </c>
      <c r="F95" s="130"/>
      <c r="G95" s="1627"/>
      <c r="H95" s="1629"/>
      <c r="I95" s="104">
        <v>486</v>
      </c>
      <c r="J95" s="100">
        <f t="shared" si="1"/>
        <v>510.3</v>
      </c>
    </row>
    <row r="96" spans="1:10" ht="23.4" thickBot="1">
      <c r="A96" s="1652"/>
      <c r="B96" s="1632"/>
      <c r="C96" s="1624"/>
      <c r="D96" s="123" t="s">
        <v>1295</v>
      </c>
      <c r="E96" s="106" t="s">
        <v>1707</v>
      </c>
      <c r="F96" s="107"/>
      <c r="G96" s="1627"/>
      <c r="H96" s="1629"/>
      <c r="I96" s="108">
        <v>508</v>
      </c>
      <c r="J96" s="100">
        <f t="shared" si="1"/>
        <v>533.4</v>
      </c>
    </row>
    <row r="97" spans="1:10" ht="23.25" customHeight="1" thickBot="1">
      <c r="A97" s="1652"/>
      <c r="B97" s="1630" t="s">
        <v>1343</v>
      </c>
      <c r="C97" s="1634" t="s">
        <v>1254</v>
      </c>
      <c r="D97" s="134" t="s">
        <v>1282</v>
      </c>
      <c r="E97" s="116" t="s">
        <v>1344</v>
      </c>
      <c r="F97" s="110"/>
      <c r="G97" s="1625"/>
      <c r="H97" s="1628" t="s">
        <v>1333</v>
      </c>
      <c r="I97" s="111">
        <v>497</v>
      </c>
      <c r="J97" s="100">
        <f t="shared" si="1"/>
        <v>521.85</v>
      </c>
    </row>
    <row r="98" spans="1:10" ht="23.4" thickBot="1">
      <c r="A98" s="1652"/>
      <c r="B98" s="1631"/>
      <c r="C98" s="1635"/>
      <c r="D98" s="138" t="s">
        <v>1285</v>
      </c>
      <c r="E98" s="114" t="s">
        <v>1345</v>
      </c>
      <c r="F98" s="105"/>
      <c r="G98" s="1626"/>
      <c r="H98" s="1637"/>
      <c r="I98" s="104">
        <v>508</v>
      </c>
      <c r="J98" s="100">
        <f t="shared" si="1"/>
        <v>533.4</v>
      </c>
    </row>
    <row r="99" spans="1:10" ht="23.25" customHeight="1" thickBot="1">
      <c r="A99" s="1652"/>
      <c r="B99" s="1631"/>
      <c r="C99" s="1635"/>
      <c r="D99" s="139" t="s">
        <v>1287</v>
      </c>
      <c r="E99" s="115" t="s">
        <v>1346</v>
      </c>
      <c r="F99" s="99"/>
      <c r="G99" s="1626"/>
      <c r="H99" s="1637"/>
      <c r="I99" s="104">
        <v>521</v>
      </c>
      <c r="J99" s="100">
        <f t="shared" si="1"/>
        <v>547.05000000000007</v>
      </c>
    </row>
    <row r="100" spans="1:10" ht="23.4" thickBot="1">
      <c r="A100" s="1652"/>
      <c r="B100" s="1631"/>
      <c r="C100" s="1635"/>
      <c r="D100" s="120" t="s">
        <v>1289</v>
      </c>
      <c r="E100" s="114" t="s">
        <v>1347</v>
      </c>
      <c r="F100" s="105"/>
      <c r="G100" s="1626"/>
      <c r="H100" s="1637"/>
      <c r="I100" s="104">
        <v>540</v>
      </c>
      <c r="J100" s="100">
        <f t="shared" si="1"/>
        <v>567</v>
      </c>
    </row>
    <row r="101" spans="1:10" ht="23.4" thickBot="1">
      <c r="A101" s="1652"/>
      <c r="B101" s="1631"/>
      <c r="C101" s="1635"/>
      <c r="D101" s="120" t="s">
        <v>1291</v>
      </c>
      <c r="E101" s="114" t="s">
        <v>1348</v>
      </c>
      <c r="F101" s="105"/>
      <c r="G101" s="1626"/>
      <c r="H101" s="1637"/>
      <c r="I101" s="104">
        <v>562</v>
      </c>
      <c r="J101" s="100">
        <f t="shared" si="1"/>
        <v>590.1</v>
      </c>
    </row>
    <row r="102" spans="1:10" ht="23.4" thickBot="1">
      <c r="A102" s="1652"/>
      <c r="B102" s="1631"/>
      <c r="C102" s="1635"/>
      <c r="D102" s="120" t="s">
        <v>1293</v>
      </c>
      <c r="E102" s="114" t="s">
        <v>1349</v>
      </c>
      <c r="F102" s="105"/>
      <c r="G102" s="1627"/>
      <c r="H102" s="1629"/>
      <c r="I102" s="104">
        <v>610</v>
      </c>
      <c r="J102" s="100">
        <f t="shared" si="1"/>
        <v>640.5</v>
      </c>
    </row>
    <row r="103" spans="1:10" ht="23.4" thickBot="1">
      <c r="A103" s="1652"/>
      <c r="B103" s="1631"/>
      <c r="C103" s="1635"/>
      <c r="D103" s="120" t="s">
        <v>1295</v>
      </c>
      <c r="E103" s="140" t="s">
        <v>1350</v>
      </c>
      <c r="F103" s="130"/>
      <c r="G103" s="1627"/>
      <c r="H103" s="1629"/>
      <c r="I103" s="104">
        <v>659</v>
      </c>
      <c r="J103" s="100">
        <f t="shared" si="1"/>
        <v>691.95</v>
      </c>
    </row>
    <row r="104" spans="1:10" ht="23.4" thickBot="1">
      <c r="A104" s="1652"/>
      <c r="B104" s="1631"/>
      <c r="C104" s="1635"/>
      <c r="D104" s="120" t="s">
        <v>1297</v>
      </c>
      <c r="E104" s="140" t="s">
        <v>1351</v>
      </c>
      <c r="F104" s="130"/>
      <c r="G104" s="1627"/>
      <c r="H104" s="1629"/>
      <c r="I104" s="104">
        <v>680</v>
      </c>
      <c r="J104" s="100">
        <f t="shared" si="1"/>
        <v>714</v>
      </c>
    </row>
    <row r="105" spans="1:10" ht="23.4" thickBot="1">
      <c r="A105" s="1652"/>
      <c r="B105" s="1632"/>
      <c r="C105" s="1632"/>
      <c r="D105" s="120" t="s">
        <v>1299</v>
      </c>
      <c r="E105" s="114" t="s">
        <v>1352</v>
      </c>
      <c r="F105" s="105"/>
      <c r="G105" s="1627"/>
      <c r="H105" s="1629"/>
      <c r="I105" s="104">
        <v>724</v>
      </c>
      <c r="J105" s="100">
        <f t="shared" si="1"/>
        <v>760.2</v>
      </c>
    </row>
    <row r="106" spans="1:10" ht="23.4" thickBot="1">
      <c r="A106" s="1652"/>
      <c r="B106" s="1632"/>
      <c r="C106" s="1632"/>
      <c r="D106" s="120" t="s">
        <v>1316</v>
      </c>
      <c r="E106" s="140" t="s">
        <v>1353</v>
      </c>
      <c r="F106" s="130"/>
      <c r="G106" s="1627"/>
      <c r="H106" s="1629"/>
      <c r="I106" s="104">
        <v>821</v>
      </c>
      <c r="J106" s="100">
        <f t="shared" si="1"/>
        <v>862.05000000000007</v>
      </c>
    </row>
    <row r="107" spans="1:10" ht="23.4" thickBot="1">
      <c r="A107" s="1652"/>
      <c r="B107" s="1632"/>
      <c r="C107" s="1632"/>
      <c r="D107" s="227" t="s">
        <v>1317</v>
      </c>
      <c r="E107" s="228" t="s">
        <v>1354</v>
      </c>
      <c r="F107" s="229"/>
      <c r="G107" s="1627"/>
      <c r="H107" s="1629"/>
      <c r="I107" s="224">
        <v>886</v>
      </c>
      <c r="J107" s="100">
        <f t="shared" si="1"/>
        <v>930.30000000000007</v>
      </c>
    </row>
    <row r="108" spans="1:10" ht="23.4" thickBot="1">
      <c r="A108" s="1652"/>
      <c r="B108" s="1633"/>
      <c r="C108" s="1633"/>
      <c r="D108" s="123" t="s">
        <v>1362</v>
      </c>
      <c r="E108" s="117" t="s">
        <v>1708</v>
      </c>
      <c r="F108" s="107"/>
      <c r="G108" s="1636"/>
      <c r="H108" s="1638"/>
      <c r="I108" s="108">
        <v>929</v>
      </c>
      <c r="J108" s="100">
        <f t="shared" si="1"/>
        <v>975.45</v>
      </c>
    </row>
    <row r="109" spans="1:10" ht="23.4" thickBot="1">
      <c r="A109" s="1652"/>
      <c r="B109" s="1632"/>
      <c r="C109" s="1623"/>
      <c r="D109" s="141" t="s">
        <v>1355</v>
      </c>
      <c r="E109" s="98" t="s">
        <v>1356</v>
      </c>
      <c r="F109" s="99"/>
      <c r="G109" s="1627"/>
      <c r="H109" s="1629"/>
      <c r="I109" s="104">
        <v>1264</v>
      </c>
      <c r="J109" s="100">
        <f t="shared" si="1"/>
        <v>1327.2</v>
      </c>
    </row>
    <row r="110" spans="1:10" ht="23.4" thickBot="1">
      <c r="A110" s="1652"/>
      <c r="B110" s="1633"/>
      <c r="C110" s="1729"/>
      <c r="D110" s="142" t="s">
        <v>1357</v>
      </c>
      <c r="E110" s="106" t="s">
        <v>1358</v>
      </c>
      <c r="F110" s="107"/>
      <c r="G110" s="1627"/>
      <c r="H110" s="1629"/>
      <c r="I110" s="108">
        <v>1328</v>
      </c>
      <c r="J110" s="100">
        <f t="shared" si="1"/>
        <v>1394.4</v>
      </c>
    </row>
    <row r="111" spans="1:10" ht="23.25" customHeight="1" thickBot="1">
      <c r="A111" s="1652"/>
      <c r="B111" s="1631" t="s">
        <v>1359</v>
      </c>
      <c r="C111" s="1729"/>
      <c r="D111" s="138" t="s">
        <v>1282</v>
      </c>
      <c r="E111" s="143" t="s">
        <v>1709</v>
      </c>
      <c r="F111" s="110"/>
      <c r="G111" s="1627"/>
      <c r="H111" s="1629"/>
      <c r="I111" s="111">
        <v>648</v>
      </c>
      <c r="J111" s="100">
        <f t="shared" si="1"/>
        <v>680.4</v>
      </c>
    </row>
    <row r="112" spans="1:10" ht="23.4" thickBot="1">
      <c r="A112" s="1652"/>
      <c r="B112" s="1632"/>
      <c r="C112" s="1729"/>
      <c r="D112" s="141" t="s">
        <v>1285</v>
      </c>
      <c r="E112" s="136" t="s">
        <v>1710</v>
      </c>
      <c r="F112" s="105"/>
      <c r="G112" s="1627"/>
      <c r="H112" s="1629"/>
      <c r="I112" s="104">
        <v>670</v>
      </c>
      <c r="J112" s="100">
        <f t="shared" si="1"/>
        <v>703.5</v>
      </c>
    </row>
    <row r="113" spans="1:10" ht="23.25" customHeight="1" thickBot="1">
      <c r="A113" s="1652"/>
      <c r="B113" s="1632"/>
      <c r="C113" s="1729"/>
      <c r="D113" s="138" t="s">
        <v>1287</v>
      </c>
      <c r="E113" s="144" t="s">
        <v>1711</v>
      </c>
      <c r="F113" s="99"/>
      <c r="G113" s="1627"/>
      <c r="H113" s="1629"/>
      <c r="I113" s="104">
        <v>691</v>
      </c>
      <c r="J113" s="100">
        <f t="shared" si="1"/>
        <v>725.55000000000007</v>
      </c>
    </row>
    <row r="114" spans="1:10" ht="23.4" thickBot="1">
      <c r="A114" s="1652"/>
      <c r="B114" s="1632"/>
      <c r="C114" s="1729"/>
      <c r="D114" s="138" t="s">
        <v>1289</v>
      </c>
      <c r="E114" s="136" t="s">
        <v>1712</v>
      </c>
      <c r="F114" s="105"/>
      <c r="G114" s="1627"/>
      <c r="H114" s="1629"/>
      <c r="I114" s="104">
        <v>713</v>
      </c>
      <c r="J114" s="100">
        <f t="shared" si="1"/>
        <v>748.65</v>
      </c>
    </row>
    <row r="115" spans="1:10" ht="23.4" thickBot="1">
      <c r="A115" s="1652"/>
      <c r="B115" s="1632"/>
      <c r="C115" s="1729"/>
      <c r="D115" s="138" t="s">
        <v>1291</v>
      </c>
      <c r="E115" s="136" t="s">
        <v>1713</v>
      </c>
      <c r="F115" s="105"/>
      <c r="G115" s="1627"/>
      <c r="H115" s="1629"/>
      <c r="I115" s="104">
        <v>754</v>
      </c>
      <c r="J115" s="100">
        <f t="shared" si="1"/>
        <v>791.7</v>
      </c>
    </row>
    <row r="116" spans="1:10" ht="23.4" thickBot="1">
      <c r="A116" s="1652"/>
      <c r="B116" s="1632"/>
      <c r="C116" s="1729"/>
      <c r="D116" s="138" t="s">
        <v>1293</v>
      </c>
      <c r="E116" s="136" t="s">
        <v>1714</v>
      </c>
      <c r="F116" s="105"/>
      <c r="G116" s="1627"/>
      <c r="H116" s="1629"/>
      <c r="I116" s="104">
        <v>821</v>
      </c>
      <c r="J116" s="100">
        <f t="shared" si="1"/>
        <v>862.05000000000007</v>
      </c>
    </row>
    <row r="117" spans="1:10" ht="23.4" thickBot="1">
      <c r="A117" s="1652"/>
      <c r="B117" s="1632"/>
      <c r="C117" s="1729"/>
      <c r="D117" s="138" t="s">
        <v>1295</v>
      </c>
      <c r="E117" s="135" t="s">
        <v>1715</v>
      </c>
      <c r="F117" s="130"/>
      <c r="G117" s="1627"/>
      <c r="H117" s="1629"/>
      <c r="I117" s="104">
        <v>853</v>
      </c>
      <c r="J117" s="100">
        <f t="shared" si="1"/>
        <v>895.65000000000009</v>
      </c>
    </row>
    <row r="118" spans="1:10" ht="23.4" thickBot="1">
      <c r="A118" s="1652"/>
      <c r="B118" s="1632"/>
      <c r="C118" s="1729"/>
      <c r="D118" s="141" t="s">
        <v>1299</v>
      </c>
      <c r="E118" s="136" t="s">
        <v>1716</v>
      </c>
      <c r="F118" s="105"/>
      <c r="G118" s="1627"/>
      <c r="H118" s="1629"/>
      <c r="I118" s="104">
        <v>875</v>
      </c>
      <c r="J118" s="100">
        <f t="shared" si="1"/>
        <v>918.75</v>
      </c>
    </row>
    <row r="119" spans="1:10" ht="23.25" customHeight="1" thickBot="1">
      <c r="A119" s="1652"/>
      <c r="B119" s="1632"/>
      <c r="C119" s="1729"/>
      <c r="D119" s="138" t="s">
        <v>1360</v>
      </c>
      <c r="E119" s="144" t="s">
        <v>1717</v>
      </c>
      <c r="F119" s="99"/>
      <c r="G119" s="1627"/>
      <c r="H119" s="1629"/>
      <c r="I119" s="104">
        <v>918</v>
      </c>
      <c r="J119" s="100">
        <f t="shared" si="1"/>
        <v>963.90000000000009</v>
      </c>
    </row>
    <row r="120" spans="1:10" ht="23.4" thickBot="1">
      <c r="A120" s="1652"/>
      <c r="B120" s="1632"/>
      <c r="C120" s="1729"/>
      <c r="D120" s="138" t="s">
        <v>1361</v>
      </c>
      <c r="E120" s="136" t="s">
        <v>1718</v>
      </c>
      <c r="F120" s="105"/>
      <c r="G120" s="1627"/>
      <c r="H120" s="1629"/>
      <c r="I120" s="104">
        <v>1026</v>
      </c>
      <c r="J120" s="100">
        <f t="shared" si="1"/>
        <v>1077.3</v>
      </c>
    </row>
    <row r="121" spans="1:10" ht="23.4" thickBot="1">
      <c r="A121" s="1652"/>
      <c r="B121" s="1632"/>
      <c r="C121" s="1729"/>
      <c r="D121" s="230" t="s">
        <v>1317</v>
      </c>
      <c r="E121" s="231" t="s">
        <v>1719</v>
      </c>
      <c r="F121" s="103"/>
      <c r="G121" s="1627"/>
      <c r="H121" s="1629"/>
      <c r="I121" s="224">
        <v>1134</v>
      </c>
      <c r="J121" s="100">
        <f t="shared" si="1"/>
        <v>1190.7</v>
      </c>
    </row>
    <row r="122" spans="1:10" ht="23.4" thickBot="1">
      <c r="A122" s="1652"/>
      <c r="B122" s="1632"/>
      <c r="C122" s="1624"/>
      <c r="D122" s="142" t="s">
        <v>1362</v>
      </c>
      <c r="E122" s="137" t="s">
        <v>1720</v>
      </c>
      <c r="F122" s="107"/>
      <c r="G122" s="1636"/>
      <c r="H122" s="1638"/>
      <c r="I122" s="108">
        <v>1188</v>
      </c>
      <c r="J122" s="100">
        <f t="shared" si="1"/>
        <v>1247.4000000000001</v>
      </c>
    </row>
    <row r="123" spans="1:10" ht="23.4" thickBot="1">
      <c r="A123" s="1652"/>
      <c r="B123" s="1730" t="s">
        <v>1363</v>
      </c>
      <c r="C123" s="1731"/>
      <c r="D123" s="141" t="s">
        <v>1317</v>
      </c>
      <c r="E123" s="145" t="s">
        <v>2013</v>
      </c>
      <c r="F123" s="99"/>
      <c r="G123" s="1626"/>
      <c r="H123" s="1637" t="s">
        <v>1333</v>
      </c>
      <c r="I123" s="111">
        <v>778</v>
      </c>
      <c r="J123" s="100">
        <f t="shared" si="1"/>
        <v>816.90000000000009</v>
      </c>
    </row>
    <row r="124" spans="1:10" ht="23.4" thickBot="1">
      <c r="A124" s="1653"/>
      <c r="B124" s="1732"/>
      <c r="C124" s="1733"/>
      <c r="D124" s="139" t="s">
        <v>1355</v>
      </c>
      <c r="E124" s="146" t="s">
        <v>2014</v>
      </c>
      <c r="F124" s="147"/>
      <c r="G124" s="1627"/>
      <c r="H124" s="1629"/>
      <c r="I124" s="104">
        <v>1318</v>
      </c>
      <c r="J124" s="100">
        <f t="shared" si="1"/>
        <v>1383.9</v>
      </c>
    </row>
    <row r="125" spans="1:10" ht="23.4" thickBot="1">
      <c r="A125" s="1654"/>
      <c r="B125" s="1734"/>
      <c r="C125" s="1735"/>
      <c r="D125" s="123" t="s">
        <v>1357</v>
      </c>
      <c r="E125" s="148" t="s">
        <v>2015</v>
      </c>
      <c r="F125" s="107"/>
      <c r="G125" s="1636"/>
      <c r="H125" s="1638"/>
      <c r="I125" s="108">
        <v>1361</v>
      </c>
      <c r="J125" s="100">
        <f t="shared" si="1"/>
        <v>1429.05</v>
      </c>
    </row>
    <row r="126" spans="1:10" ht="23.4" thickBot="1">
      <c r="A126" s="1639" t="s">
        <v>1364</v>
      </c>
      <c r="B126" s="1639" t="s">
        <v>1254</v>
      </c>
      <c r="C126" s="1725"/>
      <c r="D126" s="134" t="s">
        <v>1285</v>
      </c>
      <c r="E126" s="149" t="s">
        <v>1365</v>
      </c>
      <c r="F126" s="110"/>
      <c r="G126" s="1655"/>
      <c r="H126" s="1628" t="s">
        <v>1333</v>
      </c>
      <c r="I126" s="111">
        <v>285</v>
      </c>
      <c r="J126" s="100">
        <f t="shared" si="1"/>
        <v>299.25</v>
      </c>
    </row>
    <row r="127" spans="1:10" ht="23.4" thickBot="1">
      <c r="A127" s="1641"/>
      <c r="B127" s="1681"/>
      <c r="C127" s="1726"/>
      <c r="D127" s="120" t="s">
        <v>1287</v>
      </c>
      <c r="E127" s="102" t="s">
        <v>1366</v>
      </c>
      <c r="F127" s="105"/>
      <c r="G127" s="1657"/>
      <c r="H127" s="1629"/>
      <c r="I127" s="104">
        <v>302</v>
      </c>
      <c r="J127" s="100">
        <f t="shared" si="1"/>
        <v>317.10000000000002</v>
      </c>
    </row>
    <row r="128" spans="1:10" ht="23.4" thickBot="1">
      <c r="A128" s="1641"/>
      <c r="B128" s="1681"/>
      <c r="C128" s="1726"/>
      <c r="D128" s="120" t="s">
        <v>1289</v>
      </c>
      <c r="E128" s="102" t="s">
        <v>1367</v>
      </c>
      <c r="F128" s="105"/>
      <c r="G128" s="1657"/>
      <c r="H128" s="1629"/>
      <c r="I128" s="104">
        <v>319</v>
      </c>
      <c r="J128" s="100">
        <f t="shared" si="1"/>
        <v>334.95</v>
      </c>
    </row>
    <row r="129" spans="1:10" ht="23.4" thickBot="1">
      <c r="A129" s="1641"/>
      <c r="B129" s="1681"/>
      <c r="C129" s="1726"/>
      <c r="D129" s="120" t="s">
        <v>1291</v>
      </c>
      <c r="E129" s="129" t="s">
        <v>1368</v>
      </c>
      <c r="F129" s="105"/>
      <c r="G129" s="1657"/>
      <c r="H129" s="1629"/>
      <c r="I129" s="104">
        <v>361</v>
      </c>
      <c r="J129" s="100">
        <f t="shared" si="1"/>
        <v>379.05</v>
      </c>
    </row>
    <row r="130" spans="1:10" ht="23.4" thickBot="1">
      <c r="A130" s="1641"/>
      <c r="B130" s="1681"/>
      <c r="C130" s="1726"/>
      <c r="D130" s="120" t="s">
        <v>1293</v>
      </c>
      <c r="E130" s="102" t="s">
        <v>1369</v>
      </c>
      <c r="F130" s="105"/>
      <c r="G130" s="1657"/>
      <c r="H130" s="1629"/>
      <c r="I130" s="104">
        <v>414</v>
      </c>
      <c r="J130" s="100">
        <f t="shared" si="1"/>
        <v>434.70000000000005</v>
      </c>
    </row>
    <row r="131" spans="1:10" ht="23.4" thickBot="1">
      <c r="A131" s="1643"/>
      <c r="B131" s="1682"/>
      <c r="C131" s="1727"/>
      <c r="D131" s="123" t="s">
        <v>1295</v>
      </c>
      <c r="E131" s="106" t="s">
        <v>1370</v>
      </c>
      <c r="F131" s="107"/>
      <c r="G131" s="1728"/>
      <c r="H131" s="1638"/>
      <c r="I131" s="108">
        <v>447</v>
      </c>
      <c r="J131" s="100">
        <f t="shared" si="1"/>
        <v>469.35</v>
      </c>
    </row>
    <row r="132" spans="1:10" ht="40.5" customHeight="1" thickBot="1">
      <c r="A132" s="1742" t="s">
        <v>1371</v>
      </c>
      <c r="B132" s="1743"/>
      <c r="C132" s="1743"/>
      <c r="D132" s="1744"/>
      <c r="E132" s="843" t="s">
        <v>1309</v>
      </c>
      <c r="F132" s="151"/>
      <c r="G132" s="151"/>
      <c r="H132" s="152" t="s">
        <v>1372</v>
      </c>
      <c r="I132" s="111">
        <v>50</v>
      </c>
      <c r="J132" s="100">
        <f t="shared" si="1"/>
        <v>52.5</v>
      </c>
    </row>
    <row r="133" spans="1:10" ht="42" customHeight="1" thickBot="1">
      <c r="A133" s="1745"/>
      <c r="B133" s="1746"/>
      <c r="C133" s="1746"/>
      <c r="D133" s="1747"/>
      <c r="E133" s="844" t="s">
        <v>1315</v>
      </c>
      <c r="F133" s="154"/>
      <c r="G133" s="154"/>
      <c r="H133" s="155" t="s">
        <v>1373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745"/>
      <c r="B134" s="1746"/>
      <c r="C134" s="1746"/>
      <c r="D134" s="1747"/>
      <c r="E134" s="845" t="s">
        <v>1306</v>
      </c>
      <c r="F134" s="156"/>
      <c r="G134" s="156"/>
      <c r="H134" s="157" t="s">
        <v>1374</v>
      </c>
      <c r="I134" s="104">
        <v>63</v>
      </c>
      <c r="J134" s="100">
        <f t="shared" si="2"/>
        <v>66.150000000000006</v>
      </c>
    </row>
    <row r="135" spans="1:10" ht="42" customHeight="1" thickBot="1">
      <c r="A135" s="1745"/>
      <c r="B135" s="1746"/>
      <c r="C135" s="1746"/>
      <c r="D135" s="1747"/>
      <c r="E135" s="845" t="s">
        <v>1320</v>
      </c>
      <c r="F135" s="156"/>
      <c r="G135" s="156"/>
      <c r="H135" s="157" t="s">
        <v>1375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748"/>
      <c r="B136" s="1749"/>
      <c r="C136" s="1749"/>
      <c r="D136" s="1750"/>
      <c r="E136" s="846" t="s">
        <v>1303</v>
      </c>
      <c r="F136" s="158"/>
      <c r="G136" s="158"/>
      <c r="H136" s="159" t="s">
        <v>1376</v>
      </c>
      <c r="I136" s="104">
        <v>93</v>
      </c>
      <c r="J136" s="100">
        <f t="shared" si="2"/>
        <v>97.65</v>
      </c>
    </row>
    <row r="137" spans="1:10" ht="46.5" customHeight="1" thickBot="1">
      <c r="A137" s="1751"/>
      <c r="B137" s="1752"/>
      <c r="C137" s="1752"/>
      <c r="D137" s="1753"/>
      <c r="E137" s="846" t="s">
        <v>1304</v>
      </c>
      <c r="F137" s="158"/>
      <c r="G137" s="158"/>
      <c r="H137" s="160" t="s">
        <v>1377</v>
      </c>
      <c r="I137" s="108">
        <v>119</v>
      </c>
      <c r="J137" s="100">
        <f t="shared" si="2"/>
        <v>124.95</v>
      </c>
    </row>
    <row r="138" spans="1:10" ht="40.5" customHeight="1" thickBot="1">
      <c r="A138" s="1754" t="s">
        <v>1378</v>
      </c>
      <c r="B138" s="1755"/>
      <c r="C138" s="1755"/>
      <c r="D138" s="1725"/>
      <c r="E138" s="843" t="s">
        <v>1379</v>
      </c>
      <c r="F138" s="151"/>
      <c r="G138" s="151"/>
      <c r="H138" s="152" t="s">
        <v>1380</v>
      </c>
      <c r="I138" s="111">
        <v>49</v>
      </c>
      <c r="J138" s="100">
        <f t="shared" si="2"/>
        <v>51.45</v>
      </c>
    </row>
    <row r="139" spans="1:10" ht="42" customHeight="1" thickBot="1">
      <c r="A139" s="1681"/>
      <c r="B139" s="1756"/>
      <c r="C139" s="1756"/>
      <c r="D139" s="1726"/>
      <c r="E139" s="844" t="s">
        <v>1381</v>
      </c>
      <c r="F139" s="154"/>
      <c r="G139" s="154"/>
      <c r="H139" s="155" t="s">
        <v>1382</v>
      </c>
      <c r="I139" s="108">
        <v>59</v>
      </c>
      <c r="J139" s="100">
        <f t="shared" si="2"/>
        <v>61.95</v>
      </c>
    </row>
    <row r="140" spans="1:10" ht="43.95" customHeight="1" thickBot="1">
      <c r="A140" s="1681"/>
      <c r="B140" s="1756"/>
      <c r="C140" s="1756"/>
      <c r="D140" s="1726"/>
      <c r="E140" s="150" t="s">
        <v>1383</v>
      </c>
      <c r="F140" s="151"/>
      <c r="G140" s="151"/>
      <c r="H140" s="152" t="s">
        <v>1380</v>
      </c>
      <c r="I140" s="111">
        <v>69</v>
      </c>
      <c r="J140" s="100">
        <f t="shared" si="2"/>
        <v>72.45</v>
      </c>
    </row>
    <row r="141" spans="1:10" ht="47.4" customHeight="1" thickBot="1">
      <c r="A141" s="1682"/>
      <c r="B141" s="1757"/>
      <c r="C141" s="1757"/>
      <c r="D141" s="1727"/>
      <c r="E141" s="153" t="s">
        <v>1384</v>
      </c>
      <c r="F141" s="154"/>
      <c r="G141" s="154"/>
      <c r="H141" s="155" t="s">
        <v>1382</v>
      </c>
      <c r="I141" s="108">
        <v>84</v>
      </c>
      <c r="J141" s="100">
        <f t="shared" si="2"/>
        <v>88.2</v>
      </c>
    </row>
    <row r="142" spans="1:10" ht="46.5" customHeight="1" thickBot="1">
      <c r="A142" s="1758" t="s">
        <v>1385</v>
      </c>
      <c r="B142" s="1759" t="s">
        <v>1386</v>
      </c>
      <c r="C142" s="1759" t="s">
        <v>1386</v>
      </c>
      <c r="D142" s="1760" t="s">
        <v>1386</v>
      </c>
      <c r="E142" s="161" t="s">
        <v>1387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739" t="s">
        <v>1388</v>
      </c>
      <c r="B143" s="1761" t="s">
        <v>1389</v>
      </c>
      <c r="C143" s="1761" t="s">
        <v>1389</v>
      </c>
      <c r="D143" s="1762" t="s">
        <v>1389</v>
      </c>
      <c r="E143" s="163" t="s">
        <v>1390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739" t="s">
        <v>1391</v>
      </c>
      <c r="B144" s="1761" t="s">
        <v>1392</v>
      </c>
      <c r="C144" s="1761" t="s">
        <v>1392</v>
      </c>
      <c r="D144" s="1762" t="s">
        <v>1392</v>
      </c>
      <c r="E144" s="163" t="s">
        <v>1393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739" t="s">
        <v>1394</v>
      </c>
      <c r="B145" s="1761" t="s">
        <v>1395</v>
      </c>
      <c r="C145" s="1761" t="s">
        <v>1395</v>
      </c>
      <c r="D145" s="1762" t="s">
        <v>1395</v>
      </c>
      <c r="E145" s="163" t="s">
        <v>1396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739" t="s">
        <v>1397</v>
      </c>
      <c r="B146" s="1761" t="s">
        <v>1395</v>
      </c>
      <c r="C146" s="1761" t="s">
        <v>1395</v>
      </c>
      <c r="D146" s="1762" t="s">
        <v>1395</v>
      </c>
      <c r="E146" s="163" t="s">
        <v>1398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739" t="s">
        <v>1399</v>
      </c>
      <c r="B147" s="1761" t="s">
        <v>1400</v>
      </c>
      <c r="C147" s="1761" t="s">
        <v>1400</v>
      </c>
      <c r="D147" s="1761" t="s">
        <v>1400</v>
      </c>
      <c r="E147" s="114" t="s">
        <v>1401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776" t="s">
        <v>1402</v>
      </c>
      <c r="B148" s="1777"/>
      <c r="C148" s="1777"/>
      <c r="D148" s="1778"/>
      <c r="E148" s="164" t="s">
        <v>1403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736" t="s">
        <v>1404</v>
      </c>
      <c r="B149" s="1737" t="s">
        <v>1395</v>
      </c>
      <c r="C149" s="1737" t="s">
        <v>1395</v>
      </c>
      <c r="D149" s="1738" t="s">
        <v>1395</v>
      </c>
      <c r="E149" s="848" t="s">
        <v>1405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736" t="s">
        <v>1394</v>
      </c>
      <c r="B150" s="1737" t="s">
        <v>1395</v>
      </c>
      <c r="C150" s="1737" t="s">
        <v>1395</v>
      </c>
      <c r="D150" s="1738" t="s">
        <v>1395</v>
      </c>
      <c r="E150" s="848" t="s">
        <v>1406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736" t="s">
        <v>1397</v>
      </c>
      <c r="B151" s="1737" t="s">
        <v>1395</v>
      </c>
      <c r="C151" s="1737" t="s">
        <v>1395</v>
      </c>
      <c r="D151" s="1738" t="s">
        <v>1395</v>
      </c>
      <c r="E151" s="849" t="s">
        <v>1407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736" t="s">
        <v>1399</v>
      </c>
      <c r="B152" s="1737" t="s">
        <v>1400</v>
      </c>
      <c r="C152" s="1737" t="s">
        <v>1400</v>
      </c>
      <c r="D152" s="1738" t="s">
        <v>1400</v>
      </c>
      <c r="E152" s="849" t="s">
        <v>1408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736" t="s">
        <v>1409</v>
      </c>
      <c r="B153" s="1737" t="s">
        <v>1400</v>
      </c>
      <c r="C153" s="1737" t="s">
        <v>1400</v>
      </c>
      <c r="D153" s="1738" t="s">
        <v>1400</v>
      </c>
      <c r="E153" s="849" t="s">
        <v>1721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758" t="s">
        <v>1410</v>
      </c>
      <c r="B154" s="1763"/>
      <c r="C154" s="1763"/>
      <c r="D154" s="1763"/>
      <c r="E154" s="835" t="s">
        <v>1722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764" t="s">
        <v>1411</v>
      </c>
      <c r="B155" s="1765"/>
      <c r="C155" s="1765"/>
      <c r="D155" s="1766"/>
      <c r="E155" s="847" t="s">
        <v>1723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739" t="s">
        <v>1412</v>
      </c>
      <c r="B156" s="1740"/>
      <c r="C156" s="1740"/>
      <c r="D156" s="1741"/>
      <c r="E156" s="153" t="s">
        <v>1413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739" t="s">
        <v>1412</v>
      </c>
      <c r="B157" s="1740"/>
      <c r="C157" s="1740"/>
      <c r="D157" s="1741"/>
      <c r="E157" s="153" t="s">
        <v>1414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739" t="s">
        <v>1416</v>
      </c>
      <c r="B158" s="1740"/>
      <c r="C158" s="1740"/>
      <c r="D158" s="1741"/>
      <c r="E158" s="153" t="s">
        <v>1417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739" t="s">
        <v>1415</v>
      </c>
      <c r="B159" s="1740"/>
      <c r="C159" s="1740"/>
      <c r="D159" s="1741"/>
      <c r="E159" s="844" t="s">
        <v>1418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739" t="s">
        <v>1415</v>
      </c>
      <c r="B160" s="1740"/>
      <c r="C160" s="1740"/>
      <c r="D160" s="1741"/>
      <c r="E160" s="153" t="s">
        <v>1724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739" t="s">
        <v>1419</v>
      </c>
      <c r="B161" s="1740"/>
      <c r="C161" s="1740"/>
      <c r="D161" s="1741"/>
      <c r="E161" s="153" t="s">
        <v>1420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739" t="s">
        <v>1421</v>
      </c>
      <c r="B162" s="1740"/>
      <c r="C162" s="1740"/>
      <c r="D162" s="1741"/>
      <c r="E162" s="153" t="s">
        <v>1422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739" t="s">
        <v>1423</v>
      </c>
      <c r="B163" s="1740"/>
      <c r="C163" s="1740"/>
      <c r="D163" s="1741"/>
      <c r="E163" s="163" t="s">
        <v>1424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739" t="s">
        <v>1425</v>
      </c>
      <c r="B164" s="1740"/>
      <c r="C164" s="1740"/>
      <c r="D164" s="1741"/>
      <c r="E164" s="163" t="s">
        <v>1426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739" t="s">
        <v>1732</v>
      </c>
      <c r="B165" s="1740"/>
      <c r="C165" s="1740"/>
      <c r="D165" s="1741"/>
      <c r="E165" s="844" t="s">
        <v>1725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739" t="s">
        <v>1427</v>
      </c>
      <c r="B166" s="1740"/>
      <c r="C166" s="1740"/>
      <c r="D166" s="1741"/>
      <c r="E166" s="844" t="s">
        <v>1428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739"/>
      <c r="B167" s="1740"/>
      <c r="C167" s="1740"/>
      <c r="D167" s="1741"/>
      <c r="E167" s="844" t="s">
        <v>1429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739" t="s">
        <v>1430</v>
      </c>
      <c r="B168" s="1740"/>
      <c r="C168" s="1740"/>
      <c r="D168" s="1741"/>
      <c r="E168" s="845" t="s">
        <v>1431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739"/>
      <c r="B169" s="1740"/>
      <c r="C169" s="1740"/>
      <c r="D169" s="1741"/>
      <c r="E169" s="845" t="s">
        <v>1432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739" t="s">
        <v>1433</v>
      </c>
      <c r="B170" s="1740"/>
      <c r="C170" s="1740"/>
      <c r="D170" s="1741"/>
      <c r="E170" s="844" t="s">
        <v>1434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739"/>
      <c r="B171" s="1740"/>
      <c r="C171" s="1740"/>
      <c r="D171" s="1741"/>
      <c r="E171" s="844" t="s">
        <v>1435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739"/>
      <c r="B172" s="1740"/>
      <c r="C172" s="1740"/>
      <c r="D172" s="1741"/>
      <c r="E172" s="844" t="s">
        <v>1436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739"/>
      <c r="B173" s="1740"/>
      <c r="C173" s="1740"/>
      <c r="D173" s="1741"/>
      <c r="E173" s="844" t="s">
        <v>1437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739"/>
      <c r="B174" s="1740"/>
      <c r="C174" s="1740"/>
      <c r="D174" s="1741"/>
      <c r="E174" s="850" t="s">
        <v>1438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739" t="s">
        <v>1439</v>
      </c>
      <c r="B175" s="1740"/>
      <c r="C175" s="1740"/>
      <c r="D175" s="1741"/>
      <c r="E175" s="153" t="s">
        <v>1440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767" t="s">
        <v>1441</v>
      </c>
      <c r="B176" s="1768"/>
      <c r="C176" s="1768"/>
      <c r="D176" s="1769"/>
      <c r="E176" s="153" t="s">
        <v>1442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767" t="s">
        <v>1441</v>
      </c>
      <c r="B177" s="1768"/>
      <c r="C177" s="1768"/>
      <c r="D177" s="1769"/>
      <c r="E177" s="153" t="s">
        <v>1443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767" t="s">
        <v>1726</v>
      </c>
      <c r="B178" s="1768"/>
      <c r="C178" s="1768"/>
      <c r="D178" s="1769"/>
      <c r="E178" s="153" t="s">
        <v>1727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767" t="s">
        <v>1444</v>
      </c>
      <c r="B179" s="1768"/>
      <c r="C179" s="1768"/>
      <c r="D179" s="1769"/>
      <c r="E179" s="153" t="s">
        <v>1445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739" t="s">
        <v>1446</v>
      </c>
      <c r="B180" s="1740"/>
      <c r="C180" s="1740"/>
      <c r="D180" s="1741"/>
      <c r="E180" s="153" t="s">
        <v>1728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739" t="s">
        <v>1447</v>
      </c>
      <c r="B181" s="1740"/>
      <c r="C181" s="1740"/>
      <c r="D181" s="1741"/>
      <c r="E181" s="153" t="s">
        <v>1729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770" t="s">
        <v>1730</v>
      </c>
      <c r="B182" s="1771"/>
      <c r="C182" s="1771"/>
      <c r="D182" s="1772"/>
      <c r="E182" s="163" t="s">
        <v>1731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739" t="s">
        <v>1448</v>
      </c>
      <c r="B183" s="1740"/>
      <c r="C183" s="1740"/>
      <c r="D183" s="1741"/>
      <c r="E183" s="153" t="s">
        <v>1449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773" t="s">
        <v>1448</v>
      </c>
      <c r="B184" s="1774"/>
      <c r="C184" s="1774"/>
      <c r="D184" s="1775"/>
      <c r="E184" s="170" t="s">
        <v>1450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BDF4-998F-462B-9F31-0A5875508F55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1018" customWidth="1"/>
    <col min="2" max="2" width="13.6640625" style="1019" customWidth="1"/>
    <col min="3" max="3" width="12.6640625" style="1019" customWidth="1"/>
    <col min="4" max="4" width="12" style="1019" customWidth="1"/>
    <col min="5" max="6" width="10.5546875" style="1019" customWidth="1"/>
    <col min="7" max="7" width="20.88671875" style="1024" customWidth="1"/>
    <col min="8" max="8" width="1.44140625" style="1022" customWidth="1"/>
    <col min="9" max="10" width="16.88671875" style="1018" customWidth="1"/>
    <col min="11" max="16384" width="9.109375" style="1018"/>
  </cols>
  <sheetData>
    <row r="1" spans="1:11">
      <c r="F1" s="1020"/>
      <c r="G1" s="1021"/>
      <c r="I1" s="1023"/>
    </row>
    <row r="2" spans="1:11" ht="14.25" customHeight="1">
      <c r="F2" s="1020"/>
      <c r="G2" s="1021"/>
      <c r="I2" s="1023"/>
    </row>
    <row r="3" spans="1:11" ht="24.75" customHeight="1"/>
    <row r="4" spans="1:11" ht="20.25" customHeight="1">
      <c r="A4" s="1025" t="s">
        <v>5654</v>
      </c>
      <c r="B4" s="1026"/>
      <c r="C4" s="1026"/>
      <c r="D4" s="1026"/>
      <c r="E4" s="1026"/>
      <c r="F4" s="1026"/>
      <c r="G4" s="1026"/>
      <c r="H4" s="1027"/>
    </row>
    <row r="5" spans="1:11" s="1033" customFormat="1" ht="86.25" customHeight="1">
      <c r="A5" s="1028"/>
      <c r="B5" s="1029"/>
      <c r="C5" s="1029"/>
      <c r="D5" s="1029"/>
      <c r="E5" s="1029"/>
      <c r="F5" s="1030"/>
      <c r="G5" s="1031"/>
      <c r="H5" s="1032"/>
    </row>
    <row r="6" spans="1:11">
      <c r="A6" s="1791" t="s">
        <v>1007</v>
      </c>
      <c r="B6" s="1787" t="s">
        <v>5655</v>
      </c>
      <c r="C6" s="1787"/>
      <c r="D6" s="1787" t="s">
        <v>5656</v>
      </c>
      <c r="E6" s="1792" t="s">
        <v>5657</v>
      </c>
      <c r="F6" s="1787" t="s">
        <v>5658</v>
      </c>
      <c r="G6" s="1789" t="s">
        <v>5659</v>
      </c>
      <c r="H6" s="1027"/>
      <c r="I6" s="1785" t="s">
        <v>5660</v>
      </c>
    </row>
    <row r="7" spans="1:11" ht="21.75" customHeight="1">
      <c r="A7" s="1791"/>
      <c r="B7" s="1034" t="s">
        <v>5661</v>
      </c>
      <c r="C7" s="1034" t="s">
        <v>5662</v>
      </c>
      <c r="D7" s="1788"/>
      <c r="E7" s="1792"/>
      <c r="F7" s="1788"/>
      <c r="G7" s="1790"/>
      <c r="H7" s="1027"/>
      <c r="I7" s="1786"/>
    </row>
    <row r="8" spans="1:11">
      <c r="A8" s="1035" t="s">
        <v>5663</v>
      </c>
      <c r="B8" s="1036"/>
      <c r="C8" s="1036"/>
      <c r="D8" s="1036"/>
      <c r="E8" s="1036"/>
      <c r="F8" s="1036"/>
      <c r="G8" s="1036"/>
      <c r="H8" s="1027"/>
    </row>
    <row r="9" spans="1:11" s="1040" customFormat="1" ht="30" customHeight="1">
      <c r="A9" s="1037" t="s">
        <v>5664</v>
      </c>
      <c r="B9" s="1038"/>
      <c r="C9" s="1038"/>
      <c r="D9" s="1038"/>
      <c r="E9" s="1038"/>
      <c r="F9" s="1038"/>
      <c r="G9" s="1038"/>
      <c r="H9" s="1039"/>
    </row>
    <row r="10" spans="1:11" s="1040" customFormat="1" ht="71.25" customHeight="1">
      <c r="A10" s="1041" t="s">
        <v>5665</v>
      </c>
      <c r="B10" s="1042"/>
      <c r="C10" s="1042"/>
      <c r="D10" s="1042"/>
      <c r="E10" s="1042"/>
      <c r="F10" s="1043"/>
      <c r="G10" s="1044"/>
      <c r="H10" s="1039"/>
      <c r="I10" s="1103" t="s">
        <v>2020</v>
      </c>
      <c r="J10" s="1103" t="s">
        <v>2021</v>
      </c>
    </row>
    <row r="11" spans="1:11" ht="12.75" customHeight="1">
      <c r="A11" s="1045" t="s">
        <v>5666</v>
      </c>
      <c r="B11" s="1046">
        <v>25.2</v>
      </c>
      <c r="C11" s="1046">
        <v>27</v>
      </c>
      <c r="D11" s="1047">
        <v>56</v>
      </c>
      <c r="E11" s="1048">
        <v>1.74</v>
      </c>
      <c r="F11" s="1047">
        <v>213</v>
      </c>
      <c r="G11" s="1049">
        <v>6073.3333333333339</v>
      </c>
      <c r="H11" s="1039"/>
      <c r="I11" s="1104">
        <f>G11*1.22</f>
        <v>7409.4666666666672</v>
      </c>
      <c r="J11" s="1105">
        <f>I11*1.05</f>
        <v>7779.9400000000005</v>
      </c>
      <c r="K11" s="1050"/>
    </row>
    <row r="12" spans="1:11" ht="12.75" customHeight="1">
      <c r="A12" s="1045" t="s">
        <v>5667</v>
      </c>
      <c r="B12" s="1046">
        <v>28</v>
      </c>
      <c r="C12" s="1046">
        <v>31.5</v>
      </c>
      <c r="D12" s="1047">
        <v>57</v>
      </c>
      <c r="E12" s="1048">
        <v>1.74</v>
      </c>
      <c r="F12" s="1047">
        <v>213</v>
      </c>
      <c r="G12" s="1049">
        <v>6545.3333333333339</v>
      </c>
      <c r="H12" s="1039"/>
      <c r="I12" s="1104">
        <f t="shared" ref="I12:I27" si="0">G12*1.22</f>
        <v>7985.3066666666673</v>
      </c>
      <c r="J12" s="1105">
        <f t="shared" ref="J12:J27" si="1">I12*1.05</f>
        <v>8384.5720000000001</v>
      </c>
      <c r="K12" s="1050"/>
    </row>
    <row r="13" spans="1:11" ht="12.75" customHeight="1">
      <c r="A13" s="1045" t="s">
        <v>5668</v>
      </c>
      <c r="B13" s="1046">
        <v>33.5</v>
      </c>
      <c r="C13" s="1046">
        <v>37.5</v>
      </c>
      <c r="D13" s="1047">
        <v>59</v>
      </c>
      <c r="E13" s="1048">
        <v>1.74</v>
      </c>
      <c r="F13" s="1047">
        <v>213</v>
      </c>
      <c r="G13" s="1049">
        <v>6965.333333333333</v>
      </c>
      <c r="H13" s="1039"/>
      <c r="I13" s="1104">
        <f t="shared" si="0"/>
        <v>8497.7066666666669</v>
      </c>
      <c r="J13" s="1105">
        <f t="shared" si="1"/>
        <v>8922.5920000000006</v>
      </c>
      <c r="K13" s="1050"/>
    </row>
    <row r="14" spans="1:11" ht="12.75" customHeight="1">
      <c r="A14" s="1045" t="s">
        <v>5669</v>
      </c>
      <c r="B14" s="1046">
        <v>40</v>
      </c>
      <c r="C14" s="1046">
        <v>45</v>
      </c>
      <c r="D14" s="1047">
        <v>59</v>
      </c>
      <c r="E14" s="1048">
        <v>1.74</v>
      </c>
      <c r="F14" s="1047">
        <v>236</v>
      </c>
      <c r="G14" s="1049">
        <v>7974.3333333333339</v>
      </c>
      <c r="H14" s="1039"/>
      <c r="I14" s="1104">
        <f t="shared" si="0"/>
        <v>9728.6866666666665</v>
      </c>
      <c r="J14" s="1105">
        <f t="shared" si="1"/>
        <v>10215.121000000001</v>
      </c>
      <c r="K14" s="1050"/>
    </row>
    <row r="15" spans="1:11" ht="12.75" customHeight="1">
      <c r="A15" s="1045" t="s">
        <v>5670</v>
      </c>
      <c r="B15" s="1046">
        <v>45</v>
      </c>
      <c r="C15" s="1046">
        <v>50</v>
      </c>
      <c r="D15" s="1047">
        <v>60</v>
      </c>
      <c r="E15" s="1048">
        <v>1.74</v>
      </c>
      <c r="F15" s="1047">
        <v>236</v>
      </c>
      <c r="G15" s="1049">
        <v>8368.6666666666679</v>
      </c>
      <c r="H15" s="1039"/>
      <c r="I15" s="1104">
        <f t="shared" si="0"/>
        <v>10209.773333333334</v>
      </c>
      <c r="J15" s="1105">
        <f t="shared" si="1"/>
        <v>10720.262000000002</v>
      </c>
      <c r="K15" s="1050"/>
    </row>
    <row r="16" spans="1:11" ht="12.75" customHeight="1">
      <c r="A16" s="1045" t="s">
        <v>5671</v>
      </c>
      <c r="B16" s="1046">
        <v>50</v>
      </c>
      <c r="C16" s="1046">
        <v>56</v>
      </c>
      <c r="D16" s="1047">
        <v>61</v>
      </c>
      <c r="E16" s="1048">
        <v>1.74</v>
      </c>
      <c r="F16" s="1047">
        <v>236</v>
      </c>
      <c r="G16" s="1049">
        <v>9771.0000000000018</v>
      </c>
      <c r="H16" s="1039"/>
      <c r="I16" s="1104">
        <f t="shared" si="0"/>
        <v>11920.620000000003</v>
      </c>
      <c r="J16" s="1105">
        <f t="shared" si="1"/>
        <v>12516.651000000003</v>
      </c>
      <c r="K16" s="1050"/>
    </row>
    <row r="17" spans="1:11" ht="12.75" customHeight="1">
      <c r="A17" s="1045" t="s">
        <v>5672</v>
      </c>
      <c r="B17" s="1046">
        <v>56</v>
      </c>
      <c r="C17" s="1046">
        <v>63</v>
      </c>
      <c r="D17" s="1047">
        <v>62</v>
      </c>
      <c r="E17" s="1048">
        <v>2.4319999999999999</v>
      </c>
      <c r="F17" s="1047">
        <v>297</v>
      </c>
      <c r="G17" s="1049">
        <v>10313.666666666668</v>
      </c>
      <c r="H17" s="1039"/>
      <c r="I17" s="1104">
        <f t="shared" si="0"/>
        <v>12582.673333333334</v>
      </c>
      <c r="J17" s="1105">
        <f t="shared" si="1"/>
        <v>13211.807000000001</v>
      </c>
      <c r="K17" s="1050"/>
    </row>
    <row r="18" spans="1:11" ht="12.75" customHeight="1">
      <c r="A18" s="1045" t="s">
        <v>5673</v>
      </c>
      <c r="B18" s="1046">
        <v>61.5</v>
      </c>
      <c r="C18" s="1046">
        <v>69</v>
      </c>
      <c r="D18" s="1047">
        <v>62</v>
      </c>
      <c r="E18" s="1048">
        <v>2.4319999999999999</v>
      </c>
      <c r="F18" s="1047">
        <v>297</v>
      </c>
      <c r="G18" s="1049">
        <v>11087.000000000002</v>
      </c>
      <c r="H18" s="1039"/>
      <c r="I18" s="1104">
        <f t="shared" si="0"/>
        <v>13526.140000000001</v>
      </c>
      <c r="J18" s="1105">
        <f t="shared" si="1"/>
        <v>14202.447000000002</v>
      </c>
      <c r="K18" s="1050"/>
    </row>
    <row r="19" spans="1:11" ht="12.75" customHeight="1">
      <c r="A19" s="1045" t="s">
        <v>5674</v>
      </c>
      <c r="B19" s="1046">
        <v>67</v>
      </c>
      <c r="C19" s="1046">
        <v>75</v>
      </c>
      <c r="D19" s="1047">
        <v>62</v>
      </c>
      <c r="E19" s="1048">
        <v>2.4319999999999999</v>
      </c>
      <c r="F19" s="1047">
        <v>317</v>
      </c>
      <c r="G19" s="1049">
        <v>12512.000000000002</v>
      </c>
      <c r="H19" s="1039"/>
      <c r="I19" s="1104">
        <f t="shared" si="0"/>
        <v>15264.640000000001</v>
      </c>
      <c r="J19" s="1105">
        <f t="shared" si="1"/>
        <v>16027.872000000001</v>
      </c>
      <c r="K19" s="1050"/>
    </row>
    <row r="20" spans="1:11" ht="12.75" customHeight="1">
      <c r="A20" s="1045" t="s">
        <v>5675</v>
      </c>
      <c r="B20" s="1046">
        <v>73</v>
      </c>
      <c r="C20" s="1046">
        <v>81.5</v>
      </c>
      <c r="D20" s="1047">
        <v>62</v>
      </c>
      <c r="E20" s="1048">
        <v>3.367</v>
      </c>
      <c r="F20" s="1047">
        <v>405</v>
      </c>
      <c r="G20" s="1049">
        <v>13767.666666666668</v>
      </c>
      <c r="H20" s="1039"/>
      <c r="I20" s="1104">
        <f t="shared" si="0"/>
        <v>16796.553333333333</v>
      </c>
      <c r="J20" s="1105">
        <f t="shared" si="1"/>
        <v>17636.381000000001</v>
      </c>
      <c r="K20" s="1050"/>
    </row>
    <row r="21" spans="1:11" ht="12.75" customHeight="1">
      <c r="A21" s="1045" t="s">
        <v>5676</v>
      </c>
      <c r="B21" s="1046">
        <v>78.5</v>
      </c>
      <c r="C21" s="1046">
        <v>87.5</v>
      </c>
      <c r="D21" s="1047">
        <v>63</v>
      </c>
      <c r="E21" s="1048">
        <v>3.367</v>
      </c>
      <c r="F21" s="1047">
        <v>405</v>
      </c>
      <c r="G21" s="1049">
        <v>14204.66666666667</v>
      </c>
      <c r="H21" s="1039"/>
      <c r="I21" s="1104">
        <f t="shared" si="0"/>
        <v>17329.693333333336</v>
      </c>
      <c r="J21" s="1105">
        <f t="shared" si="1"/>
        <v>18196.178000000004</v>
      </c>
      <c r="K21" s="1050"/>
    </row>
    <row r="22" spans="1:11" ht="12.75" customHeight="1">
      <c r="A22" s="1045" t="s">
        <v>5677</v>
      </c>
      <c r="B22" s="1046">
        <v>85</v>
      </c>
      <c r="C22" s="1046">
        <v>95</v>
      </c>
      <c r="D22" s="1047">
        <v>64</v>
      </c>
      <c r="E22" s="1048">
        <v>3.367</v>
      </c>
      <c r="F22" s="1047">
        <v>444</v>
      </c>
      <c r="G22" s="1049">
        <v>15386.000000000002</v>
      </c>
      <c r="H22" s="1039"/>
      <c r="I22" s="1104">
        <f t="shared" si="0"/>
        <v>18770.920000000002</v>
      </c>
      <c r="J22" s="1105">
        <f t="shared" si="1"/>
        <v>19709.466000000004</v>
      </c>
      <c r="K22" s="1050"/>
    </row>
    <row r="23" spans="1:11" ht="12.75" customHeight="1">
      <c r="A23" s="1045" t="s">
        <v>5678</v>
      </c>
      <c r="B23" s="1046">
        <v>90</v>
      </c>
      <c r="C23" s="1046">
        <v>100</v>
      </c>
      <c r="D23" s="1047">
        <v>64</v>
      </c>
      <c r="E23" s="1048">
        <v>3.367</v>
      </c>
      <c r="F23" s="1047">
        <v>444</v>
      </c>
      <c r="G23" s="1049">
        <v>15502.333333333334</v>
      </c>
      <c r="H23" s="1039"/>
      <c r="I23" s="1104">
        <f t="shared" si="0"/>
        <v>18912.846666666668</v>
      </c>
      <c r="J23" s="1105">
        <f t="shared" si="1"/>
        <v>19858.489000000001</v>
      </c>
      <c r="K23" s="1050"/>
    </row>
    <row r="24" spans="1:11" ht="12.75" customHeight="1">
      <c r="A24" s="1045" t="s">
        <v>5679</v>
      </c>
      <c r="B24" s="1046">
        <v>95</v>
      </c>
      <c r="C24" s="1046">
        <v>106</v>
      </c>
      <c r="D24" s="1047">
        <v>66</v>
      </c>
      <c r="E24" s="1048">
        <v>3.367</v>
      </c>
      <c r="F24" s="1047">
        <v>445</v>
      </c>
      <c r="G24" s="1049">
        <v>16098.000000000002</v>
      </c>
      <c r="H24" s="1039"/>
      <c r="I24" s="1104">
        <f t="shared" si="0"/>
        <v>19639.560000000001</v>
      </c>
      <c r="J24" s="1105">
        <f t="shared" si="1"/>
        <v>20621.538</v>
      </c>
      <c r="K24" s="1050"/>
    </row>
    <row r="25" spans="1:11" ht="12.75" customHeight="1">
      <c r="A25" s="1045" t="s">
        <v>5680</v>
      </c>
      <c r="B25" s="1046">
        <v>101</v>
      </c>
      <c r="C25" s="1046">
        <v>112</v>
      </c>
      <c r="D25" s="1047">
        <v>66</v>
      </c>
      <c r="E25" s="1048">
        <v>3.367</v>
      </c>
      <c r="F25" s="1047">
        <v>445</v>
      </c>
      <c r="G25" s="1049">
        <v>16290.333333333336</v>
      </c>
      <c r="H25" s="1039"/>
      <c r="I25" s="1104">
        <f t="shared" si="0"/>
        <v>19874.206666666669</v>
      </c>
      <c r="J25" s="1105">
        <f t="shared" si="1"/>
        <v>20867.917000000001</v>
      </c>
      <c r="K25" s="1050"/>
    </row>
    <row r="26" spans="1:11" ht="12.75" customHeight="1">
      <c r="A26" s="1045" t="s">
        <v>5681</v>
      </c>
      <c r="B26" s="1046">
        <v>106</v>
      </c>
      <c r="C26" s="1046">
        <v>119</v>
      </c>
      <c r="D26" s="1047">
        <v>67</v>
      </c>
      <c r="E26" s="1048">
        <v>3.367</v>
      </c>
      <c r="F26" s="1047">
        <v>465</v>
      </c>
      <c r="G26" s="1049">
        <v>17568.666666666668</v>
      </c>
      <c r="H26" s="1039"/>
      <c r="I26" s="1104">
        <f t="shared" si="0"/>
        <v>21433.773333333334</v>
      </c>
      <c r="J26" s="1105">
        <f t="shared" si="1"/>
        <v>22505.462000000003</v>
      </c>
      <c r="K26" s="1050"/>
    </row>
    <row r="27" spans="1:11" ht="12.75" customHeight="1">
      <c r="A27" s="1045" t="s">
        <v>5682</v>
      </c>
      <c r="B27" s="1046">
        <v>112</v>
      </c>
      <c r="C27" s="1046">
        <v>123.5</v>
      </c>
      <c r="D27" s="1047">
        <v>67</v>
      </c>
      <c r="E27" s="1048">
        <v>3.367</v>
      </c>
      <c r="F27" s="1047">
        <v>465</v>
      </c>
      <c r="G27" s="1049">
        <v>17970.333333333336</v>
      </c>
      <c r="H27" s="1039"/>
      <c r="I27" s="1104">
        <f t="shared" si="0"/>
        <v>21923.806666666671</v>
      </c>
      <c r="J27" s="1105">
        <f t="shared" si="1"/>
        <v>23019.997000000007</v>
      </c>
      <c r="K27" s="1050"/>
    </row>
    <row r="28" spans="1:11" s="1040" customFormat="1" ht="30" customHeight="1">
      <c r="A28" s="1037" t="s">
        <v>5683</v>
      </c>
      <c r="B28" s="1038"/>
      <c r="C28" s="1038"/>
      <c r="D28" s="1038"/>
      <c r="E28" s="1038"/>
      <c r="F28" s="1038"/>
      <c r="G28" s="1038"/>
      <c r="H28" s="1039"/>
      <c r="I28" s="1104"/>
      <c r="K28" s="1050"/>
    </row>
    <row r="29" spans="1:11" s="1040" customFormat="1" ht="71.25" customHeight="1">
      <c r="A29" s="1041" t="s">
        <v>5665</v>
      </c>
      <c r="B29" s="1042"/>
      <c r="C29" s="1042"/>
      <c r="D29" s="1042"/>
      <c r="E29" s="1042"/>
      <c r="F29" s="1043"/>
      <c r="G29" s="1044">
        <v>0</v>
      </c>
      <c r="H29" s="1039"/>
      <c r="I29" s="1104"/>
      <c r="K29" s="1050"/>
    </row>
    <row r="30" spans="1:11" ht="12.75" customHeight="1">
      <c r="A30" s="1045" t="s">
        <v>5684</v>
      </c>
      <c r="B30" s="1046">
        <v>25.2</v>
      </c>
      <c r="C30" s="1046">
        <v>27</v>
      </c>
      <c r="D30" s="1047">
        <v>56</v>
      </c>
      <c r="E30" s="1048">
        <v>1.74</v>
      </c>
      <c r="F30" s="1047">
        <v>213</v>
      </c>
      <c r="G30" s="1049">
        <v>5033.0000000000009</v>
      </c>
      <c r="H30" s="1039"/>
      <c r="I30" s="1104">
        <f t="shared" ref="I30:I75" si="2">G30*1.22</f>
        <v>6140.2600000000011</v>
      </c>
      <c r="J30" s="1105">
        <f t="shared" ref="J30:J47" si="3">I30*1.05</f>
        <v>6447.273000000001</v>
      </c>
      <c r="K30" s="1050"/>
    </row>
    <row r="31" spans="1:11" ht="12.75" customHeight="1">
      <c r="A31" s="1045" t="s">
        <v>5685</v>
      </c>
      <c r="B31" s="1046">
        <v>28</v>
      </c>
      <c r="C31" s="1046">
        <v>31.5</v>
      </c>
      <c r="D31" s="1047">
        <v>57</v>
      </c>
      <c r="E31" s="1048">
        <v>1.74</v>
      </c>
      <c r="F31" s="1047">
        <v>213</v>
      </c>
      <c r="G31" s="1049">
        <v>5305</v>
      </c>
      <c r="H31" s="1039"/>
      <c r="I31" s="1104">
        <f t="shared" si="2"/>
        <v>6472.0999999999995</v>
      </c>
      <c r="J31" s="1105">
        <f t="shared" si="3"/>
        <v>6795.7049999999999</v>
      </c>
      <c r="K31" s="1050"/>
    </row>
    <row r="32" spans="1:11" ht="12.75" customHeight="1">
      <c r="A32" s="1045" t="s">
        <v>5686</v>
      </c>
      <c r="B32" s="1046">
        <v>33.5</v>
      </c>
      <c r="C32" s="1046">
        <v>37.5</v>
      </c>
      <c r="D32" s="1047">
        <v>59</v>
      </c>
      <c r="E32" s="1048">
        <v>1.74</v>
      </c>
      <c r="F32" s="1047">
        <v>213</v>
      </c>
      <c r="G32" s="1049">
        <v>5826.666666666667</v>
      </c>
      <c r="H32" s="1039"/>
      <c r="I32" s="1104">
        <f t="shared" si="2"/>
        <v>7108.5333333333338</v>
      </c>
      <c r="J32" s="1105">
        <f t="shared" si="3"/>
        <v>7463.9600000000009</v>
      </c>
      <c r="K32" s="1050"/>
    </row>
    <row r="33" spans="1:11" ht="12.75" customHeight="1">
      <c r="A33" s="1045" t="s">
        <v>5687</v>
      </c>
      <c r="B33" s="1046">
        <v>40</v>
      </c>
      <c r="C33" s="1046">
        <v>45</v>
      </c>
      <c r="D33" s="1047">
        <v>59</v>
      </c>
      <c r="E33" s="1048">
        <v>1.74</v>
      </c>
      <c r="F33" s="1047">
        <v>216</v>
      </c>
      <c r="G33" s="1049">
        <v>6671.0000000000009</v>
      </c>
      <c r="H33" s="1039"/>
      <c r="I33" s="1104">
        <f t="shared" si="2"/>
        <v>8138.6200000000008</v>
      </c>
      <c r="J33" s="1105">
        <f t="shared" si="3"/>
        <v>8545.5510000000013</v>
      </c>
      <c r="K33" s="1050"/>
    </row>
    <row r="34" spans="1:11" ht="12.75" customHeight="1">
      <c r="A34" s="1045" t="s">
        <v>5688</v>
      </c>
      <c r="B34" s="1046">
        <v>45</v>
      </c>
      <c r="C34" s="1046">
        <v>50</v>
      </c>
      <c r="D34" s="1047">
        <v>60</v>
      </c>
      <c r="E34" s="1048">
        <v>1.74</v>
      </c>
      <c r="F34" s="1047">
        <v>236</v>
      </c>
      <c r="G34" s="1049">
        <v>6845.333333333333</v>
      </c>
      <c r="H34" s="1039"/>
      <c r="I34" s="1104">
        <f t="shared" si="2"/>
        <v>8351.3066666666655</v>
      </c>
      <c r="J34" s="1105">
        <f t="shared" si="3"/>
        <v>8768.8719999999994</v>
      </c>
      <c r="K34" s="1050"/>
    </row>
    <row r="35" spans="1:11" ht="12.75" customHeight="1">
      <c r="A35" s="1045" t="s">
        <v>5689</v>
      </c>
      <c r="B35" s="1046">
        <v>50</v>
      </c>
      <c r="C35" s="1046">
        <v>56</v>
      </c>
      <c r="D35" s="1047">
        <v>61</v>
      </c>
      <c r="E35" s="1048">
        <v>1.74</v>
      </c>
      <c r="F35" s="1047">
        <v>236</v>
      </c>
      <c r="G35" s="1049">
        <v>7912</v>
      </c>
      <c r="H35" s="1039"/>
      <c r="I35" s="1104">
        <f t="shared" si="2"/>
        <v>9652.64</v>
      </c>
      <c r="J35" s="1105">
        <f t="shared" si="3"/>
        <v>10135.271999999999</v>
      </c>
      <c r="K35" s="1050"/>
    </row>
    <row r="36" spans="1:11" ht="12.75" customHeight="1">
      <c r="A36" s="1045" t="s">
        <v>5690</v>
      </c>
      <c r="B36" s="1046">
        <v>56</v>
      </c>
      <c r="C36" s="1046">
        <v>63</v>
      </c>
      <c r="D36" s="1047">
        <v>62</v>
      </c>
      <c r="E36" s="1048">
        <v>2.4319999999999999</v>
      </c>
      <c r="F36" s="1047">
        <v>297</v>
      </c>
      <c r="G36" s="1049">
        <v>8351.6666666666679</v>
      </c>
      <c r="H36" s="1039"/>
      <c r="I36" s="1104">
        <f t="shared" si="2"/>
        <v>10189.033333333335</v>
      </c>
      <c r="J36" s="1105">
        <f t="shared" si="3"/>
        <v>10698.485000000002</v>
      </c>
      <c r="K36" s="1050"/>
    </row>
    <row r="37" spans="1:11" ht="12.75" customHeight="1">
      <c r="A37" s="1045" t="s">
        <v>5691</v>
      </c>
      <c r="B37" s="1046">
        <v>61.5</v>
      </c>
      <c r="C37" s="1046">
        <v>69</v>
      </c>
      <c r="D37" s="1047">
        <v>62</v>
      </c>
      <c r="E37" s="1048">
        <v>2.4319999999999999</v>
      </c>
      <c r="F37" s="1047">
        <v>297</v>
      </c>
      <c r="G37" s="1049">
        <v>9061.6666666666679</v>
      </c>
      <c r="H37" s="1039"/>
      <c r="I37" s="1104">
        <f t="shared" si="2"/>
        <v>11055.233333333335</v>
      </c>
      <c r="J37" s="1105">
        <f t="shared" si="3"/>
        <v>11607.995000000003</v>
      </c>
      <c r="K37" s="1050"/>
    </row>
    <row r="38" spans="1:11" ht="12.75" customHeight="1">
      <c r="A38" s="1045" t="s">
        <v>5692</v>
      </c>
      <c r="B38" s="1046">
        <v>67</v>
      </c>
      <c r="C38" s="1046">
        <v>75</v>
      </c>
      <c r="D38" s="1047">
        <v>62</v>
      </c>
      <c r="E38" s="1048">
        <v>2.4319999999999999</v>
      </c>
      <c r="F38" s="1047">
        <v>299</v>
      </c>
      <c r="G38" s="1049">
        <v>9793.6666666666679</v>
      </c>
      <c r="H38" s="1039"/>
      <c r="I38" s="1104">
        <f t="shared" si="2"/>
        <v>11948.273333333334</v>
      </c>
      <c r="J38" s="1105">
        <f t="shared" si="3"/>
        <v>12545.687000000002</v>
      </c>
      <c r="K38" s="1050"/>
    </row>
    <row r="39" spans="1:11" ht="12.75" customHeight="1">
      <c r="A39" s="1045" t="s">
        <v>5693</v>
      </c>
      <c r="B39" s="1046">
        <v>73</v>
      </c>
      <c r="C39" s="1046">
        <v>81.5</v>
      </c>
      <c r="D39" s="1047">
        <v>62</v>
      </c>
      <c r="E39" s="1048">
        <v>3.367</v>
      </c>
      <c r="F39" s="1047">
        <v>405</v>
      </c>
      <c r="G39" s="1049">
        <v>11502.666666666668</v>
      </c>
      <c r="H39" s="1039"/>
      <c r="I39" s="1104">
        <f t="shared" si="2"/>
        <v>14033.253333333334</v>
      </c>
      <c r="J39" s="1105">
        <f t="shared" si="3"/>
        <v>14734.916000000001</v>
      </c>
      <c r="K39" s="1050"/>
    </row>
    <row r="40" spans="1:11" ht="12.75" customHeight="1">
      <c r="A40" s="1045" t="s">
        <v>5694</v>
      </c>
      <c r="B40" s="1046">
        <v>78.5</v>
      </c>
      <c r="C40" s="1046">
        <v>87.5</v>
      </c>
      <c r="D40" s="1047">
        <v>63</v>
      </c>
      <c r="E40" s="1048">
        <v>3.367</v>
      </c>
      <c r="F40" s="1047">
        <v>405</v>
      </c>
      <c r="G40" s="1049">
        <v>11610</v>
      </c>
      <c r="H40" s="1039"/>
      <c r="I40" s="1104">
        <f t="shared" si="2"/>
        <v>14164.199999999999</v>
      </c>
      <c r="J40" s="1105">
        <f t="shared" si="3"/>
        <v>14872.41</v>
      </c>
      <c r="K40" s="1050"/>
    </row>
    <row r="41" spans="1:11" ht="12.75" customHeight="1">
      <c r="A41" s="1045" t="s">
        <v>5695</v>
      </c>
      <c r="B41" s="1046">
        <v>85</v>
      </c>
      <c r="C41" s="1046">
        <v>95</v>
      </c>
      <c r="D41" s="1047">
        <v>64</v>
      </c>
      <c r="E41" s="1048">
        <v>3.367</v>
      </c>
      <c r="F41" s="1047">
        <v>444</v>
      </c>
      <c r="G41" s="1049">
        <v>12584.666666666668</v>
      </c>
      <c r="H41" s="1039"/>
      <c r="I41" s="1104">
        <f t="shared" si="2"/>
        <v>15353.293333333335</v>
      </c>
      <c r="J41" s="1105">
        <f t="shared" si="3"/>
        <v>16120.958000000002</v>
      </c>
      <c r="K41" s="1050"/>
    </row>
    <row r="42" spans="1:11" ht="12.75" customHeight="1">
      <c r="A42" s="1045" t="s">
        <v>5696</v>
      </c>
      <c r="B42" s="1046">
        <v>90</v>
      </c>
      <c r="C42" s="1046">
        <v>100</v>
      </c>
      <c r="D42" s="1047">
        <v>64</v>
      </c>
      <c r="E42" s="1048">
        <v>3.367</v>
      </c>
      <c r="F42" s="1047">
        <v>444</v>
      </c>
      <c r="G42" s="1049">
        <v>12679.666666666668</v>
      </c>
      <c r="H42" s="1039"/>
      <c r="I42" s="1104">
        <f t="shared" si="2"/>
        <v>15469.193333333335</v>
      </c>
      <c r="J42" s="1105">
        <f t="shared" si="3"/>
        <v>16242.653000000002</v>
      </c>
      <c r="K42" s="1050"/>
    </row>
    <row r="43" spans="1:11" ht="12.75" customHeight="1">
      <c r="A43" s="1045" t="s">
        <v>5697</v>
      </c>
      <c r="B43" s="1046">
        <v>95</v>
      </c>
      <c r="C43" s="1046">
        <v>106</v>
      </c>
      <c r="D43" s="1047">
        <v>66</v>
      </c>
      <c r="E43" s="1048">
        <v>3.367</v>
      </c>
      <c r="F43" s="1047">
        <v>445</v>
      </c>
      <c r="G43" s="1049">
        <v>13877.333333333334</v>
      </c>
      <c r="H43" s="1039"/>
      <c r="I43" s="1104">
        <f t="shared" si="2"/>
        <v>16930.346666666668</v>
      </c>
      <c r="J43" s="1105">
        <f t="shared" si="3"/>
        <v>17776.864000000001</v>
      </c>
      <c r="K43" s="1050"/>
    </row>
    <row r="44" spans="1:11" ht="12.75" customHeight="1">
      <c r="A44" s="1045" t="s">
        <v>5698</v>
      </c>
      <c r="B44" s="1046">
        <v>101</v>
      </c>
      <c r="C44" s="1046">
        <v>112</v>
      </c>
      <c r="D44" s="1047">
        <v>66</v>
      </c>
      <c r="E44" s="1048">
        <v>3.367</v>
      </c>
      <c r="F44" s="1047">
        <v>445</v>
      </c>
      <c r="G44" s="1049">
        <v>14500.333333333336</v>
      </c>
      <c r="H44" s="1039"/>
      <c r="I44" s="1104">
        <f t="shared" si="2"/>
        <v>17690.406666666669</v>
      </c>
      <c r="J44" s="1105">
        <f t="shared" si="3"/>
        <v>18574.927000000003</v>
      </c>
      <c r="K44" s="1050"/>
    </row>
    <row r="45" spans="1:11" ht="12.75" customHeight="1">
      <c r="A45" s="1045" t="s">
        <v>5699</v>
      </c>
      <c r="B45" s="1046">
        <v>106</v>
      </c>
      <c r="C45" s="1046">
        <v>119</v>
      </c>
      <c r="D45" s="1047">
        <v>67</v>
      </c>
      <c r="E45" s="1048">
        <v>3.367</v>
      </c>
      <c r="F45" s="1047">
        <v>465</v>
      </c>
      <c r="G45" s="1049">
        <v>15097.666666666668</v>
      </c>
      <c r="H45" s="1039"/>
      <c r="I45" s="1104">
        <f t="shared" si="2"/>
        <v>18419.153333333335</v>
      </c>
      <c r="J45" s="1105">
        <f t="shared" si="3"/>
        <v>19340.111000000004</v>
      </c>
      <c r="K45" s="1050"/>
    </row>
    <row r="46" spans="1:11" ht="12.75" customHeight="1">
      <c r="A46" s="1045" t="s">
        <v>5700</v>
      </c>
      <c r="B46" s="1046">
        <v>112</v>
      </c>
      <c r="C46" s="1046">
        <v>123.5</v>
      </c>
      <c r="D46" s="1047">
        <v>67</v>
      </c>
      <c r="E46" s="1048">
        <v>3.367</v>
      </c>
      <c r="F46" s="1047">
        <v>465</v>
      </c>
      <c r="G46" s="1049">
        <v>15545.666666666666</v>
      </c>
      <c r="H46" s="1039"/>
      <c r="I46" s="1104">
        <f t="shared" si="2"/>
        <v>18965.713333333333</v>
      </c>
      <c r="J46" s="1105">
        <f t="shared" si="3"/>
        <v>19913.999</v>
      </c>
      <c r="K46" s="1050"/>
    </row>
    <row r="47" spans="1:11" ht="12.75" customHeight="1">
      <c r="A47" s="1045" t="s">
        <v>5701</v>
      </c>
      <c r="B47" s="1046">
        <v>117</v>
      </c>
      <c r="C47" s="1046">
        <v>130</v>
      </c>
      <c r="D47" s="1047">
        <v>68</v>
      </c>
      <c r="E47" s="1048">
        <v>3.367</v>
      </c>
      <c r="F47" s="1047">
        <v>467</v>
      </c>
      <c r="G47" s="1049">
        <v>15737.333333333334</v>
      </c>
      <c r="H47" s="1039"/>
      <c r="I47" s="1104">
        <f t="shared" si="2"/>
        <v>19199.546666666665</v>
      </c>
      <c r="J47" s="1105">
        <f t="shared" si="3"/>
        <v>20159.523999999998</v>
      </c>
      <c r="K47" s="1050"/>
    </row>
    <row r="48" spans="1:11" s="1040" customFormat="1" ht="30" customHeight="1">
      <c r="A48" s="1037" t="s">
        <v>5702</v>
      </c>
      <c r="B48" s="1038"/>
      <c r="C48" s="1038"/>
      <c r="D48" s="1038"/>
      <c r="E48" s="1038"/>
      <c r="F48" s="1038"/>
      <c r="G48" s="1038"/>
      <c r="H48" s="1039"/>
      <c r="I48" s="1104"/>
      <c r="K48" s="1050"/>
    </row>
    <row r="49" spans="1:11" s="1040" customFormat="1" ht="71.25" customHeight="1">
      <c r="A49" s="1041" t="s">
        <v>5665</v>
      </c>
      <c r="B49" s="1042"/>
      <c r="C49" s="1042"/>
      <c r="D49" s="1042"/>
      <c r="E49" s="1042"/>
      <c r="F49" s="1043"/>
      <c r="G49" s="1044">
        <v>0</v>
      </c>
      <c r="H49" s="1039"/>
      <c r="I49" s="1104"/>
      <c r="K49" s="1050"/>
    </row>
    <row r="50" spans="1:11" ht="12.75" customHeight="1">
      <c r="A50" s="1045" t="s">
        <v>5703</v>
      </c>
      <c r="B50" s="1046">
        <v>22.4</v>
      </c>
      <c r="C50" s="1051" t="s">
        <v>5704</v>
      </c>
      <c r="D50" s="1047">
        <v>57</v>
      </c>
      <c r="E50" s="1048">
        <v>1.748</v>
      </c>
      <c r="F50" s="1047">
        <v>200</v>
      </c>
      <c r="G50" s="1049">
        <v>2602</v>
      </c>
      <c r="H50" s="1039"/>
      <c r="I50" s="1104">
        <f t="shared" si="2"/>
        <v>3174.44</v>
      </c>
      <c r="J50" s="1105">
        <f t="shared" ref="J50:J61" si="4">I50*1.05</f>
        <v>3333.1620000000003</v>
      </c>
      <c r="K50" s="1050"/>
    </row>
    <row r="51" spans="1:11" ht="12.75" customHeight="1">
      <c r="A51" s="1045" t="s">
        <v>5705</v>
      </c>
      <c r="B51" s="1046">
        <v>28</v>
      </c>
      <c r="C51" s="1051" t="s">
        <v>5704</v>
      </c>
      <c r="D51" s="1047">
        <v>58</v>
      </c>
      <c r="E51" s="1048">
        <v>1.748</v>
      </c>
      <c r="F51" s="1047">
        <v>200</v>
      </c>
      <c r="G51" s="1049">
        <v>2730.3333333333335</v>
      </c>
      <c r="H51" s="1039"/>
      <c r="I51" s="1104">
        <f t="shared" si="2"/>
        <v>3331.0066666666667</v>
      </c>
      <c r="J51" s="1105">
        <f t="shared" si="4"/>
        <v>3497.5570000000002</v>
      </c>
      <c r="K51" s="1050"/>
    </row>
    <row r="52" spans="1:11" ht="12.75" customHeight="1">
      <c r="A52" s="1045" t="s">
        <v>5706</v>
      </c>
      <c r="B52" s="1046">
        <v>33.5</v>
      </c>
      <c r="C52" s="1051" t="s">
        <v>5704</v>
      </c>
      <c r="D52" s="1047">
        <v>60</v>
      </c>
      <c r="E52" s="1048">
        <v>1.748</v>
      </c>
      <c r="F52" s="1047">
        <v>200</v>
      </c>
      <c r="G52" s="1049">
        <v>3360.666666666667</v>
      </c>
      <c r="H52" s="1039"/>
      <c r="I52" s="1104">
        <f t="shared" si="2"/>
        <v>4100.0133333333333</v>
      </c>
      <c r="J52" s="1105">
        <f t="shared" si="4"/>
        <v>4305.0140000000001</v>
      </c>
      <c r="K52" s="1050"/>
    </row>
    <row r="53" spans="1:11" ht="12.75" customHeight="1">
      <c r="A53" s="1045" t="s">
        <v>5707</v>
      </c>
      <c r="B53" s="1046">
        <v>40</v>
      </c>
      <c r="C53" s="1051" t="s">
        <v>5704</v>
      </c>
      <c r="D53" s="1047">
        <v>60</v>
      </c>
      <c r="E53" s="1048">
        <v>1.748</v>
      </c>
      <c r="F53" s="1047">
        <v>215</v>
      </c>
      <c r="G53" s="1049">
        <v>4205</v>
      </c>
      <c r="H53" s="1039"/>
      <c r="I53" s="1104">
        <f t="shared" si="2"/>
        <v>5130.0999999999995</v>
      </c>
      <c r="J53" s="1105">
        <f t="shared" si="4"/>
        <v>5386.6049999999996</v>
      </c>
      <c r="K53" s="1050"/>
    </row>
    <row r="54" spans="1:11" ht="12.75" customHeight="1">
      <c r="A54" s="1045" t="s">
        <v>5708</v>
      </c>
      <c r="B54" s="1046">
        <v>45</v>
      </c>
      <c r="C54" s="1051" t="s">
        <v>5704</v>
      </c>
      <c r="D54" s="1047">
        <v>61</v>
      </c>
      <c r="E54" s="1048">
        <v>1.748</v>
      </c>
      <c r="F54" s="1047">
        <v>215</v>
      </c>
      <c r="G54" s="1049">
        <v>4437.3333333333339</v>
      </c>
      <c r="H54" s="1039"/>
      <c r="I54" s="1104">
        <f t="shared" si="2"/>
        <v>5413.5466666666671</v>
      </c>
      <c r="J54" s="1105">
        <f t="shared" si="4"/>
        <v>5684.2240000000011</v>
      </c>
      <c r="K54" s="1050"/>
    </row>
    <row r="55" spans="1:11" ht="12.75" customHeight="1">
      <c r="A55" s="1045" t="s">
        <v>5709</v>
      </c>
      <c r="B55" s="1046">
        <v>50</v>
      </c>
      <c r="C55" s="1051" t="s">
        <v>5704</v>
      </c>
      <c r="D55" s="1047">
        <v>62</v>
      </c>
      <c r="E55" s="1048">
        <v>1.748</v>
      </c>
      <c r="F55" s="1047">
        <v>232</v>
      </c>
      <c r="G55" s="1049">
        <v>5665</v>
      </c>
      <c r="H55" s="1039"/>
      <c r="I55" s="1104">
        <f t="shared" si="2"/>
        <v>6911.3</v>
      </c>
      <c r="J55" s="1105">
        <f t="shared" si="4"/>
        <v>7256.8650000000007</v>
      </c>
      <c r="K55" s="1050"/>
    </row>
    <row r="56" spans="1:11" ht="12.75" customHeight="1">
      <c r="A56" s="1045" t="s">
        <v>5710</v>
      </c>
      <c r="B56" s="1046">
        <v>56</v>
      </c>
      <c r="C56" s="1051" t="s">
        <v>5704</v>
      </c>
      <c r="D56" s="1047">
        <v>63</v>
      </c>
      <c r="E56" s="1048">
        <v>1.748</v>
      </c>
      <c r="F56" s="1047">
        <v>245</v>
      </c>
      <c r="G56" s="1049">
        <v>5844.3333333333339</v>
      </c>
      <c r="H56" s="1039"/>
      <c r="I56" s="1104">
        <f t="shared" si="2"/>
        <v>7130.086666666667</v>
      </c>
      <c r="J56" s="1105">
        <f t="shared" si="4"/>
        <v>7486.5910000000003</v>
      </c>
      <c r="K56" s="1050"/>
    </row>
    <row r="57" spans="1:11" ht="12.75" customHeight="1">
      <c r="A57" s="1045" t="s">
        <v>5711</v>
      </c>
      <c r="B57" s="1046">
        <v>61.5</v>
      </c>
      <c r="C57" s="1051" t="s">
        <v>5704</v>
      </c>
      <c r="D57" s="1047">
        <v>63</v>
      </c>
      <c r="E57" s="1048">
        <v>2.4409999999999998</v>
      </c>
      <c r="F57" s="1047">
        <v>285</v>
      </c>
      <c r="G57" s="1049">
        <v>6378.666666666667</v>
      </c>
      <c r="H57" s="1039"/>
      <c r="I57" s="1104">
        <f t="shared" si="2"/>
        <v>7781.9733333333334</v>
      </c>
      <c r="J57" s="1105">
        <f t="shared" si="4"/>
        <v>8171.0720000000001</v>
      </c>
      <c r="K57" s="1050"/>
    </row>
    <row r="58" spans="1:11" ht="12.75" customHeight="1">
      <c r="A58" s="1045" t="s">
        <v>5712</v>
      </c>
      <c r="B58" s="1046">
        <v>67</v>
      </c>
      <c r="C58" s="1051" t="s">
        <v>5704</v>
      </c>
      <c r="D58" s="1047">
        <v>64</v>
      </c>
      <c r="E58" s="1048">
        <v>2.4409999999999998</v>
      </c>
      <c r="F58" s="1047">
        <v>285</v>
      </c>
      <c r="G58" s="1049">
        <v>6748.0000000000009</v>
      </c>
      <c r="H58" s="1039"/>
      <c r="I58" s="1104">
        <f t="shared" si="2"/>
        <v>8232.5600000000013</v>
      </c>
      <c r="J58" s="1105">
        <f t="shared" si="4"/>
        <v>8644.1880000000019</v>
      </c>
      <c r="K58" s="1050"/>
    </row>
    <row r="59" spans="1:11" ht="12.75" customHeight="1">
      <c r="A59" s="1045" t="s">
        <v>5713</v>
      </c>
      <c r="B59" s="1046">
        <v>73</v>
      </c>
      <c r="C59" s="1051" t="s">
        <v>5704</v>
      </c>
      <c r="D59" s="1047">
        <v>64</v>
      </c>
      <c r="E59" s="1048">
        <v>2.4409999999999998</v>
      </c>
      <c r="F59" s="1047">
        <v>350</v>
      </c>
      <c r="G59" s="1049">
        <v>7117.3333333333348</v>
      </c>
      <c r="H59" s="1039"/>
      <c r="I59" s="1104">
        <f t="shared" si="2"/>
        <v>8683.1466666666674</v>
      </c>
      <c r="J59" s="1105">
        <f t="shared" si="4"/>
        <v>9117.3040000000019</v>
      </c>
      <c r="K59" s="1050"/>
    </row>
    <row r="60" spans="1:11" ht="12.75" customHeight="1">
      <c r="A60" s="1045" t="s">
        <v>5714</v>
      </c>
      <c r="B60" s="1046">
        <v>78.5</v>
      </c>
      <c r="C60" s="1051" t="s">
        <v>5704</v>
      </c>
      <c r="D60" s="1047">
        <v>64</v>
      </c>
      <c r="E60" s="1048">
        <v>2.4409999999999998</v>
      </c>
      <c r="F60" s="1047">
        <v>350</v>
      </c>
      <c r="G60" s="1049">
        <v>7395.333333333333</v>
      </c>
      <c r="H60" s="1039"/>
      <c r="I60" s="1104">
        <f t="shared" si="2"/>
        <v>9022.3066666666655</v>
      </c>
      <c r="J60" s="1105">
        <f t="shared" si="4"/>
        <v>9473.4219999999987</v>
      </c>
      <c r="K60" s="1050"/>
    </row>
    <row r="61" spans="1:11" ht="12.75" customHeight="1">
      <c r="A61" s="1045" t="s">
        <v>5715</v>
      </c>
      <c r="B61" s="1046">
        <v>85</v>
      </c>
      <c r="C61" s="1051" t="s">
        <v>5704</v>
      </c>
      <c r="D61" s="1047">
        <v>64</v>
      </c>
      <c r="E61" s="1048">
        <v>2.4409999999999998</v>
      </c>
      <c r="F61" s="1047">
        <v>350</v>
      </c>
      <c r="G61" s="1049">
        <v>7830.6666666666679</v>
      </c>
      <c r="H61" s="1039"/>
      <c r="I61" s="1104">
        <f t="shared" si="2"/>
        <v>9553.4133333333339</v>
      </c>
      <c r="J61" s="1105">
        <f t="shared" si="4"/>
        <v>10031.084000000001</v>
      </c>
      <c r="K61" s="1050"/>
    </row>
    <row r="62" spans="1:11" s="1040" customFormat="1" ht="30.75" customHeight="1">
      <c r="A62" s="1037" t="s">
        <v>5716</v>
      </c>
      <c r="B62" s="1038"/>
      <c r="C62" s="1038"/>
      <c r="D62" s="1038"/>
      <c r="E62" s="1038"/>
      <c r="F62" s="1038"/>
      <c r="G62" s="1038"/>
      <c r="H62" s="1039"/>
      <c r="I62" s="1104"/>
      <c r="K62" s="1050"/>
    </row>
    <row r="63" spans="1:11" s="1040" customFormat="1" ht="71.25" customHeight="1">
      <c r="A63" s="1041" t="s">
        <v>5665</v>
      </c>
      <c r="B63" s="1042"/>
      <c r="C63" s="1042"/>
      <c r="D63" s="1042"/>
      <c r="E63" s="1042"/>
      <c r="F63" s="1043"/>
      <c r="G63" s="1044">
        <v>0</v>
      </c>
      <c r="H63" s="1039"/>
      <c r="I63" s="1104"/>
      <c r="K63" s="1050"/>
    </row>
    <row r="64" spans="1:11" ht="12.75" customHeight="1">
      <c r="A64" s="1045" t="s">
        <v>5717</v>
      </c>
      <c r="B64" s="1046">
        <v>25</v>
      </c>
      <c r="C64" s="1052">
        <v>27</v>
      </c>
      <c r="D64" s="1047">
        <v>56</v>
      </c>
      <c r="E64" s="1048">
        <v>1.3839999999999999</v>
      </c>
      <c r="F64" s="1047">
        <v>191</v>
      </c>
      <c r="G64" s="1049">
        <v>5606.3333333333339</v>
      </c>
      <c r="H64" s="1039"/>
      <c r="I64" s="1104">
        <f t="shared" si="2"/>
        <v>6839.7266666666674</v>
      </c>
      <c r="J64" s="1105">
        <f t="shared" ref="J64:J72" si="5">I64*1.05</f>
        <v>7181.7130000000006</v>
      </c>
      <c r="K64" s="1050"/>
    </row>
    <row r="65" spans="1:11" ht="12.75" customHeight="1">
      <c r="A65" s="1045" t="s">
        <v>5718</v>
      </c>
      <c r="B65" s="1046">
        <v>28</v>
      </c>
      <c r="C65" s="1052">
        <v>31.5</v>
      </c>
      <c r="D65" s="1047">
        <v>57</v>
      </c>
      <c r="E65" s="1048">
        <v>1.3839999999999999</v>
      </c>
      <c r="F65" s="1047">
        <v>191</v>
      </c>
      <c r="G65" s="1049">
        <v>6042.0000000000009</v>
      </c>
      <c r="H65" s="1039"/>
      <c r="I65" s="1104">
        <f t="shared" si="2"/>
        <v>7371.2400000000007</v>
      </c>
      <c r="J65" s="1105">
        <f t="shared" si="5"/>
        <v>7739.8020000000015</v>
      </c>
      <c r="K65" s="1050"/>
    </row>
    <row r="66" spans="1:11" ht="12.75" customHeight="1">
      <c r="A66" s="1045" t="s">
        <v>5719</v>
      </c>
      <c r="B66" s="1046">
        <v>33.5</v>
      </c>
      <c r="C66" s="1052">
        <v>37.5</v>
      </c>
      <c r="D66" s="1047">
        <v>58</v>
      </c>
      <c r="E66" s="1048">
        <v>1.3839999999999999</v>
      </c>
      <c r="F66" s="1047">
        <v>194</v>
      </c>
      <c r="G66" s="1049">
        <v>6429</v>
      </c>
      <c r="H66" s="1039"/>
      <c r="I66" s="1104">
        <f t="shared" si="2"/>
        <v>7843.38</v>
      </c>
      <c r="J66" s="1105">
        <f t="shared" si="5"/>
        <v>8235.5490000000009</v>
      </c>
      <c r="K66" s="1050"/>
    </row>
    <row r="67" spans="1:11" ht="12.75" customHeight="1">
      <c r="A67" s="1045" t="s">
        <v>5720</v>
      </c>
      <c r="B67" s="1046">
        <v>40</v>
      </c>
      <c r="C67" s="1052">
        <v>45</v>
      </c>
      <c r="D67" s="1047">
        <v>59</v>
      </c>
      <c r="E67" s="1048">
        <v>1.3839999999999999</v>
      </c>
      <c r="F67" s="1047">
        <v>196</v>
      </c>
      <c r="G67" s="1049">
        <v>7077.6666666666679</v>
      </c>
      <c r="H67" s="1039"/>
      <c r="I67" s="1104">
        <f t="shared" si="2"/>
        <v>8634.753333333334</v>
      </c>
      <c r="J67" s="1105">
        <f t="shared" si="5"/>
        <v>9066.4910000000018</v>
      </c>
      <c r="K67" s="1050"/>
    </row>
    <row r="68" spans="1:11" ht="12.75" customHeight="1">
      <c r="A68" s="1045" t="s">
        <v>5721</v>
      </c>
      <c r="B68" s="1046">
        <v>45</v>
      </c>
      <c r="C68" s="1052">
        <v>50</v>
      </c>
      <c r="D68" s="1047">
        <v>60</v>
      </c>
      <c r="E68" s="1048">
        <v>1.3839999999999999</v>
      </c>
      <c r="F68" s="1047">
        <v>196</v>
      </c>
      <c r="G68" s="1049">
        <v>7724.666666666667</v>
      </c>
      <c r="H68" s="1039"/>
      <c r="I68" s="1104">
        <f t="shared" si="2"/>
        <v>9424.0933333333342</v>
      </c>
      <c r="J68" s="1105">
        <f t="shared" si="5"/>
        <v>9895.2980000000007</v>
      </c>
      <c r="K68" s="1050"/>
    </row>
    <row r="69" spans="1:11" ht="12.75" customHeight="1">
      <c r="A69" s="1045" t="s">
        <v>5722</v>
      </c>
      <c r="B69" s="1046">
        <v>50</v>
      </c>
      <c r="C69" s="1052">
        <v>56.5</v>
      </c>
      <c r="D69" s="1047">
        <v>61</v>
      </c>
      <c r="E69" s="1048">
        <v>1.5209999999999999</v>
      </c>
      <c r="F69" s="1047">
        <v>223</v>
      </c>
      <c r="G69" s="1049">
        <v>8672.3333333333339</v>
      </c>
      <c r="H69" s="1039"/>
      <c r="I69" s="1104">
        <f t="shared" si="2"/>
        <v>10580.246666666668</v>
      </c>
      <c r="J69" s="1105">
        <f t="shared" si="5"/>
        <v>11109.259000000002</v>
      </c>
      <c r="K69" s="1050"/>
    </row>
    <row r="70" spans="1:11" ht="12.75" customHeight="1">
      <c r="A70" s="1045" t="s">
        <v>5723</v>
      </c>
      <c r="B70" s="1046">
        <v>56</v>
      </c>
      <c r="C70" s="1052">
        <v>63</v>
      </c>
      <c r="D70" s="1047">
        <v>61</v>
      </c>
      <c r="E70" s="1048">
        <v>1.5209999999999999</v>
      </c>
      <c r="F70" s="1047">
        <v>243</v>
      </c>
      <c r="G70" s="1049">
        <v>9520.6666666666679</v>
      </c>
      <c r="H70" s="1039"/>
      <c r="I70" s="1104">
        <f t="shared" si="2"/>
        <v>11615.213333333335</v>
      </c>
      <c r="J70" s="1105">
        <f t="shared" si="5"/>
        <v>12195.974000000002</v>
      </c>
      <c r="K70" s="1050"/>
    </row>
    <row r="71" spans="1:11" ht="12.75" customHeight="1">
      <c r="A71" s="1045" t="s">
        <v>5724</v>
      </c>
      <c r="B71" s="1046">
        <v>61.5</v>
      </c>
      <c r="C71" s="1052">
        <v>69</v>
      </c>
      <c r="D71" s="1047">
        <v>62</v>
      </c>
      <c r="E71" s="1048">
        <v>1.5209999999999999</v>
      </c>
      <c r="F71" s="1047">
        <v>243</v>
      </c>
      <c r="G71" s="1049">
        <v>9148.6666666666679</v>
      </c>
      <c r="H71" s="1039"/>
      <c r="I71" s="1104">
        <f t="shared" si="2"/>
        <v>11161.373333333335</v>
      </c>
      <c r="J71" s="1105">
        <f t="shared" si="5"/>
        <v>11719.442000000003</v>
      </c>
      <c r="K71" s="1050"/>
    </row>
    <row r="72" spans="1:11" ht="12.75" customHeight="1">
      <c r="A72" s="1045" t="s">
        <v>5725</v>
      </c>
      <c r="B72" s="1046">
        <v>67</v>
      </c>
      <c r="C72" s="1052">
        <v>75</v>
      </c>
      <c r="D72" s="1047">
        <v>64</v>
      </c>
      <c r="E72" s="1048">
        <v>1.5209999999999999</v>
      </c>
      <c r="F72" s="1047">
        <v>248</v>
      </c>
      <c r="G72" s="1049">
        <v>9888</v>
      </c>
      <c r="H72" s="1039"/>
      <c r="I72" s="1104">
        <f t="shared" si="2"/>
        <v>12063.36</v>
      </c>
      <c r="J72" s="1105">
        <f t="shared" si="5"/>
        <v>12666.528</v>
      </c>
      <c r="K72" s="1050"/>
    </row>
    <row r="73" spans="1:11" s="1040" customFormat="1" ht="30.75" customHeight="1">
      <c r="A73" s="1037" t="s">
        <v>5726</v>
      </c>
      <c r="B73" s="1038"/>
      <c r="C73" s="1038"/>
      <c r="D73" s="1038"/>
      <c r="E73" s="1038"/>
      <c r="F73" s="1038"/>
      <c r="G73" s="1038"/>
      <c r="H73" s="1039"/>
      <c r="I73" s="1104"/>
      <c r="K73" s="1050"/>
    </row>
    <row r="74" spans="1:11" s="1040" customFormat="1" ht="71.25" customHeight="1">
      <c r="A74" s="1041" t="s">
        <v>5665</v>
      </c>
      <c r="B74" s="1042"/>
      <c r="C74" s="1042"/>
      <c r="D74" s="1042"/>
      <c r="E74" s="1042"/>
      <c r="F74" s="1043"/>
      <c r="G74" s="1044">
        <v>0</v>
      </c>
      <c r="H74" s="1039"/>
      <c r="I74" s="1104"/>
      <c r="K74" s="1050"/>
    </row>
    <row r="75" spans="1:11" ht="12.75" customHeight="1">
      <c r="A75" s="1053" t="s">
        <v>5727</v>
      </c>
      <c r="B75" s="1046">
        <v>25.2</v>
      </c>
      <c r="C75" s="1052">
        <v>27</v>
      </c>
      <c r="D75" s="1047">
        <v>56</v>
      </c>
      <c r="E75" s="1048">
        <v>1.3839999999999999</v>
      </c>
      <c r="F75" s="1047">
        <v>191</v>
      </c>
      <c r="G75" s="1049">
        <v>4839.3333333333339</v>
      </c>
      <c r="H75" s="1039"/>
      <c r="I75" s="1104">
        <f t="shared" si="2"/>
        <v>5903.9866666666676</v>
      </c>
      <c r="J75" s="1105">
        <f t="shared" ref="J75:J83" si="6">I75*1.05</f>
        <v>6199.1860000000015</v>
      </c>
      <c r="K75" s="1050"/>
    </row>
    <row r="76" spans="1:11" ht="12.75" customHeight="1">
      <c r="A76" s="1053" t="s">
        <v>5728</v>
      </c>
      <c r="B76" s="1046">
        <v>28</v>
      </c>
      <c r="C76" s="1052">
        <v>31.5</v>
      </c>
      <c r="D76" s="1047">
        <v>57</v>
      </c>
      <c r="E76" s="1048">
        <v>1.3839999999999999</v>
      </c>
      <c r="F76" s="1047">
        <v>191</v>
      </c>
      <c r="G76" s="1049">
        <v>5100.666666666667</v>
      </c>
      <c r="H76" s="1039"/>
      <c r="I76" s="1104">
        <f t="shared" ref="I76:I137" si="7">G76*1.22</f>
        <v>6222.8133333333335</v>
      </c>
      <c r="J76" s="1105">
        <f t="shared" si="6"/>
        <v>6533.9540000000006</v>
      </c>
      <c r="K76" s="1050"/>
    </row>
    <row r="77" spans="1:11" ht="12.75" customHeight="1">
      <c r="A77" s="1053" t="s">
        <v>5729</v>
      </c>
      <c r="B77" s="1046">
        <v>33.5</v>
      </c>
      <c r="C77" s="1052">
        <v>37.5</v>
      </c>
      <c r="D77" s="1047">
        <v>58</v>
      </c>
      <c r="E77" s="1048">
        <v>1.3839999999999999</v>
      </c>
      <c r="F77" s="1047">
        <v>194</v>
      </c>
      <c r="G77" s="1049">
        <v>5602.6666666666679</v>
      </c>
      <c r="H77" s="1039"/>
      <c r="I77" s="1104">
        <f t="shared" si="7"/>
        <v>6835.2533333333349</v>
      </c>
      <c r="J77" s="1105">
        <f t="shared" si="6"/>
        <v>7177.0160000000024</v>
      </c>
      <c r="K77" s="1050"/>
    </row>
    <row r="78" spans="1:11" ht="12.75" customHeight="1">
      <c r="A78" s="1053" t="s">
        <v>5730</v>
      </c>
      <c r="B78" s="1046">
        <v>40</v>
      </c>
      <c r="C78" s="1052">
        <v>45</v>
      </c>
      <c r="D78" s="1047">
        <v>59</v>
      </c>
      <c r="E78" s="1048">
        <v>1.3839999999999999</v>
      </c>
      <c r="F78" s="1047">
        <v>196</v>
      </c>
      <c r="G78" s="1049">
        <v>6414</v>
      </c>
      <c r="H78" s="1039"/>
      <c r="I78" s="1104">
        <f t="shared" si="7"/>
        <v>7825.08</v>
      </c>
      <c r="J78" s="1105">
        <f t="shared" si="6"/>
        <v>8216.3340000000007</v>
      </c>
      <c r="K78" s="1050"/>
    </row>
    <row r="79" spans="1:11" ht="12.75" customHeight="1">
      <c r="A79" s="1053" t="s">
        <v>5731</v>
      </c>
      <c r="B79" s="1046">
        <v>45</v>
      </c>
      <c r="C79" s="1052">
        <v>50</v>
      </c>
      <c r="D79" s="1047">
        <v>60</v>
      </c>
      <c r="E79" s="1048">
        <v>1.3839999999999999</v>
      </c>
      <c r="F79" s="1047">
        <v>196</v>
      </c>
      <c r="G79" s="1049">
        <v>6582.0000000000009</v>
      </c>
      <c r="H79" s="1039"/>
      <c r="I79" s="1104">
        <f t="shared" si="7"/>
        <v>8030.0400000000009</v>
      </c>
      <c r="J79" s="1105">
        <f t="shared" si="6"/>
        <v>8431.5420000000013</v>
      </c>
      <c r="K79" s="1050"/>
    </row>
    <row r="80" spans="1:11" ht="12.75" customHeight="1">
      <c r="A80" s="1053" t="s">
        <v>5732</v>
      </c>
      <c r="B80" s="1046">
        <v>50</v>
      </c>
      <c r="C80" s="1052">
        <v>57</v>
      </c>
      <c r="D80" s="1047">
        <v>61</v>
      </c>
      <c r="E80" s="1048">
        <v>1.5209999999999999</v>
      </c>
      <c r="F80" s="1047">
        <v>223</v>
      </c>
      <c r="G80" s="1049">
        <v>7607.6666666666679</v>
      </c>
      <c r="H80" s="1039"/>
      <c r="I80" s="1104">
        <f t="shared" si="7"/>
        <v>9281.3533333333344</v>
      </c>
      <c r="J80" s="1105">
        <f t="shared" si="6"/>
        <v>9745.4210000000021</v>
      </c>
      <c r="K80" s="1050"/>
    </row>
    <row r="81" spans="1:11" ht="12.75" customHeight="1">
      <c r="A81" s="1053" t="s">
        <v>5733</v>
      </c>
      <c r="B81" s="1046">
        <v>56</v>
      </c>
      <c r="C81" s="1052">
        <v>63</v>
      </c>
      <c r="D81" s="1047">
        <v>61</v>
      </c>
      <c r="E81" s="1048">
        <v>1.5209999999999999</v>
      </c>
      <c r="F81" s="1047">
        <v>243</v>
      </c>
      <c r="G81" s="1049">
        <v>8030.6666666666679</v>
      </c>
      <c r="H81" s="1039"/>
      <c r="I81" s="1104">
        <f t="shared" si="7"/>
        <v>9797.4133333333339</v>
      </c>
      <c r="J81" s="1105">
        <f t="shared" si="6"/>
        <v>10287.284000000001</v>
      </c>
      <c r="K81" s="1050"/>
    </row>
    <row r="82" spans="1:11" ht="12.75" customHeight="1">
      <c r="A82" s="1053" t="s">
        <v>5734</v>
      </c>
      <c r="B82" s="1046">
        <v>61.5</v>
      </c>
      <c r="C82" s="1052">
        <v>69</v>
      </c>
      <c r="D82" s="1047">
        <v>62</v>
      </c>
      <c r="E82" s="1048">
        <v>1.5209999999999999</v>
      </c>
      <c r="F82" s="1047">
        <v>243</v>
      </c>
      <c r="G82" s="1049">
        <v>8713</v>
      </c>
      <c r="H82" s="1039"/>
      <c r="I82" s="1104">
        <f t="shared" si="7"/>
        <v>10629.86</v>
      </c>
      <c r="J82" s="1105">
        <f t="shared" si="6"/>
        <v>11161.353000000001</v>
      </c>
      <c r="K82" s="1050"/>
    </row>
    <row r="83" spans="1:11" ht="12.75" customHeight="1">
      <c r="A83" s="1053" t="s">
        <v>5735</v>
      </c>
      <c r="B83" s="1046">
        <v>67</v>
      </c>
      <c r="C83" s="1052">
        <v>75</v>
      </c>
      <c r="D83" s="1047">
        <v>64</v>
      </c>
      <c r="E83" s="1048">
        <v>1.5209999999999999</v>
      </c>
      <c r="F83" s="1047">
        <v>248</v>
      </c>
      <c r="G83" s="1049">
        <v>9417.0000000000018</v>
      </c>
      <c r="H83" s="1039"/>
      <c r="I83" s="1104">
        <f t="shared" si="7"/>
        <v>11488.740000000002</v>
      </c>
      <c r="J83" s="1105">
        <f t="shared" si="6"/>
        <v>12063.177000000001</v>
      </c>
      <c r="K83" s="1050"/>
    </row>
    <row r="84" spans="1:11" s="1040" customFormat="1" ht="30" customHeight="1">
      <c r="A84" s="1037" t="s">
        <v>5736</v>
      </c>
      <c r="B84" s="1038"/>
      <c r="C84" s="1038"/>
      <c r="D84" s="1038"/>
      <c r="E84" s="1038"/>
      <c r="F84" s="1038"/>
      <c r="G84" s="1038"/>
      <c r="H84" s="1039"/>
      <c r="I84" s="1104"/>
      <c r="K84" s="1050"/>
    </row>
    <row r="85" spans="1:11" s="1040" customFormat="1" ht="71.25" customHeight="1">
      <c r="A85" s="1041" t="s">
        <v>5665</v>
      </c>
      <c r="B85" s="1042"/>
      <c r="C85" s="1042"/>
      <c r="D85" s="1042"/>
      <c r="E85" s="1042"/>
      <c r="F85" s="1043"/>
      <c r="G85" s="1044">
        <v>0</v>
      </c>
      <c r="H85" s="1039"/>
      <c r="I85" s="1104"/>
      <c r="K85" s="1050"/>
    </row>
    <row r="86" spans="1:11" ht="12.75" customHeight="1">
      <c r="A86" s="1054" t="s">
        <v>5737</v>
      </c>
      <c r="B86" s="1055">
        <v>8</v>
      </c>
      <c r="C86" s="1055">
        <v>9</v>
      </c>
      <c r="D86" s="1047">
        <v>53</v>
      </c>
      <c r="E86" s="1048">
        <v>0.61499999999999999</v>
      </c>
      <c r="F86" s="1047">
        <v>90</v>
      </c>
      <c r="G86" s="1049">
        <v>1537.3333333333335</v>
      </c>
      <c r="H86" s="1039"/>
      <c r="I86" s="1104">
        <f t="shared" si="7"/>
        <v>1875.5466666666669</v>
      </c>
      <c r="J86" s="1105">
        <f t="shared" ref="J86:J149" si="8">I86*1.05</f>
        <v>1969.3240000000003</v>
      </c>
      <c r="K86" s="1050"/>
    </row>
    <row r="87" spans="1:11" ht="12.75" customHeight="1">
      <c r="A87" s="1054" t="s">
        <v>5738</v>
      </c>
      <c r="B87" s="1055">
        <v>10</v>
      </c>
      <c r="C87" s="1055">
        <v>12</v>
      </c>
      <c r="D87" s="1047">
        <v>53</v>
      </c>
      <c r="E87" s="1048">
        <v>0.61499999999999999</v>
      </c>
      <c r="F87" s="1047">
        <v>90</v>
      </c>
      <c r="G87" s="1049">
        <v>1791.3333333333333</v>
      </c>
      <c r="H87" s="1039"/>
      <c r="I87" s="1104">
        <f t="shared" si="7"/>
        <v>2185.4266666666667</v>
      </c>
      <c r="J87" s="1105">
        <f t="shared" si="8"/>
        <v>2294.6980000000003</v>
      </c>
      <c r="K87" s="1050"/>
    </row>
    <row r="88" spans="1:11" ht="12.75" customHeight="1">
      <c r="A88" s="1054" t="s">
        <v>5739</v>
      </c>
      <c r="B88" s="1055">
        <v>12</v>
      </c>
      <c r="C88" s="1055">
        <v>14</v>
      </c>
      <c r="D88" s="1047">
        <v>55</v>
      </c>
      <c r="E88" s="1048">
        <v>0.61499999999999999</v>
      </c>
      <c r="F88" s="1047">
        <v>104</v>
      </c>
      <c r="G88" s="1049">
        <v>2151.0000000000005</v>
      </c>
      <c r="H88" s="1039"/>
      <c r="I88" s="1104">
        <f t="shared" si="7"/>
        <v>2624.2200000000007</v>
      </c>
      <c r="J88" s="1105">
        <f t="shared" si="8"/>
        <v>2755.4310000000009</v>
      </c>
      <c r="K88" s="1050"/>
    </row>
    <row r="89" spans="1:11" ht="12.75" customHeight="1">
      <c r="A89" s="1053" t="s">
        <v>5740</v>
      </c>
      <c r="B89" s="1046">
        <v>14</v>
      </c>
      <c r="C89" s="1046">
        <v>16</v>
      </c>
      <c r="D89" s="1047">
        <v>56</v>
      </c>
      <c r="E89" s="1048">
        <v>0.61499999999999999</v>
      </c>
      <c r="F89" s="1047">
        <v>104</v>
      </c>
      <c r="G89" s="1049">
        <v>2348.0000000000005</v>
      </c>
      <c r="H89" s="1039"/>
      <c r="I89" s="1104">
        <f t="shared" si="7"/>
        <v>2864.5600000000004</v>
      </c>
      <c r="J89" s="1105">
        <f t="shared" si="8"/>
        <v>3007.7880000000005</v>
      </c>
      <c r="K89" s="1050"/>
    </row>
    <row r="90" spans="1:11" ht="12.75" customHeight="1">
      <c r="A90" s="1054" t="s">
        <v>5741</v>
      </c>
      <c r="B90" s="1046">
        <v>16</v>
      </c>
      <c r="C90" s="1046">
        <v>18</v>
      </c>
      <c r="D90" s="1047">
        <v>56</v>
      </c>
      <c r="E90" s="1048">
        <v>0.61499999999999999</v>
      </c>
      <c r="F90" s="1047">
        <v>104</v>
      </c>
      <c r="G90" s="1049">
        <v>2643.666666666667</v>
      </c>
      <c r="H90" s="1039"/>
      <c r="I90" s="1104">
        <f t="shared" si="7"/>
        <v>3225.2733333333335</v>
      </c>
      <c r="J90" s="1105">
        <f t="shared" si="8"/>
        <v>3386.5370000000003</v>
      </c>
      <c r="K90" s="1050"/>
    </row>
    <row r="91" spans="1:11" s="1040" customFormat="1" ht="30" customHeight="1">
      <c r="A91" s="1037" t="s">
        <v>5742</v>
      </c>
      <c r="B91" s="1056"/>
      <c r="C91" s="1056"/>
      <c r="D91" s="1056"/>
      <c r="E91" s="1056"/>
      <c r="F91" s="1056"/>
      <c r="G91" s="1056"/>
      <c r="H91" s="1039"/>
      <c r="I91" s="1104"/>
      <c r="J91" s="1105"/>
      <c r="K91" s="1050"/>
    </row>
    <row r="92" spans="1:11" s="1040" customFormat="1" ht="71.25" customHeight="1">
      <c r="A92" s="1041" t="s">
        <v>5665</v>
      </c>
      <c r="B92" s="1042"/>
      <c r="C92" s="1042"/>
      <c r="D92" s="1042"/>
      <c r="E92" s="1042"/>
      <c r="F92" s="1043"/>
      <c r="G92" s="1044">
        <v>0</v>
      </c>
      <c r="H92" s="1039"/>
      <c r="I92" s="1104"/>
      <c r="J92" s="1105"/>
      <c r="K92" s="1050"/>
    </row>
    <row r="93" spans="1:11" ht="12.75" customHeight="1">
      <c r="A93" s="1053" t="s">
        <v>5743</v>
      </c>
      <c r="B93" s="1057">
        <v>12</v>
      </c>
      <c r="C93" s="1046">
        <v>14</v>
      </c>
      <c r="D93" s="1047">
        <v>55</v>
      </c>
      <c r="E93" s="1048">
        <v>0.61499999999999999</v>
      </c>
      <c r="F93" s="1047">
        <v>119</v>
      </c>
      <c r="G93" s="1049">
        <v>2567.666666666667</v>
      </c>
      <c r="H93" s="1039"/>
      <c r="I93" s="1104">
        <f t="shared" si="7"/>
        <v>3132.5533333333337</v>
      </c>
      <c r="J93" s="1105">
        <f t="shared" si="8"/>
        <v>3289.1810000000005</v>
      </c>
      <c r="K93" s="1050"/>
    </row>
    <row r="94" spans="1:11" ht="12.75" customHeight="1">
      <c r="A94" s="1053" t="s">
        <v>5744</v>
      </c>
      <c r="B94" s="1057">
        <v>14</v>
      </c>
      <c r="C94" s="1046">
        <v>16</v>
      </c>
      <c r="D94" s="1047">
        <v>56</v>
      </c>
      <c r="E94" s="1048">
        <v>0.61499999999999999</v>
      </c>
      <c r="F94" s="1047">
        <v>119</v>
      </c>
      <c r="G94" s="1049">
        <v>2799.0000000000005</v>
      </c>
      <c r="H94" s="1039"/>
      <c r="I94" s="1104">
        <f t="shared" si="7"/>
        <v>3414.7800000000007</v>
      </c>
      <c r="J94" s="1105">
        <f t="shared" si="8"/>
        <v>3585.5190000000007</v>
      </c>
      <c r="K94" s="1050"/>
    </row>
    <row r="95" spans="1:11" ht="12.75" customHeight="1">
      <c r="A95" s="1054" t="s">
        <v>5745</v>
      </c>
      <c r="B95" s="1057">
        <v>16</v>
      </c>
      <c r="C95" s="1046">
        <v>18</v>
      </c>
      <c r="D95" s="1047">
        <v>56</v>
      </c>
      <c r="E95" s="1048">
        <v>0.61499999999999999</v>
      </c>
      <c r="F95" s="1047">
        <v>119</v>
      </c>
      <c r="G95" s="1049">
        <v>3148.3333333333335</v>
      </c>
      <c r="H95" s="1039"/>
      <c r="I95" s="1104">
        <f t="shared" si="7"/>
        <v>3840.9666666666667</v>
      </c>
      <c r="J95" s="1105">
        <f t="shared" si="8"/>
        <v>4033.0150000000003</v>
      </c>
      <c r="K95" s="1050"/>
    </row>
    <row r="96" spans="1:11" ht="16.5" customHeight="1">
      <c r="A96" s="1058"/>
      <c r="B96" s="1059"/>
      <c r="C96" s="1060"/>
      <c r="D96" s="1061"/>
      <c r="E96" s="1062"/>
      <c r="F96" s="1061"/>
      <c r="G96" s="1063"/>
      <c r="H96" s="1039"/>
      <c r="I96" s="1104"/>
      <c r="J96" s="1105"/>
      <c r="K96" s="1050"/>
    </row>
    <row r="97" spans="1:11" s="1040" customFormat="1" ht="29.25" customHeight="1">
      <c r="A97" s="1064" t="s">
        <v>5746</v>
      </c>
      <c r="B97" s="1036"/>
      <c r="C97" s="1036"/>
      <c r="D97" s="1036"/>
      <c r="E97" s="1036"/>
      <c r="F97" s="1036"/>
      <c r="G97" s="1036"/>
      <c r="H97" s="1039"/>
      <c r="I97" s="1104"/>
      <c r="J97" s="1105"/>
      <c r="K97" s="1050"/>
    </row>
    <row r="98" spans="1:11" s="1040" customFormat="1" ht="30" customHeight="1">
      <c r="A98" s="1037" t="s">
        <v>5747</v>
      </c>
      <c r="B98" s="1038"/>
      <c r="C98" s="1038"/>
      <c r="D98" s="1038"/>
      <c r="E98" s="1038"/>
      <c r="F98" s="1038"/>
      <c r="G98" s="1038"/>
      <c r="H98" s="1039"/>
      <c r="I98" s="1104"/>
      <c r="J98" s="1105"/>
      <c r="K98" s="1050"/>
    </row>
    <row r="99" spans="1:11" ht="54" customHeight="1">
      <c r="A99" s="1065"/>
      <c r="B99" s="1066"/>
      <c r="C99" s="1066"/>
      <c r="D99" s="1066"/>
      <c r="E99" s="1066"/>
      <c r="F99" s="1067"/>
      <c r="G99" s="1041">
        <v>0</v>
      </c>
      <c r="H99" s="1039"/>
      <c r="I99" s="1104"/>
      <c r="J99" s="1105"/>
      <c r="K99" s="1050"/>
    </row>
    <row r="100" spans="1:11" ht="12.75" customHeight="1">
      <c r="A100" s="1068" t="s">
        <v>5748</v>
      </c>
      <c r="B100" s="1069">
        <v>1.5</v>
      </c>
      <c r="C100" s="1070">
        <v>1.8</v>
      </c>
      <c r="D100" s="1071" t="s">
        <v>5749</v>
      </c>
      <c r="E100" s="1048">
        <v>0.13600000000000001</v>
      </c>
      <c r="F100" s="1072">
        <v>15</v>
      </c>
      <c r="G100" s="1049">
        <v>362.66666666666674</v>
      </c>
      <c r="H100" s="1039"/>
      <c r="I100" s="1104">
        <f t="shared" si="7"/>
        <v>442.45333333333343</v>
      </c>
      <c r="J100" s="1105">
        <f t="shared" si="8"/>
        <v>464.57600000000014</v>
      </c>
      <c r="K100" s="1050"/>
    </row>
    <row r="101" spans="1:11" ht="12.75" customHeight="1">
      <c r="A101" s="1068" t="s">
        <v>5750</v>
      </c>
      <c r="B101" s="1069">
        <v>2.2000000000000002</v>
      </c>
      <c r="C101" s="1070">
        <v>2.4</v>
      </c>
      <c r="D101" s="1071" t="s">
        <v>5749</v>
      </c>
      <c r="E101" s="1048">
        <v>0.13600000000000001</v>
      </c>
      <c r="F101" s="1072">
        <v>15</v>
      </c>
      <c r="G101" s="1049">
        <v>419.33333333333337</v>
      </c>
      <c r="H101" s="1039"/>
      <c r="I101" s="1104">
        <f t="shared" si="7"/>
        <v>511.5866666666667</v>
      </c>
      <c r="J101" s="1105">
        <f t="shared" si="8"/>
        <v>537.16600000000005</v>
      </c>
      <c r="K101" s="1050"/>
    </row>
    <row r="102" spans="1:11" ht="12.75" customHeight="1">
      <c r="A102" s="1068" t="s">
        <v>5751</v>
      </c>
      <c r="B102" s="1069">
        <v>2.8</v>
      </c>
      <c r="C102" s="1070">
        <v>3.2</v>
      </c>
      <c r="D102" s="1071" t="s">
        <v>5752</v>
      </c>
      <c r="E102" s="1048">
        <v>0.13600000000000001</v>
      </c>
      <c r="F102" s="1072">
        <v>15</v>
      </c>
      <c r="G102" s="1049">
        <v>425</v>
      </c>
      <c r="H102" s="1039"/>
      <c r="I102" s="1104">
        <f t="shared" si="7"/>
        <v>518.5</v>
      </c>
      <c r="J102" s="1105">
        <f t="shared" si="8"/>
        <v>544.42500000000007</v>
      </c>
      <c r="K102" s="1050"/>
    </row>
    <row r="103" spans="1:11" ht="12.75" customHeight="1">
      <c r="A103" s="1068" t="s">
        <v>5753</v>
      </c>
      <c r="B103" s="1069">
        <v>3.6</v>
      </c>
      <c r="C103" s="1070">
        <v>4</v>
      </c>
      <c r="D103" s="1071" t="s">
        <v>5754</v>
      </c>
      <c r="E103" s="1048">
        <v>0.13600000000000001</v>
      </c>
      <c r="F103" s="1072">
        <v>16</v>
      </c>
      <c r="G103" s="1049">
        <v>452.33333333333343</v>
      </c>
      <c r="H103" s="1039"/>
      <c r="I103" s="1104">
        <f t="shared" si="7"/>
        <v>551.84666666666681</v>
      </c>
      <c r="J103" s="1105">
        <f t="shared" si="8"/>
        <v>579.43900000000019</v>
      </c>
      <c r="K103" s="1050"/>
    </row>
    <row r="104" spans="1:11" ht="12.75" customHeight="1">
      <c r="A104" s="1068" t="s">
        <v>5755</v>
      </c>
      <c r="B104" s="1069">
        <v>4.5</v>
      </c>
      <c r="C104" s="1070">
        <v>5</v>
      </c>
      <c r="D104" s="1071" t="s">
        <v>5756</v>
      </c>
      <c r="E104" s="1048">
        <v>0.13600000000000001</v>
      </c>
      <c r="F104" s="1072">
        <v>16</v>
      </c>
      <c r="G104" s="1049">
        <v>494.66666666666669</v>
      </c>
      <c r="H104" s="1039"/>
      <c r="I104" s="1104">
        <f t="shared" si="7"/>
        <v>603.49333333333334</v>
      </c>
      <c r="J104" s="1105">
        <f t="shared" si="8"/>
        <v>633.66800000000001</v>
      </c>
      <c r="K104" s="1050"/>
    </row>
    <row r="105" spans="1:11" ht="12.75" customHeight="1">
      <c r="A105" s="1068" t="s">
        <v>5757</v>
      </c>
      <c r="B105" s="1069">
        <v>5.6</v>
      </c>
      <c r="C105" s="1070">
        <v>6.3</v>
      </c>
      <c r="D105" s="1071" t="s">
        <v>5758</v>
      </c>
      <c r="E105" s="1048">
        <v>0.13600000000000001</v>
      </c>
      <c r="F105" s="1072">
        <v>17</v>
      </c>
      <c r="G105" s="1049">
        <v>497.33333333333343</v>
      </c>
      <c r="H105" s="1039"/>
      <c r="I105" s="1104">
        <f t="shared" si="7"/>
        <v>606.74666666666678</v>
      </c>
      <c r="J105" s="1105">
        <f t="shared" si="8"/>
        <v>637.08400000000017</v>
      </c>
      <c r="K105" s="1050"/>
    </row>
    <row r="106" spans="1:11" ht="12.75" customHeight="1">
      <c r="A106" s="1068" t="s">
        <v>5759</v>
      </c>
      <c r="B106" s="1069">
        <v>6.3</v>
      </c>
      <c r="C106" s="1070">
        <v>7.1</v>
      </c>
      <c r="D106" s="1071" t="s">
        <v>5760</v>
      </c>
      <c r="E106" s="1048">
        <v>0.13600000000000001</v>
      </c>
      <c r="F106" s="1072">
        <v>17</v>
      </c>
      <c r="G106" s="1049">
        <v>516.66666666666674</v>
      </c>
      <c r="H106" s="1039"/>
      <c r="I106" s="1104">
        <f t="shared" si="7"/>
        <v>630.33333333333337</v>
      </c>
      <c r="J106" s="1105">
        <f t="shared" si="8"/>
        <v>661.85</v>
      </c>
      <c r="K106" s="1050"/>
    </row>
    <row r="107" spans="1:11" ht="21.75" customHeight="1">
      <c r="A107" s="1073" t="s">
        <v>5761</v>
      </c>
      <c r="B107" s="1073"/>
      <c r="C107" s="1073"/>
      <c r="D107" s="1073"/>
      <c r="E107" s="1073"/>
      <c r="F107" s="1073"/>
      <c r="G107" s="1073"/>
      <c r="H107" s="1039"/>
      <c r="I107" s="1104">
        <f t="shared" si="7"/>
        <v>0</v>
      </c>
      <c r="J107" s="1105"/>
      <c r="K107" s="1050"/>
    </row>
    <row r="108" spans="1:11" ht="22.5" customHeight="1">
      <c r="A108" s="1045" t="s">
        <v>5762</v>
      </c>
      <c r="B108" s="1784" t="s">
        <v>5763</v>
      </c>
      <c r="C108" s="1784"/>
      <c r="D108" s="1784"/>
      <c r="E108" s="1048">
        <v>3.5999999999999997E-2</v>
      </c>
      <c r="F108" s="1074">
        <v>3.2</v>
      </c>
      <c r="G108" s="1049">
        <v>89.666666666666671</v>
      </c>
      <c r="H108" s="1039"/>
      <c r="I108" s="1104">
        <f t="shared" si="7"/>
        <v>109.39333333333333</v>
      </c>
      <c r="J108" s="1105">
        <f t="shared" si="8"/>
        <v>114.863</v>
      </c>
      <c r="K108" s="1050"/>
    </row>
    <row r="109" spans="1:11" s="1040" customFormat="1" ht="30" customHeight="1">
      <c r="A109" s="1037" t="s">
        <v>5764</v>
      </c>
      <c r="B109" s="1038"/>
      <c r="C109" s="1038"/>
      <c r="D109" s="1038"/>
      <c r="E109" s="1038"/>
      <c r="F109" s="1038"/>
      <c r="G109" s="1038"/>
      <c r="H109" s="1039"/>
      <c r="I109" s="1104"/>
      <c r="J109" s="1105"/>
      <c r="K109" s="1050"/>
    </row>
    <row r="110" spans="1:11" ht="60" customHeight="1">
      <c r="A110" s="1065"/>
      <c r="B110" s="1066"/>
      <c r="C110" s="1066"/>
      <c r="D110" s="1066"/>
      <c r="E110" s="1066"/>
      <c r="F110" s="1067"/>
      <c r="G110" s="1075">
        <v>0</v>
      </c>
      <c r="H110" s="1039"/>
      <c r="I110" s="1104"/>
      <c r="J110" s="1105"/>
      <c r="K110" s="1050"/>
    </row>
    <row r="111" spans="1:11" ht="12.75" customHeight="1">
      <c r="A111" s="1053" t="s">
        <v>5765</v>
      </c>
      <c r="B111" s="1069">
        <v>2.8</v>
      </c>
      <c r="C111" s="1046">
        <v>3.2</v>
      </c>
      <c r="D111" s="1047" t="s">
        <v>5752</v>
      </c>
      <c r="E111" s="1048">
        <v>0.221</v>
      </c>
      <c r="F111" s="1046">
        <v>20.5</v>
      </c>
      <c r="G111" s="1049">
        <v>483.66666666666669</v>
      </c>
      <c r="H111" s="1039"/>
      <c r="I111" s="1104">
        <f t="shared" si="7"/>
        <v>590.07333333333338</v>
      </c>
      <c r="J111" s="1105">
        <f t="shared" si="8"/>
        <v>619.57700000000011</v>
      </c>
      <c r="K111" s="1050"/>
    </row>
    <row r="112" spans="1:11" ht="12.75" customHeight="1">
      <c r="A112" s="1053" t="s">
        <v>5766</v>
      </c>
      <c r="B112" s="1069">
        <v>3.6</v>
      </c>
      <c r="C112" s="1046">
        <v>4</v>
      </c>
      <c r="D112" s="1047" t="s">
        <v>5752</v>
      </c>
      <c r="E112" s="1048">
        <v>0.221</v>
      </c>
      <c r="F112" s="1046">
        <v>20.5</v>
      </c>
      <c r="G112" s="1049">
        <v>491.66666666666669</v>
      </c>
      <c r="H112" s="1039"/>
      <c r="I112" s="1104">
        <f t="shared" si="7"/>
        <v>599.83333333333337</v>
      </c>
      <c r="J112" s="1105">
        <f t="shared" si="8"/>
        <v>629.82500000000005</v>
      </c>
      <c r="K112" s="1050"/>
    </row>
    <row r="113" spans="1:11" ht="12.75" customHeight="1">
      <c r="A113" s="1053" t="s">
        <v>5767</v>
      </c>
      <c r="B113" s="1069">
        <v>4.5</v>
      </c>
      <c r="C113" s="1046">
        <v>5</v>
      </c>
      <c r="D113" s="1047" t="s">
        <v>5768</v>
      </c>
      <c r="E113" s="1048">
        <v>0.221</v>
      </c>
      <c r="F113" s="1046">
        <v>20.5</v>
      </c>
      <c r="G113" s="1049">
        <v>519.00000000000011</v>
      </c>
      <c r="H113" s="1039"/>
      <c r="I113" s="1104">
        <f t="shared" si="7"/>
        <v>633.18000000000018</v>
      </c>
      <c r="J113" s="1105">
        <f t="shared" si="8"/>
        <v>664.83900000000017</v>
      </c>
      <c r="K113" s="1050"/>
    </row>
    <row r="114" spans="1:11" ht="12.75" customHeight="1">
      <c r="A114" s="1053" t="s">
        <v>5769</v>
      </c>
      <c r="B114" s="1069">
        <v>5.6</v>
      </c>
      <c r="C114" s="1046">
        <v>6.3</v>
      </c>
      <c r="D114" s="1047" t="s">
        <v>5770</v>
      </c>
      <c r="E114" s="1048">
        <v>0.221</v>
      </c>
      <c r="F114" s="1046">
        <v>22</v>
      </c>
      <c r="G114" s="1049">
        <v>549.33333333333337</v>
      </c>
      <c r="H114" s="1039"/>
      <c r="I114" s="1104">
        <f t="shared" si="7"/>
        <v>670.18666666666672</v>
      </c>
      <c r="J114" s="1105">
        <f t="shared" si="8"/>
        <v>703.69600000000014</v>
      </c>
      <c r="K114" s="1050"/>
    </row>
    <row r="115" spans="1:11" ht="12.75" customHeight="1">
      <c r="A115" s="1053" t="s">
        <v>5771</v>
      </c>
      <c r="B115" s="1069">
        <v>7.1</v>
      </c>
      <c r="C115" s="1046">
        <v>8</v>
      </c>
      <c r="D115" s="1047" t="s">
        <v>5772</v>
      </c>
      <c r="E115" s="1048">
        <v>0.221</v>
      </c>
      <c r="F115" s="1046">
        <v>22</v>
      </c>
      <c r="G115" s="1049">
        <v>700.33333333333348</v>
      </c>
      <c r="H115" s="1039"/>
      <c r="I115" s="1104">
        <f t="shared" si="7"/>
        <v>854.40666666666687</v>
      </c>
      <c r="J115" s="1105">
        <f t="shared" si="8"/>
        <v>897.12700000000029</v>
      </c>
      <c r="K115" s="1050"/>
    </row>
    <row r="116" spans="1:11" ht="12.75" customHeight="1">
      <c r="A116" s="1053" t="s">
        <v>5773</v>
      </c>
      <c r="B116" s="1069">
        <v>8</v>
      </c>
      <c r="C116" s="1046">
        <v>9</v>
      </c>
      <c r="D116" s="1047" t="s">
        <v>5774</v>
      </c>
      <c r="E116" s="1048">
        <v>0.221</v>
      </c>
      <c r="F116" s="1046">
        <v>22</v>
      </c>
      <c r="G116" s="1049">
        <v>722.33333333333337</v>
      </c>
      <c r="H116" s="1039"/>
      <c r="I116" s="1104">
        <f t="shared" si="7"/>
        <v>881.24666666666667</v>
      </c>
      <c r="J116" s="1105">
        <f t="shared" si="8"/>
        <v>925.30900000000008</v>
      </c>
      <c r="K116" s="1050"/>
    </row>
    <row r="117" spans="1:11" ht="12.75" customHeight="1">
      <c r="A117" s="1053" t="s">
        <v>5775</v>
      </c>
      <c r="B117" s="1069">
        <v>9</v>
      </c>
      <c r="C117" s="1046">
        <v>10</v>
      </c>
      <c r="D117" s="1047" t="s">
        <v>5776</v>
      </c>
      <c r="E117" s="1048">
        <v>0.26100000000000001</v>
      </c>
      <c r="F117" s="1046">
        <v>24</v>
      </c>
      <c r="G117" s="1049">
        <v>736.00000000000011</v>
      </c>
      <c r="H117" s="1039"/>
      <c r="I117" s="1104">
        <f t="shared" si="7"/>
        <v>897.92000000000007</v>
      </c>
      <c r="J117" s="1105">
        <f t="shared" si="8"/>
        <v>942.81600000000014</v>
      </c>
      <c r="K117" s="1050"/>
    </row>
    <row r="118" spans="1:11" ht="12.75" customHeight="1">
      <c r="A118" s="1053" t="s">
        <v>5777</v>
      </c>
      <c r="B118" s="1069">
        <v>10</v>
      </c>
      <c r="C118" s="1046">
        <v>11.2</v>
      </c>
      <c r="D118" s="1047" t="s">
        <v>5778</v>
      </c>
      <c r="E118" s="1048">
        <v>0.26100000000000001</v>
      </c>
      <c r="F118" s="1046">
        <v>24</v>
      </c>
      <c r="G118" s="1049">
        <v>791.66666666666674</v>
      </c>
      <c r="H118" s="1039"/>
      <c r="I118" s="1104">
        <f t="shared" si="7"/>
        <v>965.83333333333337</v>
      </c>
      <c r="J118" s="1105">
        <f t="shared" si="8"/>
        <v>1014.1250000000001</v>
      </c>
      <c r="K118" s="1050"/>
    </row>
    <row r="119" spans="1:11" ht="12.75" customHeight="1">
      <c r="A119" s="1053" t="s">
        <v>5779</v>
      </c>
      <c r="B119" s="1069">
        <v>11.2</v>
      </c>
      <c r="C119" s="1046">
        <v>12.5</v>
      </c>
      <c r="D119" s="1047" t="s">
        <v>5780</v>
      </c>
      <c r="E119" s="1048">
        <v>0.29599999999999999</v>
      </c>
      <c r="F119" s="1046">
        <v>24</v>
      </c>
      <c r="G119" s="1049">
        <v>923.00000000000011</v>
      </c>
      <c r="H119" s="1039"/>
      <c r="I119" s="1104">
        <f t="shared" si="7"/>
        <v>1126.0600000000002</v>
      </c>
      <c r="J119" s="1105">
        <f t="shared" si="8"/>
        <v>1182.3630000000003</v>
      </c>
      <c r="K119" s="1050"/>
    </row>
    <row r="120" spans="1:11" ht="12.75" customHeight="1">
      <c r="A120" s="1053" t="s">
        <v>5781</v>
      </c>
      <c r="B120" s="1069">
        <v>14</v>
      </c>
      <c r="C120" s="1046">
        <v>16</v>
      </c>
      <c r="D120" s="1047" t="s">
        <v>5782</v>
      </c>
      <c r="E120" s="1048">
        <v>0.29599999999999999</v>
      </c>
      <c r="F120" s="1046">
        <v>24</v>
      </c>
      <c r="G120" s="1049">
        <v>959.33333333333337</v>
      </c>
      <c r="H120" s="1039"/>
      <c r="I120" s="1104">
        <f t="shared" si="7"/>
        <v>1170.3866666666668</v>
      </c>
      <c r="J120" s="1105">
        <f t="shared" si="8"/>
        <v>1228.9060000000002</v>
      </c>
      <c r="K120" s="1050"/>
    </row>
    <row r="121" spans="1:11" ht="12.75" customHeight="1">
      <c r="A121" s="1076" t="s">
        <v>5783</v>
      </c>
      <c r="B121" s="1069">
        <v>16</v>
      </c>
      <c r="C121" s="1046">
        <v>18</v>
      </c>
      <c r="D121" s="1047" t="s">
        <v>5784</v>
      </c>
      <c r="E121" s="1048">
        <v>0.38600000000000001</v>
      </c>
      <c r="F121" s="1046">
        <v>37.200000000000003</v>
      </c>
      <c r="G121" s="1049">
        <v>968.33333333333337</v>
      </c>
      <c r="H121" s="1039"/>
      <c r="I121" s="1104">
        <f t="shared" si="7"/>
        <v>1181.3666666666668</v>
      </c>
      <c r="J121" s="1105">
        <f t="shared" si="8"/>
        <v>1240.4350000000002</v>
      </c>
      <c r="K121" s="1050"/>
    </row>
    <row r="122" spans="1:11" ht="12.75" customHeight="1">
      <c r="A122" s="1076" t="s">
        <v>5785</v>
      </c>
      <c r="B122" s="1069">
        <v>18</v>
      </c>
      <c r="C122" s="1046">
        <v>20</v>
      </c>
      <c r="D122" s="1047" t="s">
        <v>5786</v>
      </c>
      <c r="E122" s="1048">
        <v>0.38600000000000001</v>
      </c>
      <c r="F122" s="1046">
        <v>37.299999999999997</v>
      </c>
      <c r="G122" s="1049">
        <v>992.66666666666674</v>
      </c>
      <c r="H122" s="1039"/>
      <c r="I122" s="1104">
        <f t="shared" si="7"/>
        <v>1211.0533333333335</v>
      </c>
      <c r="J122" s="1105">
        <f t="shared" si="8"/>
        <v>1271.6060000000002</v>
      </c>
      <c r="K122" s="1050"/>
    </row>
    <row r="123" spans="1:11" ht="21.75" customHeight="1">
      <c r="A123" s="1073" t="s">
        <v>5761</v>
      </c>
      <c r="B123" s="1073"/>
      <c r="C123" s="1073"/>
      <c r="D123" s="1073"/>
      <c r="E123" s="1073"/>
      <c r="F123" s="1073"/>
      <c r="G123" s="1073"/>
      <c r="H123" s="1039"/>
      <c r="I123" s="1104"/>
      <c r="J123" s="1105"/>
      <c r="K123" s="1050"/>
    </row>
    <row r="124" spans="1:11" ht="24" customHeight="1">
      <c r="A124" s="1045" t="s">
        <v>5787</v>
      </c>
      <c r="B124" s="1784" t="s">
        <v>5788</v>
      </c>
      <c r="C124" s="1784"/>
      <c r="D124" s="1784"/>
      <c r="E124" s="1048">
        <v>9.4E-2</v>
      </c>
      <c r="F124" s="1057">
        <v>7.6</v>
      </c>
      <c r="G124" s="1049">
        <v>137.66666666666669</v>
      </c>
      <c r="H124" s="1039"/>
      <c r="I124" s="1104">
        <f t="shared" si="7"/>
        <v>167.95333333333335</v>
      </c>
      <c r="J124" s="1105">
        <f t="shared" si="8"/>
        <v>176.35100000000003</v>
      </c>
      <c r="K124" s="1050"/>
    </row>
    <row r="125" spans="1:11" ht="24" customHeight="1">
      <c r="A125" s="1076" t="s">
        <v>5789</v>
      </c>
      <c r="B125" s="1784" t="s">
        <v>5790</v>
      </c>
      <c r="C125" s="1784"/>
      <c r="D125" s="1784"/>
      <c r="E125" s="1048">
        <v>0.124</v>
      </c>
      <c r="F125" s="1057">
        <v>9.6999999999999993</v>
      </c>
      <c r="G125" s="1049">
        <v>177.66666666666669</v>
      </c>
      <c r="H125" s="1039"/>
      <c r="I125" s="1104">
        <f t="shared" si="7"/>
        <v>216.75333333333336</v>
      </c>
      <c r="J125" s="1105">
        <f t="shared" si="8"/>
        <v>227.59100000000004</v>
      </c>
      <c r="K125" s="1050"/>
    </row>
    <row r="126" spans="1:11" s="1040" customFormat="1" ht="30" customHeight="1">
      <c r="A126" s="1037" t="s">
        <v>5791</v>
      </c>
      <c r="B126" s="1038"/>
      <c r="C126" s="1038"/>
      <c r="D126" s="1038"/>
      <c r="E126" s="1038"/>
      <c r="F126" s="1038"/>
      <c r="G126" s="1038"/>
      <c r="H126" s="1039"/>
      <c r="I126" s="1104"/>
      <c r="J126" s="1105"/>
      <c r="K126" s="1050"/>
    </row>
    <row r="127" spans="1:11" ht="63.75" customHeight="1">
      <c r="A127" s="1065"/>
      <c r="B127" s="1066"/>
      <c r="C127" s="1066"/>
      <c r="D127" s="1066"/>
      <c r="E127" s="1066"/>
      <c r="F127" s="1067"/>
      <c r="G127" s="1065"/>
      <c r="H127" s="1039"/>
      <c r="I127" s="1104"/>
      <c r="J127" s="1105"/>
      <c r="K127" s="1050"/>
    </row>
    <row r="128" spans="1:11" ht="12.75" customHeight="1">
      <c r="A128" s="1053" t="s">
        <v>5792</v>
      </c>
      <c r="B128" s="1046">
        <v>1.5</v>
      </c>
      <c r="C128" s="1077">
        <v>1.8</v>
      </c>
      <c r="D128" s="1047" t="s">
        <v>5793</v>
      </c>
      <c r="E128" s="1048">
        <v>0.10299999999999999</v>
      </c>
      <c r="F128" s="1046">
        <v>13.5</v>
      </c>
      <c r="G128" s="1049">
        <v>391.66666666666669</v>
      </c>
      <c r="H128" s="1039"/>
      <c r="I128" s="1104">
        <f t="shared" si="7"/>
        <v>477.83333333333337</v>
      </c>
      <c r="J128" s="1105">
        <f t="shared" si="8"/>
        <v>501.72500000000008</v>
      </c>
      <c r="K128" s="1050"/>
    </row>
    <row r="129" spans="1:11" ht="12.75" customHeight="1">
      <c r="A129" s="1053" t="s">
        <v>5794</v>
      </c>
      <c r="B129" s="1046">
        <v>2.2000000000000002</v>
      </c>
      <c r="C129" s="1046">
        <v>2.5</v>
      </c>
      <c r="D129" s="1047" t="s">
        <v>5795</v>
      </c>
      <c r="E129" s="1048">
        <v>0.10299999999999999</v>
      </c>
      <c r="F129" s="1046">
        <v>13.5</v>
      </c>
      <c r="G129" s="1049">
        <v>426.00000000000006</v>
      </c>
      <c r="H129" s="1039"/>
      <c r="I129" s="1104">
        <f t="shared" si="7"/>
        <v>519.72</v>
      </c>
      <c r="J129" s="1105">
        <f t="shared" si="8"/>
        <v>545.70600000000002</v>
      </c>
      <c r="K129" s="1050"/>
    </row>
    <row r="130" spans="1:11" ht="12.75" customHeight="1">
      <c r="A130" s="1053" t="s">
        <v>5796</v>
      </c>
      <c r="B130" s="1046">
        <v>2.8</v>
      </c>
      <c r="C130" s="1046">
        <v>3.2</v>
      </c>
      <c r="D130" s="1047" t="s">
        <v>5797</v>
      </c>
      <c r="E130" s="1048">
        <v>0.10299999999999999</v>
      </c>
      <c r="F130" s="1046">
        <v>13.5</v>
      </c>
      <c r="G130" s="1049">
        <v>437</v>
      </c>
      <c r="H130" s="1039"/>
      <c r="I130" s="1104">
        <f t="shared" si="7"/>
        <v>533.14</v>
      </c>
      <c r="J130" s="1105">
        <f t="shared" si="8"/>
        <v>559.79700000000003</v>
      </c>
      <c r="K130" s="1050"/>
    </row>
    <row r="131" spans="1:11" ht="12.75" customHeight="1">
      <c r="A131" s="1053" t="s">
        <v>5798</v>
      </c>
      <c r="B131" s="1046">
        <v>3.6</v>
      </c>
      <c r="C131" s="1046">
        <v>4</v>
      </c>
      <c r="D131" s="1047" t="s">
        <v>5752</v>
      </c>
      <c r="E131" s="1048">
        <v>0.125</v>
      </c>
      <c r="F131" s="1046">
        <v>15.5</v>
      </c>
      <c r="G131" s="1049">
        <v>447.66666666666674</v>
      </c>
      <c r="H131" s="1039"/>
      <c r="I131" s="1104">
        <f t="shared" si="7"/>
        <v>546.15333333333342</v>
      </c>
      <c r="J131" s="1105">
        <f t="shared" si="8"/>
        <v>573.46100000000013</v>
      </c>
      <c r="K131" s="1050"/>
    </row>
    <row r="132" spans="1:11" ht="12.75" customHeight="1">
      <c r="A132" s="1053" t="s">
        <v>5799</v>
      </c>
      <c r="B132" s="1046">
        <v>4.5</v>
      </c>
      <c r="C132" s="1046">
        <v>5</v>
      </c>
      <c r="D132" s="1047" t="s">
        <v>5800</v>
      </c>
      <c r="E132" s="1048">
        <v>0.154</v>
      </c>
      <c r="F132" s="1046">
        <v>19.5</v>
      </c>
      <c r="G132" s="1049">
        <v>524.00000000000011</v>
      </c>
      <c r="H132" s="1039"/>
      <c r="I132" s="1104">
        <f t="shared" si="7"/>
        <v>639.28000000000009</v>
      </c>
      <c r="J132" s="1105">
        <f t="shared" si="8"/>
        <v>671.24400000000014</v>
      </c>
      <c r="K132" s="1050"/>
    </row>
    <row r="133" spans="1:11" ht="12.75" customHeight="1">
      <c r="A133" s="1053" t="s">
        <v>5801</v>
      </c>
      <c r="B133" s="1046">
        <v>5.6</v>
      </c>
      <c r="C133" s="1046">
        <v>6.3</v>
      </c>
      <c r="D133" s="1047" t="s">
        <v>5802</v>
      </c>
      <c r="E133" s="1048">
        <v>0.154</v>
      </c>
      <c r="F133" s="1046">
        <v>19.5</v>
      </c>
      <c r="G133" s="1049">
        <v>557.33333333333337</v>
      </c>
      <c r="H133" s="1039"/>
      <c r="I133" s="1104">
        <f t="shared" si="7"/>
        <v>679.94666666666672</v>
      </c>
      <c r="J133" s="1105">
        <f t="shared" si="8"/>
        <v>713.94400000000007</v>
      </c>
      <c r="K133" s="1050"/>
    </row>
    <row r="134" spans="1:11" ht="12.75" customHeight="1">
      <c r="A134" s="1053" t="s">
        <v>5803</v>
      </c>
      <c r="B134" s="1046">
        <v>7.1</v>
      </c>
      <c r="C134" s="1046">
        <v>8</v>
      </c>
      <c r="D134" s="1047" t="s">
        <v>5804</v>
      </c>
      <c r="E134" s="1048">
        <v>0.183</v>
      </c>
      <c r="F134" s="1046">
        <v>23.5</v>
      </c>
      <c r="G134" s="1049">
        <v>593</v>
      </c>
      <c r="H134" s="1039"/>
      <c r="I134" s="1104">
        <f t="shared" si="7"/>
        <v>723.46</v>
      </c>
      <c r="J134" s="1105">
        <f t="shared" si="8"/>
        <v>759.63300000000004</v>
      </c>
      <c r="K134" s="1050"/>
    </row>
    <row r="135" spans="1:11" ht="12.75" customHeight="1">
      <c r="A135" s="1053" t="s">
        <v>5805</v>
      </c>
      <c r="B135" s="1046">
        <v>8</v>
      </c>
      <c r="C135" s="1046">
        <v>9</v>
      </c>
      <c r="D135" s="1047" t="s">
        <v>5806</v>
      </c>
      <c r="E135" s="1048">
        <v>0.23499999999999999</v>
      </c>
      <c r="F135" s="1046">
        <v>32.5</v>
      </c>
      <c r="G135" s="1049">
        <v>594.00000000000011</v>
      </c>
      <c r="H135" s="1039"/>
      <c r="I135" s="1104">
        <f t="shared" si="7"/>
        <v>724.68000000000018</v>
      </c>
      <c r="J135" s="1105">
        <f t="shared" si="8"/>
        <v>760.91400000000021</v>
      </c>
      <c r="K135" s="1050"/>
    </row>
    <row r="136" spans="1:11" ht="12.75" customHeight="1">
      <c r="A136" s="1053" t="s">
        <v>5807</v>
      </c>
      <c r="B136" s="1046">
        <v>9</v>
      </c>
      <c r="C136" s="1046">
        <v>10</v>
      </c>
      <c r="D136" s="1047" t="s">
        <v>5806</v>
      </c>
      <c r="E136" s="1048">
        <v>0.23499999999999999</v>
      </c>
      <c r="F136" s="1046">
        <v>32.5</v>
      </c>
      <c r="G136" s="1049">
        <v>626.00000000000011</v>
      </c>
      <c r="H136" s="1039"/>
      <c r="I136" s="1104">
        <f t="shared" si="7"/>
        <v>763.72000000000014</v>
      </c>
      <c r="J136" s="1105">
        <f t="shared" si="8"/>
        <v>801.90600000000018</v>
      </c>
      <c r="K136" s="1050"/>
    </row>
    <row r="137" spans="1:11" ht="12.75" customHeight="1">
      <c r="A137" s="1053" t="s">
        <v>5808</v>
      </c>
      <c r="B137" s="1046">
        <v>11.2</v>
      </c>
      <c r="C137" s="1046">
        <v>12.5</v>
      </c>
      <c r="D137" s="1047" t="s">
        <v>5809</v>
      </c>
      <c r="E137" s="1048">
        <v>0.23499999999999999</v>
      </c>
      <c r="F137" s="1046">
        <v>32.5</v>
      </c>
      <c r="G137" s="1049">
        <v>685</v>
      </c>
      <c r="H137" s="1039"/>
      <c r="I137" s="1104">
        <f t="shared" si="7"/>
        <v>835.69999999999993</v>
      </c>
      <c r="J137" s="1105">
        <f t="shared" si="8"/>
        <v>877.48500000000001</v>
      </c>
      <c r="K137" s="1050"/>
    </row>
    <row r="138" spans="1:11" s="1040" customFormat="1" ht="30.75" customHeight="1">
      <c r="A138" s="1037" t="s">
        <v>5810</v>
      </c>
      <c r="B138" s="1038"/>
      <c r="C138" s="1038"/>
      <c r="D138" s="1038"/>
      <c r="E138" s="1038"/>
      <c r="F138" s="1038"/>
      <c r="G138" s="1038"/>
      <c r="H138" s="1039"/>
      <c r="I138" s="1104"/>
      <c r="J138" s="1105"/>
      <c r="K138" s="1050"/>
    </row>
    <row r="139" spans="1:11" ht="57.75" customHeight="1">
      <c r="A139" s="1065"/>
      <c r="B139" s="1066"/>
      <c r="C139" s="1066"/>
      <c r="D139" s="1066"/>
      <c r="E139" s="1066"/>
      <c r="F139" s="1067"/>
      <c r="G139" s="1065"/>
      <c r="H139" s="1039"/>
      <c r="I139" s="1104"/>
      <c r="J139" s="1105"/>
      <c r="K139" s="1050"/>
    </row>
    <row r="140" spans="1:11" ht="12.75" customHeight="1">
      <c r="A140" s="1053" t="s">
        <v>5811</v>
      </c>
      <c r="B140" s="1046">
        <v>1.5</v>
      </c>
      <c r="C140" s="1077">
        <v>1.8</v>
      </c>
      <c r="D140" s="1047" t="s">
        <v>5812</v>
      </c>
      <c r="E140" s="1048">
        <v>0.20799999999999999</v>
      </c>
      <c r="F140" s="1046">
        <v>21</v>
      </c>
      <c r="G140" s="1049">
        <v>398.00000000000006</v>
      </c>
      <c r="H140" s="1039"/>
      <c r="I140" s="1104">
        <f t="shared" ref="I140:I203" si="9">G140*1.22</f>
        <v>485.56000000000006</v>
      </c>
      <c r="J140" s="1105">
        <f t="shared" si="8"/>
        <v>509.83800000000008</v>
      </c>
      <c r="K140" s="1050"/>
    </row>
    <row r="141" spans="1:11" ht="12.75" customHeight="1">
      <c r="A141" s="1053" t="s">
        <v>5813</v>
      </c>
      <c r="B141" s="1046">
        <v>2.2000000000000002</v>
      </c>
      <c r="C141" s="1046">
        <v>2.5</v>
      </c>
      <c r="D141" s="1047" t="s">
        <v>5812</v>
      </c>
      <c r="E141" s="1048">
        <v>0.20799999999999999</v>
      </c>
      <c r="F141" s="1046">
        <v>21</v>
      </c>
      <c r="G141" s="1049">
        <v>409.66666666666669</v>
      </c>
      <c r="H141" s="1039"/>
      <c r="I141" s="1104">
        <f t="shared" si="9"/>
        <v>499.79333333333335</v>
      </c>
      <c r="J141" s="1105">
        <f t="shared" si="8"/>
        <v>524.78300000000002</v>
      </c>
      <c r="K141" s="1050"/>
    </row>
    <row r="142" spans="1:11" ht="12.75" customHeight="1">
      <c r="A142" s="1053" t="s">
        <v>5814</v>
      </c>
      <c r="B142" s="1046">
        <v>2.8</v>
      </c>
      <c r="C142" s="1046">
        <v>3.2</v>
      </c>
      <c r="D142" s="1047" t="s">
        <v>5812</v>
      </c>
      <c r="E142" s="1048">
        <v>0.20799999999999999</v>
      </c>
      <c r="F142" s="1046">
        <v>21</v>
      </c>
      <c r="G142" s="1049">
        <v>420.33333333333337</v>
      </c>
      <c r="H142" s="1039"/>
      <c r="I142" s="1104">
        <f t="shared" si="9"/>
        <v>512.80666666666673</v>
      </c>
      <c r="J142" s="1105">
        <f t="shared" si="8"/>
        <v>538.44700000000012</v>
      </c>
      <c r="K142" s="1050"/>
    </row>
    <row r="143" spans="1:11" ht="12.75" customHeight="1">
      <c r="A143" s="1053" t="s">
        <v>5815</v>
      </c>
      <c r="B143" s="1046">
        <v>3.6</v>
      </c>
      <c r="C143" s="1046">
        <v>4</v>
      </c>
      <c r="D143" s="1047" t="s">
        <v>5816</v>
      </c>
      <c r="E143" s="1048">
        <v>0.20799999999999999</v>
      </c>
      <c r="F143" s="1046">
        <v>21</v>
      </c>
      <c r="G143" s="1049">
        <v>430.66666666666674</v>
      </c>
      <c r="H143" s="1039"/>
      <c r="I143" s="1104">
        <f t="shared" si="9"/>
        <v>525.41333333333341</v>
      </c>
      <c r="J143" s="1105">
        <f t="shared" si="8"/>
        <v>551.68400000000008</v>
      </c>
      <c r="K143" s="1050"/>
    </row>
    <row r="144" spans="1:11" ht="12.75" customHeight="1">
      <c r="A144" s="1053" t="s">
        <v>5817</v>
      </c>
      <c r="B144" s="1046">
        <v>4.5</v>
      </c>
      <c r="C144" s="1046">
        <v>5</v>
      </c>
      <c r="D144" s="1047" t="s">
        <v>5818</v>
      </c>
      <c r="E144" s="1048">
        <v>0.20799999999999999</v>
      </c>
      <c r="F144" s="1046">
        <v>22</v>
      </c>
      <c r="G144" s="1049">
        <v>503.66666666666669</v>
      </c>
      <c r="H144" s="1039"/>
      <c r="I144" s="1104">
        <f t="shared" si="9"/>
        <v>614.47333333333336</v>
      </c>
      <c r="J144" s="1105">
        <f t="shared" si="8"/>
        <v>645.197</v>
      </c>
      <c r="K144" s="1050"/>
    </row>
    <row r="145" spans="1:11" ht="12.75" customHeight="1">
      <c r="A145" s="1053" t="s">
        <v>5819</v>
      </c>
      <c r="B145" s="1046">
        <v>5.6</v>
      </c>
      <c r="C145" s="1046">
        <v>6.3</v>
      </c>
      <c r="D145" s="1047" t="s">
        <v>5820</v>
      </c>
      <c r="E145" s="1048">
        <v>0.26200000000000001</v>
      </c>
      <c r="F145" s="1046">
        <v>27.5</v>
      </c>
      <c r="G145" s="1049">
        <v>536.00000000000011</v>
      </c>
      <c r="H145" s="1039"/>
      <c r="I145" s="1104">
        <f t="shared" si="9"/>
        <v>653.92000000000007</v>
      </c>
      <c r="J145" s="1105">
        <f t="shared" si="8"/>
        <v>686.6160000000001</v>
      </c>
      <c r="K145" s="1050"/>
    </row>
    <row r="146" spans="1:11" ht="12.75" customHeight="1">
      <c r="A146" s="1053" t="s">
        <v>5821</v>
      </c>
      <c r="B146" s="1046">
        <v>7.1</v>
      </c>
      <c r="C146" s="1046">
        <v>8</v>
      </c>
      <c r="D146" s="1047" t="s">
        <v>5822</v>
      </c>
      <c r="E146" s="1048">
        <v>0.26200000000000001</v>
      </c>
      <c r="F146" s="1046">
        <v>28.5</v>
      </c>
      <c r="G146" s="1049">
        <v>570.33333333333348</v>
      </c>
      <c r="H146" s="1039"/>
      <c r="I146" s="1104">
        <f t="shared" si="9"/>
        <v>695.80666666666684</v>
      </c>
      <c r="J146" s="1105">
        <f t="shared" si="8"/>
        <v>730.59700000000021</v>
      </c>
      <c r="K146" s="1050"/>
    </row>
    <row r="147" spans="1:11" ht="12.75" customHeight="1">
      <c r="A147" s="1053" t="s">
        <v>5823</v>
      </c>
      <c r="B147" s="1046">
        <v>8</v>
      </c>
      <c r="C147" s="1046">
        <v>9</v>
      </c>
      <c r="D147" s="1047" t="s">
        <v>5772</v>
      </c>
      <c r="E147" s="1048">
        <v>0.33</v>
      </c>
      <c r="F147" s="1046">
        <v>33.5</v>
      </c>
      <c r="G147" s="1049">
        <v>529.33333333333337</v>
      </c>
      <c r="H147" s="1039"/>
      <c r="I147" s="1104">
        <f t="shared" si="9"/>
        <v>645.78666666666675</v>
      </c>
      <c r="J147" s="1105">
        <f t="shared" si="8"/>
        <v>678.07600000000014</v>
      </c>
      <c r="K147" s="1050"/>
    </row>
    <row r="148" spans="1:11" ht="12.75" customHeight="1">
      <c r="A148" s="1053" t="s">
        <v>5824</v>
      </c>
      <c r="B148" s="1046">
        <v>9</v>
      </c>
      <c r="C148" s="1046">
        <v>10</v>
      </c>
      <c r="D148" s="1047" t="s">
        <v>5772</v>
      </c>
      <c r="E148" s="1048">
        <v>0.33</v>
      </c>
      <c r="F148" s="1046">
        <v>34.5</v>
      </c>
      <c r="G148" s="1049">
        <v>571.00000000000011</v>
      </c>
      <c r="H148" s="1039"/>
      <c r="I148" s="1104">
        <f t="shared" si="9"/>
        <v>696.62000000000012</v>
      </c>
      <c r="J148" s="1105">
        <f t="shared" si="8"/>
        <v>731.45100000000014</v>
      </c>
      <c r="K148" s="1050"/>
    </row>
    <row r="149" spans="1:11" ht="12.75" customHeight="1">
      <c r="A149" s="1053" t="s">
        <v>5825</v>
      </c>
      <c r="B149" s="1046">
        <v>11.2</v>
      </c>
      <c r="C149" s="1046">
        <v>12.5</v>
      </c>
      <c r="D149" s="1047" t="s">
        <v>5826</v>
      </c>
      <c r="E149" s="1048">
        <v>0.42499999999999999</v>
      </c>
      <c r="F149" s="1046">
        <v>41.5</v>
      </c>
      <c r="G149" s="1049">
        <v>626.66666666666674</v>
      </c>
      <c r="H149" s="1039"/>
      <c r="I149" s="1104">
        <f t="shared" si="9"/>
        <v>764.53333333333342</v>
      </c>
      <c r="J149" s="1105">
        <f t="shared" si="8"/>
        <v>802.7600000000001</v>
      </c>
      <c r="K149" s="1050"/>
    </row>
    <row r="150" spans="1:11" ht="12.75" customHeight="1">
      <c r="A150" s="1053" t="s">
        <v>5827</v>
      </c>
      <c r="B150" s="1046">
        <v>12.5</v>
      </c>
      <c r="C150" s="1046">
        <v>14</v>
      </c>
      <c r="D150" s="1047" t="s">
        <v>5828</v>
      </c>
      <c r="E150" s="1048">
        <v>0.42499999999999999</v>
      </c>
      <c r="F150" s="1046">
        <v>43.5</v>
      </c>
      <c r="G150" s="1049">
        <v>641.00000000000011</v>
      </c>
      <c r="H150" s="1039"/>
      <c r="I150" s="1104">
        <f t="shared" si="9"/>
        <v>782.0200000000001</v>
      </c>
      <c r="J150" s="1105">
        <f t="shared" ref="J150:J213" si="10">I150*1.05</f>
        <v>821.12100000000009</v>
      </c>
      <c r="K150" s="1050"/>
    </row>
    <row r="151" spans="1:11" ht="12.75" customHeight="1">
      <c r="A151" s="1053" t="s">
        <v>5829</v>
      </c>
      <c r="B151" s="1046">
        <v>14</v>
      </c>
      <c r="C151" s="1046">
        <v>16</v>
      </c>
      <c r="D151" s="1047" t="s">
        <v>5828</v>
      </c>
      <c r="E151" s="1048">
        <v>0.42499999999999999</v>
      </c>
      <c r="F151" s="1046">
        <v>43.5</v>
      </c>
      <c r="G151" s="1049">
        <v>644.66666666666674</v>
      </c>
      <c r="H151" s="1039"/>
      <c r="I151" s="1104">
        <f t="shared" si="9"/>
        <v>786.49333333333345</v>
      </c>
      <c r="J151" s="1105">
        <f t="shared" si="10"/>
        <v>825.81800000000021</v>
      </c>
      <c r="K151" s="1050"/>
    </row>
    <row r="152" spans="1:11" ht="12.75" customHeight="1">
      <c r="A152" s="1053" t="s">
        <v>5830</v>
      </c>
      <c r="B152" s="1046">
        <v>16</v>
      </c>
      <c r="C152" s="1046">
        <v>18</v>
      </c>
      <c r="D152" s="1047" t="s">
        <v>5831</v>
      </c>
      <c r="E152" s="1048">
        <v>0.42499999999999999</v>
      </c>
      <c r="F152" s="1046">
        <v>43.5</v>
      </c>
      <c r="G152" s="1049">
        <v>755.66666666666674</v>
      </c>
      <c r="H152" s="1039"/>
      <c r="I152" s="1104">
        <f t="shared" si="9"/>
        <v>921.91333333333341</v>
      </c>
      <c r="J152" s="1105">
        <f t="shared" si="10"/>
        <v>968.00900000000013</v>
      </c>
      <c r="K152" s="1050"/>
    </row>
    <row r="153" spans="1:11" s="1040" customFormat="1" ht="30" customHeight="1">
      <c r="A153" s="1037" t="s">
        <v>5832</v>
      </c>
      <c r="B153" s="1038"/>
      <c r="C153" s="1038"/>
      <c r="D153" s="1038"/>
      <c r="E153" s="1038"/>
      <c r="F153" s="1038"/>
      <c r="G153" s="1038"/>
      <c r="H153" s="1039"/>
      <c r="I153" s="1104"/>
      <c r="J153" s="1105"/>
      <c r="K153" s="1050"/>
    </row>
    <row r="154" spans="1:11" ht="54" customHeight="1">
      <c r="A154" s="1065"/>
      <c r="B154" s="1066"/>
      <c r="C154" s="1066"/>
      <c r="D154" s="1066"/>
      <c r="E154" s="1066"/>
      <c r="F154" s="1067"/>
      <c r="G154" s="1065"/>
      <c r="H154" s="1039"/>
      <c r="I154" s="1104"/>
      <c r="J154" s="1105"/>
      <c r="K154" s="1050"/>
    </row>
    <row r="155" spans="1:11" ht="12.75" customHeight="1">
      <c r="A155" s="1053" t="s">
        <v>5833</v>
      </c>
      <c r="B155" s="1046">
        <v>5.6</v>
      </c>
      <c r="C155" s="1077">
        <v>6.3</v>
      </c>
      <c r="D155" s="1047" t="s">
        <v>5834</v>
      </c>
      <c r="E155" s="1048">
        <v>0.38800000000000001</v>
      </c>
      <c r="F155" s="1046">
        <v>38.5</v>
      </c>
      <c r="G155" s="1049">
        <v>657.66666666666674</v>
      </c>
      <c r="H155" s="1039"/>
      <c r="I155" s="1104">
        <f t="shared" si="9"/>
        <v>802.35333333333335</v>
      </c>
      <c r="J155" s="1105">
        <f t="shared" si="10"/>
        <v>842.471</v>
      </c>
      <c r="K155" s="1050"/>
    </row>
    <row r="156" spans="1:11" ht="12.75" customHeight="1">
      <c r="A156" s="1053" t="s">
        <v>5835</v>
      </c>
      <c r="B156" s="1046">
        <v>7.1</v>
      </c>
      <c r="C156" s="1046">
        <v>8</v>
      </c>
      <c r="D156" s="1047" t="s">
        <v>5834</v>
      </c>
      <c r="E156" s="1048">
        <v>0.38800000000000001</v>
      </c>
      <c r="F156" s="1046">
        <v>38.5</v>
      </c>
      <c r="G156" s="1049">
        <v>710.66666666666674</v>
      </c>
      <c r="H156" s="1039"/>
      <c r="I156" s="1104">
        <f t="shared" si="9"/>
        <v>867.01333333333343</v>
      </c>
      <c r="J156" s="1105">
        <f t="shared" si="10"/>
        <v>910.36400000000015</v>
      </c>
      <c r="K156" s="1050"/>
    </row>
    <row r="157" spans="1:11" ht="12.75" customHeight="1">
      <c r="A157" s="1053" t="s">
        <v>5836</v>
      </c>
      <c r="B157" s="1046">
        <v>8</v>
      </c>
      <c r="C157" s="1046">
        <v>9</v>
      </c>
      <c r="D157" s="1047" t="s">
        <v>5834</v>
      </c>
      <c r="E157" s="1048">
        <v>0.38800000000000001</v>
      </c>
      <c r="F157" s="1046">
        <v>38.5</v>
      </c>
      <c r="G157" s="1049">
        <v>753.33333333333337</v>
      </c>
      <c r="H157" s="1039"/>
      <c r="I157" s="1104">
        <f t="shared" si="9"/>
        <v>919.06666666666672</v>
      </c>
      <c r="J157" s="1105">
        <f t="shared" si="10"/>
        <v>965.0200000000001</v>
      </c>
      <c r="K157" s="1050"/>
    </row>
    <row r="158" spans="1:11" ht="12.75" customHeight="1">
      <c r="A158" s="1053" t="s">
        <v>5837</v>
      </c>
      <c r="B158" s="1046">
        <v>9</v>
      </c>
      <c r="C158" s="1046">
        <v>10</v>
      </c>
      <c r="D158" s="1047" t="s">
        <v>5838</v>
      </c>
      <c r="E158" s="1048">
        <v>0.38800000000000001</v>
      </c>
      <c r="F158" s="1046">
        <v>48.5</v>
      </c>
      <c r="G158" s="1049">
        <v>822.33333333333337</v>
      </c>
      <c r="H158" s="1039"/>
      <c r="I158" s="1104">
        <f t="shared" si="9"/>
        <v>1003.2466666666667</v>
      </c>
      <c r="J158" s="1105">
        <f t="shared" si="10"/>
        <v>1053.4090000000001</v>
      </c>
      <c r="K158" s="1050"/>
    </row>
    <row r="159" spans="1:11" ht="12.75" customHeight="1">
      <c r="A159" s="1053" t="s">
        <v>5839</v>
      </c>
      <c r="B159" s="1046">
        <v>11.2</v>
      </c>
      <c r="C159" s="1046">
        <v>12.5</v>
      </c>
      <c r="D159" s="1047" t="s">
        <v>5840</v>
      </c>
      <c r="E159" s="1048">
        <v>0.5</v>
      </c>
      <c r="F159" s="1046">
        <v>50.5</v>
      </c>
      <c r="G159" s="1049">
        <v>858.66666666666674</v>
      </c>
      <c r="H159" s="1039"/>
      <c r="I159" s="1104">
        <f t="shared" si="9"/>
        <v>1047.5733333333335</v>
      </c>
      <c r="J159" s="1105">
        <f t="shared" si="10"/>
        <v>1099.9520000000002</v>
      </c>
      <c r="K159" s="1050"/>
    </row>
    <row r="160" spans="1:11" ht="12.75" customHeight="1">
      <c r="A160" s="1053" t="s">
        <v>5841</v>
      </c>
      <c r="B160" s="1046">
        <v>12.5</v>
      </c>
      <c r="C160" s="1046">
        <v>14</v>
      </c>
      <c r="D160" s="1047" t="s">
        <v>5842</v>
      </c>
      <c r="E160" s="1048">
        <v>0.5</v>
      </c>
      <c r="F160" s="1046">
        <v>50.5</v>
      </c>
      <c r="G160" s="1049">
        <v>884.66666666666686</v>
      </c>
      <c r="H160" s="1039"/>
      <c r="I160" s="1104">
        <f t="shared" si="9"/>
        <v>1079.2933333333335</v>
      </c>
      <c r="J160" s="1105">
        <f t="shared" si="10"/>
        <v>1133.2580000000003</v>
      </c>
      <c r="K160" s="1050"/>
    </row>
    <row r="161" spans="1:11" ht="12.75" customHeight="1">
      <c r="A161" s="1053" t="s">
        <v>5843</v>
      </c>
      <c r="B161" s="1046">
        <v>14</v>
      </c>
      <c r="C161" s="1046">
        <v>16</v>
      </c>
      <c r="D161" s="1047" t="s">
        <v>5844</v>
      </c>
      <c r="E161" s="1048">
        <v>0.5</v>
      </c>
      <c r="F161" s="1046">
        <v>50.5</v>
      </c>
      <c r="G161" s="1049">
        <v>922.00000000000011</v>
      </c>
      <c r="H161" s="1039"/>
      <c r="I161" s="1104">
        <f t="shared" si="9"/>
        <v>1124.8400000000001</v>
      </c>
      <c r="J161" s="1105">
        <f t="shared" si="10"/>
        <v>1181.0820000000001</v>
      </c>
      <c r="K161" s="1050"/>
    </row>
    <row r="162" spans="1:11" ht="12.75" customHeight="1">
      <c r="A162" s="1053" t="s">
        <v>5845</v>
      </c>
      <c r="B162" s="1046">
        <v>16</v>
      </c>
      <c r="C162" s="1046">
        <v>18</v>
      </c>
      <c r="D162" s="1047" t="s">
        <v>5846</v>
      </c>
      <c r="E162" s="1048">
        <v>0.5</v>
      </c>
      <c r="F162" s="1046">
        <v>50.5</v>
      </c>
      <c r="G162" s="1049">
        <v>968.00000000000011</v>
      </c>
      <c r="H162" s="1039"/>
      <c r="I162" s="1104">
        <f t="shared" si="9"/>
        <v>1180.96</v>
      </c>
      <c r="J162" s="1105">
        <f t="shared" si="10"/>
        <v>1240.008</v>
      </c>
      <c r="K162" s="1050"/>
    </row>
    <row r="163" spans="1:11" ht="12.75" customHeight="1">
      <c r="A163" s="1053" t="s">
        <v>5847</v>
      </c>
      <c r="B163" s="1046">
        <v>20</v>
      </c>
      <c r="C163" s="1046">
        <v>22.5</v>
      </c>
      <c r="D163" s="1047" t="s">
        <v>5848</v>
      </c>
      <c r="E163" s="1048">
        <v>1.1839999999999999</v>
      </c>
      <c r="F163" s="1046">
        <v>150</v>
      </c>
      <c r="G163" s="1049">
        <v>1299.3333333333335</v>
      </c>
      <c r="H163" s="1039"/>
      <c r="I163" s="1104">
        <f t="shared" si="9"/>
        <v>1585.1866666666667</v>
      </c>
      <c r="J163" s="1105">
        <f t="shared" si="10"/>
        <v>1664.4460000000001</v>
      </c>
      <c r="K163" s="1050"/>
    </row>
    <row r="164" spans="1:11" ht="12.75" customHeight="1">
      <c r="A164" s="1053" t="s">
        <v>5849</v>
      </c>
      <c r="B164" s="1046">
        <v>22.4</v>
      </c>
      <c r="C164" s="1046">
        <v>25</v>
      </c>
      <c r="D164" s="1047" t="s">
        <v>5848</v>
      </c>
      <c r="E164" s="1048">
        <v>1.1839999999999999</v>
      </c>
      <c r="F164" s="1046">
        <v>150</v>
      </c>
      <c r="G164" s="1049">
        <v>1343.3333333333335</v>
      </c>
      <c r="H164" s="1039"/>
      <c r="I164" s="1104">
        <f t="shared" si="9"/>
        <v>1638.8666666666668</v>
      </c>
      <c r="J164" s="1105">
        <f t="shared" si="10"/>
        <v>1720.8100000000002</v>
      </c>
      <c r="K164" s="1050"/>
    </row>
    <row r="165" spans="1:11" ht="12.75" customHeight="1">
      <c r="A165" s="1053" t="s">
        <v>5850</v>
      </c>
      <c r="B165" s="1046">
        <v>25.2</v>
      </c>
      <c r="C165" s="1046">
        <v>26</v>
      </c>
      <c r="D165" s="1047" t="s">
        <v>5848</v>
      </c>
      <c r="E165" s="1048">
        <v>1.1839999999999999</v>
      </c>
      <c r="F165" s="1046">
        <v>150</v>
      </c>
      <c r="G165" s="1049">
        <v>1355</v>
      </c>
      <c r="H165" s="1039"/>
      <c r="I165" s="1104">
        <f t="shared" si="9"/>
        <v>1653.1</v>
      </c>
      <c r="J165" s="1105">
        <f t="shared" si="10"/>
        <v>1735.7549999999999</v>
      </c>
      <c r="K165" s="1050"/>
    </row>
    <row r="166" spans="1:11" ht="12.75" customHeight="1">
      <c r="A166" s="1053" t="s">
        <v>5851</v>
      </c>
      <c r="B166" s="1046">
        <v>28</v>
      </c>
      <c r="C166" s="1046">
        <v>31.5</v>
      </c>
      <c r="D166" s="1047" t="s">
        <v>5848</v>
      </c>
      <c r="E166" s="1048">
        <v>1.1839999999999999</v>
      </c>
      <c r="F166" s="1046">
        <v>150</v>
      </c>
      <c r="G166" s="1049">
        <v>1373.6666666666667</v>
      </c>
      <c r="H166" s="1039"/>
      <c r="I166" s="1104">
        <f t="shared" si="9"/>
        <v>1675.8733333333334</v>
      </c>
      <c r="J166" s="1105">
        <f t="shared" si="10"/>
        <v>1759.6670000000001</v>
      </c>
      <c r="K166" s="1050"/>
    </row>
    <row r="167" spans="1:11" ht="12.75" customHeight="1">
      <c r="A167" s="1053" t="s">
        <v>5852</v>
      </c>
      <c r="B167" s="1046">
        <v>33.5</v>
      </c>
      <c r="C167" s="1046">
        <v>38</v>
      </c>
      <c r="D167" s="1047" t="s">
        <v>5853</v>
      </c>
      <c r="E167" s="1048">
        <v>1.1839999999999999</v>
      </c>
      <c r="F167" s="1046">
        <v>153</v>
      </c>
      <c r="G167" s="1049">
        <v>1958.6666666666667</v>
      </c>
      <c r="H167" s="1039"/>
      <c r="I167" s="1104">
        <f t="shared" si="9"/>
        <v>2389.5733333333333</v>
      </c>
      <c r="J167" s="1105">
        <f t="shared" si="10"/>
        <v>2509.0520000000001</v>
      </c>
      <c r="K167" s="1050"/>
    </row>
    <row r="168" spans="1:11" ht="12.75" customHeight="1">
      <c r="A168" s="1053" t="s">
        <v>5854</v>
      </c>
      <c r="B168" s="1046">
        <v>40</v>
      </c>
      <c r="C168" s="1046">
        <v>45</v>
      </c>
      <c r="D168" s="1047" t="s">
        <v>5855</v>
      </c>
      <c r="E168" s="1048">
        <v>1.61</v>
      </c>
      <c r="F168" s="1046">
        <v>204</v>
      </c>
      <c r="G168" s="1049">
        <v>3050.3333333333335</v>
      </c>
      <c r="H168" s="1039"/>
      <c r="I168" s="1104">
        <f t="shared" si="9"/>
        <v>3721.4066666666668</v>
      </c>
      <c r="J168" s="1105">
        <f t="shared" si="10"/>
        <v>3907.4770000000003</v>
      </c>
      <c r="K168" s="1050"/>
    </row>
    <row r="169" spans="1:11" ht="12.75" customHeight="1">
      <c r="A169" s="1053" t="s">
        <v>5856</v>
      </c>
      <c r="B169" s="1046">
        <v>45</v>
      </c>
      <c r="C169" s="1046">
        <v>56</v>
      </c>
      <c r="D169" s="1047" t="s">
        <v>5855</v>
      </c>
      <c r="E169" s="1048">
        <v>1.61</v>
      </c>
      <c r="F169" s="1046">
        <v>204</v>
      </c>
      <c r="G169" s="1049">
        <v>3191.666666666667</v>
      </c>
      <c r="H169" s="1039"/>
      <c r="I169" s="1104">
        <f t="shared" si="9"/>
        <v>3893.8333333333335</v>
      </c>
      <c r="J169" s="1105">
        <f t="shared" si="10"/>
        <v>4088.5250000000005</v>
      </c>
      <c r="K169" s="1050"/>
    </row>
    <row r="170" spans="1:11" ht="12.75" customHeight="1">
      <c r="A170" s="1053" t="s">
        <v>5857</v>
      </c>
      <c r="B170" s="1046">
        <v>56</v>
      </c>
      <c r="C170" s="1046">
        <v>63</v>
      </c>
      <c r="D170" s="1047" t="s">
        <v>5858</v>
      </c>
      <c r="E170" s="1048">
        <v>1.61</v>
      </c>
      <c r="F170" s="1046">
        <v>208</v>
      </c>
      <c r="G170" s="1049">
        <v>3347</v>
      </c>
      <c r="H170" s="1039"/>
      <c r="I170" s="1104">
        <f t="shared" si="9"/>
        <v>4083.3399999999997</v>
      </c>
      <c r="J170" s="1105">
        <f t="shared" si="10"/>
        <v>4287.5069999999996</v>
      </c>
      <c r="K170" s="1050"/>
    </row>
    <row r="171" spans="1:11" s="1040" customFormat="1" ht="30" customHeight="1">
      <c r="A171" s="1037" t="s">
        <v>5859</v>
      </c>
      <c r="B171" s="1038"/>
      <c r="C171" s="1038"/>
      <c r="D171" s="1038"/>
      <c r="E171" s="1038"/>
      <c r="F171" s="1038"/>
      <c r="G171" s="1038"/>
      <c r="H171" s="1039"/>
      <c r="I171" s="1104"/>
      <c r="J171" s="1105"/>
      <c r="K171" s="1050"/>
    </row>
    <row r="172" spans="1:11" ht="54" customHeight="1">
      <c r="A172" s="1065"/>
      <c r="B172" s="1066"/>
      <c r="C172" s="1066"/>
      <c r="D172" s="1066"/>
      <c r="E172" s="1066"/>
      <c r="F172" s="1067"/>
      <c r="G172" s="1065"/>
      <c r="H172" s="1039"/>
      <c r="I172" s="1104"/>
      <c r="J172" s="1105"/>
      <c r="K172" s="1050"/>
    </row>
    <row r="173" spans="1:11" ht="12.75" customHeight="1">
      <c r="A173" s="1053" t="s">
        <v>5860</v>
      </c>
      <c r="B173" s="1046">
        <v>9</v>
      </c>
      <c r="C173" s="1077">
        <v>8.1</v>
      </c>
      <c r="D173" s="1047" t="s">
        <v>5861</v>
      </c>
      <c r="E173" s="1048">
        <v>0.38700000000000001</v>
      </c>
      <c r="F173" s="1046">
        <v>41.5</v>
      </c>
      <c r="G173" s="1049">
        <v>801.00000000000011</v>
      </c>
      <c r="H173" s="1039"/>
      <c r="I173" s="1104">
        <f t="shared" si="9"/>
        <v>977.22000000000014</v>
      </c>
      <c r="J173" s="1105">
        <f t="shared" si="10"/>
        <v>1026.0810000000001</v>
      </c>
      <c r="K173" s="1050"/>
    </row>
    <row r="174" spans="1:11" ht="12.75" customHeight="1">
      <c r="A174" s="1053" t="s">
        <v>5862</v>
      </c>
      <c r="B174" s="1046">
        <v>14</v>
      </c>
      <c r="C174" s="1046">
        <v>12.5</v>
      </c>
      <c r="D174" s="1047" t="s">
        <v>5863</v>
      </c>
      <c r="E174" s="1048">
        <v>0.38700000000000001</v>
      </c>
      <c r="F174" s="1046">
        <v>43.5</v>
      </c>
      <c r="G174" s="1049">
        <v>832.33333333333337</v>
      </c>
      <c r="H174" s="1039"/>
      <c r="I174" s="1104">
        <f t="shared" si="9"/>
        <v>1015.4466666666667</v>
      </c>
      <c r="J174" s="1105">
        <f t="shared" si="10"/>
        <v>1066.2190000000001</v>
      </c>
      <c r="K174" s="1050"/>
    </row>
    <row r="175" spans="1:11" ht="12.75" customHeight="1">
      <c r="A175" s="1053" t="s">
        <v>5864</v>
      </c>
      <c r="B175" s="1046">
        <v>16</v>
      </c>
      <c r="C175" s="1046">
        <v>14</v>
      </c>
      <c r="D175" s="1047" t="s">
        <v>5865</v>
      </c>
      <c r="E175" s="1048">
        <v>0.38700000000000001</v>
      </c>
      <c r="F175" s="1046">
        <v>43.5</v>
      </c>
      <c r="G175" s="1049">
        <v>895</v>
      </c>
      <c r="H175" s="1039"/>
      <c r="I175" s="1104">
        <f t="shared" si="9"/>
        <v>1091.8999999999999</v>
      </c>
      <c r="J175" s="1105">
        <f t="shared" si="10"/>
        <v>1146.4949999999999</v>
      </c>
      <c r="K175" s="1050"/>
    </row>
    <row r="176" spans="1:11" ht="12.75" customHeight="1">
      <c r="A176" s="1053" t="s">
        <v>5866</v>
      </c>
      <c r="B176" s="1046">
        <v>22.4</v>
      </c>
      <c r="C176" s="1046">
        <v>20</v>
      </c>
      <c r="D176" s="1047" t="s">
        <v>5867</v>
      </c>
      <c r="E176" s="1048">
        <v>0.52400000000000002</v>
      </c>
      <c r="F176" s="1046">
        <v>59</v>
      </c>
      <c r="G176" s="1049">
        <v>1145</v>
      </c>
      <c r="H176" s="1039"/>
      <c r="I176" s="1104">
        <f t="shared" si="9"/>
        <v>1396.8999999999999</v>
      </c>
      <c r="J176" s="1105">
        <f t="shared" si="10"/>
        <v>1466.7449999999999</v>
      </c>
      <c r="K176" s="1050"/>
    </row>
    <row r="177" spans="1:11" ht="12.75" customHeight="1">
      <c r="A177" s="1053" t="s">
        <v>5868</v>
      </c>
      <c r="B177" s="1046">
        <v>28</v>
      </c>
      <c r="C177" s="1046">
        <v>25</v>
      </c>
      <c r="D177" s="1047" t="s">
        <v>5869</v>
      </c>
      <c r="E177" s="1048">
        <v>0.52400000000000002</v>
      </c>
      <c r="F177" s="1046">
        <v>59</v>
      </c>
      <c r="G177" s="1049">
        <v>1235.3333333333335</v>
      </c>
      <c r="H177" s="1039"/>
      <c r="I177" s="1104">
        <f t="shared" si="9"/>
        <v>1507.1066666666668</v>
      </c>
      <c r="J177" s="1105">
        <f t="shared" si="10"/>
        <v>1582.4620000000002</v>
      </c>
      <c r="K177" s="1050"/>
    </row>
    <row r="178" spans="1:11" s="1040" customFormat="1" ht="30" customHeight="1">
      <c r="A178" s="1037" t="s">
        <v>5870</v>
      </c>
      <c r="B178" s="1038"/>
      <c r="C178" s="1038"/>
      <c r="D178" s="1038"/>
      <c r="E178" s="1038"/>
      <c r="F178" s="1038"/>
      <c r="G178" s="1038"/>
      <c r="H178" s="1039"/>
      <c r="I178" s="1104"/>
      <c r="J178" s="1105"/>
      <c r="K178" s="1050"/>
    </row>
    <row r="179" spans="1:11" ht="54" customHeight="1">
      <c r="A179" s="1065"/>
      <c r="B179" s="1066"/>
      <c r="C179" s="1066"/>
      <c r="D179" s="1066"/>
      <c r="E179" s="1066"/>
      <c r="F179" s="1067"/>
      <c r="G179" s="1065"/>
      <c r="H179" s="1039"/>
      <c r="I179" s="1104"/>
      <c r="J179" s="1105"/>
      <c r="K179" s="1050"/>
    </row>
    <row r="180" spans="1:11" ht="12.75" customHeight="1">
      <c r="A180" s="1053" t="s">
        <v>5871</v>
      </c>
      <c r="B180" s="1046">
        <v>20</v>
      </c>
      <c r="C180" s="1077">
        <v>12</v>
      </c>
      <c r="D180" s="1047" t="s">
        <v>5872</v>
      </c>
      <c r="E180" s="1048">
        <v>1.1839999999999999</v>
      </c>
      <c r="F180" s="1046">
        <v>142</v>
      </c>
      <c r="G180" s="1049">
        <v>2054.3333333333335</v>
      </c>
      <c r="H180" s="1039"/>
      <c r="I180" s="1104">
        <f t="shared" si="9"/>
        <v>2506.2866666666669</v>
      </c>
      <c r="J180" s="1105">
        <f t="shared" si="10"/>
        <v>2631.6010000000001</v>
      </c>
      <c r="K180" s="1050"/>
    </row>
    <row r="181" spans="1:11" ht="12.75" customHeight="1">
      <c r="A181" s="1053" t="s">
        <v>5873</v>
      </c>
      <c r="B181" s="1046">
        <v>22.4</v>
      </c>
      <c r="C181" s="1046">
        <v>13.4</v>
      </c>
      <c r="D181" s="1047" t="s">
        <v>5872</v>
      </c>
      <c r="E181" s="1048">
        <v>1.1839999999999999</v>
      </c>
      <c r="F181" s="1046">
        <v>142</v>
      </c>
      <c r="G181" s="1049">
        <v>2092.666666666667</v>
      </c>
      <c r="H181" s="1039"/>
      <c r="I181" s="1104">
        <f t="shared" si="9"/>
        <v>2553.0533333333337</v>
      </c>
      <c r="J181" s="1105">
        <f t="shared" si="10"/>
        <v>2680.7060000000006</v>
      </c>
      <c r="K181" s="1050"/>
    </row>
    <row r="182" spans="1:11" ht="12.75" customHeight="1">
      <c r="A182" s="1053" t="s">
        <v>5874</v>
      </c>
      <c r="B182" s="1046">
        <v>25.2</v>
      </c>
      <c r="C182" s="1046">
        <v>16</v>
      </c>
      <c r="D182" s="1047" t="s">
        <v>5875</v>
      </c>
      <c r="E182" s="1048">
        <v>1.1839999999999999</v>
      </c>
      <c r="F182" s="1046">
        <v>142</v>
      </c>
      <c r="G182" s="1049">
        <v>2122</v>
      </c>
      <c r="H182" s="1039"/>
      <c r="I182" s="1104">
        <f t="shared" si="9"/>
        <v>2588.84</v>
      </c>
      <c r="J182" s="1105">
        <f t="shared" si="10"/>
        <v>2718.2820000000002</v>
      </c>
      <c r="K182" s="1050"/>
    </row>
    <row r="183" spans="1:11" ht="12.75" customHeight="1">
      <c r="A183" s="1053" t="s">
        <v>5876</v>
      </c>
      <c r="B183" s="1046">
        <v>28</v>
      </c>
      <c r="C183" s="1046">
        <v>18</v>
      </c>
      <c r="D183" s="1047" t="s">
        <v>5877</v>
      </c>
      <c r="E183" s="1048">
        <v>1.1839999999999999</v>
      </c>
      <c r="F183" s="1046">
        <v>142</v>
      </c>
      <c r="G183" s="1049">
        <v>2144.3333333333335</v>
      </c>
      <c r="H183" s="1039"/>
      <c r="I183" s="1104">
        <f t="shared" si="9"/>
        <v>2616.0866666666666</v>
      </c>
      <c r="J183" s="1105">
        <f t="shared" si="10"/>
        <v>2746.8910000000001</v>
      </c>
      <c r="K183" s="1050"/>
    </row>
    <row r="184" spans="1:11" ht="12.75" customHeight="1">
      <c r="A184" s="1053" t="s">
        <v>5878</v>
      </c>
      <c r="B184" s="1046">
        <v>33.5</v>
      </c>
      <c r="C184" s="1046">
        <v>22</v>
      </c>
      <c r="D184" s="1047" t="s">
        <v>5879</v>
      </c>
      <c r="E184" s="1048">
        <v>1.1839999999999999</v>
      </c>
      <c r="F184" s="1046">
        <v>146</v>
      </c>
      <c r="G184" s="1049">
        <v>2176.0000000000005</v>
      </c>
      <c r="H184" s="1039"/>
      <c r="I184" s="1104">
        <f t="shared" si="9"/>
        <v>2654.7200000000007</v>
      </c>
      <c r="J184" s="1105">
        <f t="shared" si="10"/>
        <v>2787.456000000001</v>
      </c>
      <c r="K184" s="1050"/>
    </row>
    <row r="185" spans="1:11" ht="12.75" customHeight="1">
      <c r="A185" s="1053" t="s">
        <v>5880</v>
      </c>
      <c r="B185" s="1046">
        <v>40</v>
      </c>
      <c r="C185" s="1046">
        <v>26.5</v>
      </c>
      <c r="D185" s="1047" t="s">
        <v>5881</v>
      </c>
      <c r="E185" s="1048">
        <v>1.61</v>
      </c>
      <c r="F185" s="1046">
        <v>198</v>
      </c>
      <c r="G185" s="1049">
        <v>2651.666666666667</v>
      </c>
      <c r="H185" s="1039"/>
      <c r="I185" s="1104">
        <f t="shared" si="9"/>
        <v>3235.0333333333338</v>
      </c>
      <c r="J185" s="1105">
        <f t="shared" si="10"/>
        <v>3396.7850000000008</v>
      </c>
      <c r="K185" s="1050"/>
    </row>
    <row r="186" spans="1:11" ht="12.75" customHeight="1">
      <c r="A186" s="1053" t="s">
        <v>5882</v>
      </c>
      <c r="B186" s="1046">
        <v>45</v>
      </c>
      <c r="C186" s="1046">
        <v>27.8</v>
      </c>
      <c r="D186" s="1047" t="s">
        <v>5881</v>
      </c>
      <c r="E186" s="1048">
        <v>1.61</v>
      </c>
      <c r="F186" s="1046">
        <v>198</v>
      </c>
      <c r="G186" s="1049">
        <v>2769.0000000000005</v>
      </c>
      <c r="H186" s="1039"/>
      <c r="I186" s="1104">
        <f t="shared" si="9"/>
        <v>3378.1800000000003</v>
      </c>
      <c r="J186" s="1105">
        <f t="shared" si="10"/>
        <v>3547.0890000000004</v>
      </c>
      <c r="K186" s="1050"/>
    </row>
    <row r="187" spans="1:11" ht="12.75" customHeight="1">
      <c r="A187" s="1053" t="s">
        <v>5883</v>
      </c>
      <c r="B187" s="1046">
        <v>56</v>
      </c>
      <c r="C187" s="1046">
        <v>39</v>
      </c>
      <c r="D187" s="1047" t="s">
        <v>5884</v>
      </c>
      <c r="E187" s="1048">
        <v>1.61</v>
      </c>
      <c r="F187" s="1046">
        <v>201</v>
      </c>
      <c r="G187" s="1049">
        <v>3080.3333333333335</v>
      </c>
      <c r="H187" s="1039"/>
      <c r="I187" s="1104">
        <f t="shared" si="9"/>
        <v>3758.0066666666667</v>
      </c>
      <c r="J187" s="1105">
        <f t="shared" si="10"/>
        <v>3945.9070000000002</v>
      </c>
      <c r="K187" s="1050"/>
    </row>
    <row r="188" spans="1:11" s="1040" customFormat="1" ht="30" customHeight="1">
      <c r="A188" s="1037" t="s">
        <v>5885</v>
      </c>
      <c r="B188" s="1038"/>
      <c r="C188" s="1038"/>
      <c r="D188" s="1038"/>
      <c r="E188" s="1038"/>
      <c r="F188" s="1038"/>
      <c r="G188" s="1038"/>
      <c r="H188" s="1039"/>
      <c r="I188" s="1104"/>
      <c r="J188" s="1105"/>
      <c r="K188" s="1050"/>
    </row>
    <row r="189" spans="1:11" ht="58.5" customHeight="1">
      <c r="A189" s="1065"/>
      <c r="B189" s="1066"/>
      <c r="C189" s="1066"/>
      <c r="D189" s="1066"/>
      <c r="E189" s="1066"/>
      <c r="F189" s="1067"/>
      <c r="G189" s="1065"/>
      <c r="H189" s="1039"/>
      <c r="I189" s="1104"/>
      <c r="J189" s="1105"/>
      <c r="K189" s="1050"/>
    </row>
    <row r="190" spans="1:11" ht="12.75" customHeight="1">
      <c r="A190" s="1053" t="s">
        <v>5886</v>
      </c>
      <c r="B190" s="1046">
        <v>1.5</v>
      </c>
      <c r="C190" s="1046">
        <v>1.7</v>
      </c>
      <c r="D190" s="1047" t="s">
        <v>5887</v>
      </c>
      <c r="E190" s="1048">
        <v>0.13900000000000001</v>
      </c>
      <c r="F190" s="1069">
        <v>12.8</v>
      </c>
      <c r="G190" s="1049">
        <v>331.66666666666669</v>
      </c>
      <c r="H190" s="1039"/>
      <c r="I190" s="1104">
        <f t="shared" si="9"/>
        <v>404.63333333333333</v>
      </c>
      <c r="J190" s="1105">
        <f t="shared" si="10"/>
        <v>424.86500000000001</v>
      </c>
      <c r="K190" s="1050"/>
    </row>
    <row r="191" spans="1:11" ht="12.75" customHeight="1">
      <c r="A191" s="1053" t="s">
        <v>5888</v>
      </c>
      <c r="B191" s="1046">
        <v>2.2000000000000002</v>
      </c>
      <c r="C191" s="1046">
        <v>2.4</v>
      </c>
      <c r="D191" s="1047" t="s">
        <v>5770</v>
      </c>
      <c r="E191" s="1048">
        <v>0.13900000000000001</v>
      </c>
      <c r="F191" s="1069">
        <v>12.8</v>
      </c>
      <c r="G191" s="1049">
        <v>337.33333333333337</v>
      </c>
      <c r="H191" s="1039"/>
      <c r="I191" s="1104">
        <f t="shared" si="9"/>
        <v>411.54666666666668</v>
      </c>
      <c r="J191" s="1105">
        <f t="shared" si="10"/>
        <v>432.12400000000002</v>
      </c>
      <c r="K191" s="1050"/>
    </row>
    <row r="192" spans="1:11" ht="12.75" customHeight="1">
      <c r="A192" s="1053" t="s">
        <v>5889</v>
      </c>
      <c r="B192" s="1046">
        <v>2.8</v>
      </c>
      <c r="C192" s="1046">
        <v>3.2</v>
      </c>
      <c r="D192" s="1047" t="s">
        <v>5890</v>
      </c>
      <c r="E192" s="1048">
        <v>0.13900000000000001</v>
      </c>
      <c r="F192" s="1069">
        <v>13.8</v>
      </c>
      <c r="G192" s="1049">
        <v>355.66666666666669</v>
      </c>
      <c r="H192" s="1039"/>
      <c r="I192" s="1104">
        <f t="shared" si="9"/>
        <v>433.91333333333336</v>
      </c>
      <c r="J192" s="1105">
        <f t="shared" si="10"/>
        <v>455.60900000000004</v>
      </c>
      <c r="K192" s="1050"/>
    </row>
    <row r="193" spans="1:11" ht="12.75" customHeight="1">
      <c r="A193" s="1053" t="s">
        <v>5891</v>
      </c>
      <c r="B193" s="1046">
        <v>3.6</v>
      </c>
      <c r="C193" s="1046">
        <v>4</v>
      </c>
      <c r="D193" s="1047" t="s">
        <v>5890</v>
      </c>
      <c r="E193" s="1048">
        <v>0.13900000000000001</v>
      </c>
      <c r="F193" s="1069">
        <v>13.8</v>
      </c>
      <c r="G193" s="1049">
        <v>394.33333333333337</v>
      </c>
      <c r="H193" s="1039"/>
      <c r="I193" s="1104">
        <f t="shared" si="9"/>
        <v>481.0866666666667</v>
      </c>
      <c r="J193" s="1105">
        <f t="shared" si="10"/>
        <v>505.14100000000008</v>
      </c>
      <c r="K193" s="1050"/>
    </row>
    <row r="194" spans="1:11" ht="12.75" customHeight="1">
      <c r="A194" s="1053" t="s">
        <v>5892</v>
      </c>
      <c r="B194" s="1046">
        <v>4.5</v>
      </c>
      <c r="C194" s="1046">
        <v>5</v>
      </c>
      <c r="D194" s="1047" t="s">
        <v>5804</v>
      </c>
      <c r="E194" s="1048">
        <v>0.14899999999999999</v>
      </c>
      <c r="F194" s="1069">
        <v>15.6</v>
      </c>
      <c r="G194" s="1049">
        <v>446.66666666666669</v>
      </c>
      <c r="H194" s="1039"/>
      <c r="I194" s="1104">
        <f t="shared" si="9"/>
        <v>544.93333333333339</v>
      </c>
      <c r="J194" s="1105">
        <f t="shared" si="10"/>
        <v>572.18000000000006</v>
      </c>
      <c r="K194" s="1050"/>
    </row>
    <row r="195" spans="1:11" ht="12.75" customHeight="1">
      <c r="A195" s="1053" t="s">
        <v>5893</v>
      </c>
      <c r="B195" s="1046">
        <v>5.6</v>
      </c>
      <c r="C195" s="1046">
        <v>6.3</v>
      </c>
      <c r="D195" s="1047" t="s">
        <v>5894</v>
      </c>
      <c r="E195" s="1048">
        <v>0.14899999999999999</v>
      </c>
      <c r="F195" s="1069">
        <v>15.6</v>
      </c>
      <c r="G195" s="1049">
        <v>457.66666666666674</v>
      </c>
      <c r="H195" s="1039"/>
      <c r="I195" s="1104">
        <f t="shared" si="9"/>
        <v>558.35333333333347</v>
      </c>
      <c r="J195" s="1105">
        <f t="shared" si="10"/>
        <v>586.27100000000019</v>
      </c>
      <c r="K195" s="1050"/>
    </row>
    <row r="196" spans="1:11" ht="12.75" customHeight="1">
      <c r="A196" s="1076" t="s">
        <v>5895</v>
      </c>
      <c r="B196" s="1046">
        <v>7.1</v>
      </c>
      <c r="C196" s="1046">
        <v>8</v>
      </c>
      <c r="D196" s="1047" t="s">
        <v>5896</v>
      </c>
      <c r="E196" s="1048">
        <v>0.182</v>
      </c>
      <c r="F196" s="1069">
        <v>18</v>
      </c>
      <c r="G196" s="1049">
        <v>494.00000000000006</v>
      </c>
      <c r="H196" s="1039"/>
      <c r="I196" s="1104">
        <f t="shared" si="9"/>
        <v>602.68000000000006</v>
      </c>
      <c r="J196" s="1105">
        <f t="shared" si="10"/>
        <v>632.81400000000008</v>
      </c>
      <c r="K196" s="1050"/>
    </row>
    <row r="197" spans="1:11" ht="12.75" customHeight="1">
      <c r="A197" s="1076" t="s">
        <v>5897</v>
      </c>
      <c r="B197" s="1046">
        <v>8</v>
      </c>
      <c r="C197" s="1046">
        <v>9</v>
      </c>
      <c r="D197" s="1047" t="s">
        <v>5898</v>
      </c>
      <c r="E197" s="1048">
        <v>0.182</v>
      </c>
      <c r="F197" s="1069">
        <v>18</v>
      </c>
      <c r="G197" s="1049">
        <v>503.00000000000006</v>
      </c>
      <c r="H197" s="1039"/>
      <c r="I197" s="1104">
        <f t="shared" si="9"/>
        <v>613.66000000000008</v>
      </c>
      <c r="J197" s="1105">
        <f t="shared" si="10"/>
        <v>644.34300000000007</v>
      </c>
      <c r="K197" s="1050"/>
    </row>
    <row r="198" spans="1:11" s="1040" customFormat="1" ht="30" customHeight="1">
      <c r="A198" s="1037" t="s">
        <v>5899</v>
      </c>
      <c r="B198" s="1038"/>
      <c r="C198" s="1038"/>
      <c r="D198" s="1038"/>
      <c r="E198" s="1038"/>
      <c r="F198" s="1038"/>
      <c r="G198" s="1038"/>
      <c r="H198" s="1078"/>
      <c r="I198" s="1104"/>
      <c r="J198" s="1105"/>
      <c r="K198" s="1050"/>
    </row>
    <row r="199" spans="1:11" ht="57" customHeight="1">
      <c r="A199" s="1065"/>
      <c r="B199" s="1066"/>
      <c r="C199" s="1066"/>
      <c r="D199" s="1066"/>
      <c r="E199" s="1066"/>
      <c r="F199" s="1067"/>
      <c r="G199" s="1065"/>
      <c r="H199" s="1039"/>
      <c r="I199" s="1104"/>
      <c r="J199" s="1105"/>
      <c r="K199" s="1050"/>
    </row>
    <row r="200" spans="1:11" ht="12.75" customHeight="1">
      <c r="A200" s="1053" t="s">
        <v>5900</v>
      </c>
      <c r="B200" s="1046">
        <v>1.5</v>
      </c>
      <c r="C200" s="1046">
        <v>1.7</v>
      </c>
      <c r="D200" s="1047" t="s">
        <v>5887</v>
      </c>
      <c r="E200" s="1048">
        <v>0.13900000000000001</v>
      </c>
      <c r="F200" s="1069">
        <v>12.8</v>
      </c>
      <c r="G200" s="1049">
        <v>394</v>
      </c>
      <c r="H200" s="1039"/>
      <c r="I200" s="1104">
        <f t="shared" si="9"/>
        <v>480.68</v>
      </c>
      <c r="J200" s="1105">
        <f t="shared" si="10"/>
        <v>504.71400000000006</v>
      </c>
      <c r="K200" s="1050"/>
    </row>
    <row r="201" spans="1:11" ht="12.75" customHeight="1">
      <c r="A201" s="1053" t="s">
        <v>5901</v>
      </c>
      <c r="B201" s="1046">
        <v>2.2000000000000002</v>
      </c>
      <c r="C201" s="1046">
        <v>2.4</v>
      </c>
      <c r="D201" s="1047" t="s">
        <v>5770</v>
      </c>
      <c r="E201" s="1048">
        <v>0.13900000000000001</v>
      </c>
      <c r="F201" s="1069">
        <v>12.8</v>
      </c>
      <c r="G201" s="1049">
        <v>455.66666666666674</v>
      </c>
      <c r="H201" s="1039"/>
      <c r="I201" s="1104">
        <f t="shared" si="9"/>
        <v>555.91333333333341</v>
      </c>
      <c r="J201" s="1105">
        <f t="shared" si="10"/>
        <v>583.70900000000006</v>
      </c>
      <c r="K201" s="1050"/>
    </row>
    <row r="202" spans="1:11" ht="12.75" customHeight="1">
      <c r="A202" s="1053" t="s">
        <v>5902</v>
      </c>
      <c r="B202" s="1046">
        <v>2.8</v>
      </c>
      <c r="C202" s="1046">
        <v>3.2</v>
      </c>
      <c r="D202" s="1047" t="s">
        <v>5890</v>
      </c>
      <c r="E202" s="1048">
        <v>0.13900000000000001</v>
      </c>
      <c r="F202" s="1069">
        <v>13.8</v>
      </c>
      <c r="G202" s="1049">
        <v>473.00000000000006</v>
      </c>
      <c r="H202" s="1039"/>
      <c r="I202" s="1104">
        <f t="shared" si="9"/>
        <v>577.06000000000006</v>
      </c>
      <c r="J202" s="1105">
        <f t="shared" si="10"/>
        <v>605.91300000000012</v>
      </c>
      <c r="K202" s="1050"/>
    </row>
    <row r="203" spans="1:11" ht="12.75" customHeight="1">
      <c r="A203" s="1053" t="s">
        <v>5903</v>
      </c>
      <c r="B203" s="1046">
        <v>3.6</v>
      </c>
      <c r="C203" s="1046">
        <v>4</v>
      </c>
      <c r="D203" s="1047" t="s">
        <v>5890</v>
      </c>
      <c r="E203" s="1048">
        <v>0.13900000000000001</v>
      </c>
      <c r="F203" s="1069">
        <v>13.8</v>
      </c>
      <c r="G203" s="1049">
        <v>507.66666666666674</v>
      </c>
      <c r="H203" s="1039"/>
      <c r="I203" s="1104">
        <f t="shared" si="9"/>
        <v>619.35333333333347</v>
      </c>
      <c r="J203" s="1105">
        <f t="shared" si="10"/>
        <v>650.32100000000014</v>
      </c>
      <c r="K203" s="1050"/>
    </row>
    <row r="204" spans="1:11" ht="12.75" customHeight="1">
      <c r="A204" s="1053" t="s">
        <v>5904</v>
      </c>
      <c r="B204" s="1046">
        <v>4.5</v>
      </c>
      <c r="C204" s="1046">
        <v>5</v>
      </c>
      <c r="D204" s="1047" t="s">
        <v>5804</v>
      </c>
      <c r="E204" s="1048">
        <v>0.14899999999999999</v>
      </c>
      <c r="F204" s="1069">
        <v>15.6</v>
      </c>
      <c r="G204" s="1049">
        <v>564.00000000000011</v>
      </c>
      <c r="H204" s="1039"/>
      <c r="I204" s="1104">
        <f t="shared" ref="I204:I267" si="11">G204*1.22</f>
        <v>688.08000000000015</v>
      </c>
      <c r="J204" s="1105">
        <f t="shared" si="10"/>
        <v>722.48400000000015</v>
      </c>
      <c r="K204" s="1050"/>
    </row>
    <row r="205" spans="1:11" ht="12.75" customHeight="1">
      <c r="A205" s="1053" t="s">
        <v>5905</v>
      </c>
      <c r="B205" s="1046">
        <v>5.6</v>
      </c>
      <c r="C205" s="1046">
        <v>6.3</v>
      </c>
      <c r="D205" s="1047" t="s">
        <v>5894</v>
      </c>
      <c r="E205" s="1048">
        <v>0.14899999999999999</v>
      </c>
      <c r="F205" s="1069">
        <v>15.6</v>
      </c>
      <c r="G205" s="1049">
        <v>579.33333333333337</v>
      </c>
      <c r="H205" s="1039"/>
      <c r="I205" s="1104">
        <f t="shared" si="11"/>
        <v>706.78666666666675</v>
      </c>
      <c r="J205" s="1105">
        <f t="shared" si="10"/>
        <v>742.12600000000009</v>
      </c>
      <c r="K205" s="1050"/>
    </row>
    <row r="206" spans="1:11" ht="12.75" customHeight="1">
      <c r="A206" s="1053" t="s">
        <v>5906</v>
      </c>
      <c r="B206" s="1046">
        <v>7.1</v>
      </c>
      <c r="C206" s="1046">
        <v>8</v>
      </c>
      <c r="D206" s="1047" t="s">
        <v>5896</v>
      </c>
      <c r="E206" s="1048">
        <v>0.182</v>
      </c>
      <c r="F206" s="1069">
        <v>18</v>
      </c>
      <c r="G206" s="1049">
        <v>647.00000000000011</v>
      </c>
      <c r="H206" s="1039"/>
      <c r="I206" s="1104">
        <f t="shared" si="11"/>
        <v>789.34000000000015</v>
      </c>
      <c r="J206" s="1105">
        <f t="shared" si="10"/>
        <v>828.80700000000024</v>
      </c>
      <c r="K206" s="1050"/>
    </row>
    <row r="207" spans="1:11" ht="12.75" customHeight="1">
      <c r="A207" s="1053" t="s">
        <v>5907</v>
      </c>
      <c r="B207" s="1046">
        <v>8</v>
      </c>
      <c r="C207" s="1046">
        <v>9</v>
      </c>
      <c r="D207" s="1047" t="s">
        <v>5898</v>
      </c>
      <c r="E207" s="1048">
        <v>0.182</v>
      </c>
      <c r="F207" s="1069">
        <v>18</v>
      </c>
      <c r="G207" s="1049">
        <v>659.00000000000011</v>
      </c>
      <c r="H207" s="1039"/>
      <c r="I207" s="1104">
        <f t="shared" si="11"/>
        <v>803.98000000000013</v>
      </c>
      <c r="J207" s="1105">
        <f t="shared" si="10"/>
        <v>844.1790000000002</v>
      </c>
      <c r="K207" s="1050"/>
    </row>
    <row r="208" spans="1:11" s="1040" customFormat="1" ht="30" customHeight="1">
      <c r="A208" s="1037" t="s">
        <v>5908</v>
      </c>
      <c r="B208" s="1037"/>
      <c r="C208" s="1038"/>
      <c r="D208" s="1038"/>
      <c r="E208" s="1038"/>
      <c r="F208" s="1038"/>
      <c r="G208" s="1038"/>
      <c r="H208" s="1039"/>
      <c r="I208" s="1104"/>
      <c r="J208" s="1105"/>
      <c r="K208" s="1050"/>
    </row>
    <row r="209" spans="1:11" ht="54" customHeight="1">
      <c r="A209" s="1065"/>
      <c r="B209" s="1066"/>
      <c r="C209" s="1066"/>
      <c r="D209" s="1066"/>
      <c r="E209" s="1066"/>
      <c r="F209" s="1067"/>
      <c r="G209" s="1065"/>
      <c r="H209" s="1039"/>
      <c r="I209" s="1104"/>
      <c r="J209" s="1105"/>
      <c r="K209" s="1050"/>
    </row>
    <row r="210" spans="1:11" ht="12.75" customHeight="1">
      <c r="A210" s="1053" t="s">
        <v>5909</v>
      </c>
      <c r="B210" s="1046">
        <v>1.8</v>
      </c>
      <c r="C210" s="1046">
        <v>2.2000000000000002</v>
      </c>
      <c r="D210" s="1047" t="s">
        <v>5797</v>
      </c>
      <c r="E210" s="1048">
        <v>0.13900000000000001</v>
      </c>
      <c r="F210" s="1069">
        <v>14.5</v>
      </c>
      <c r="G210" s="1049">
        <v>444.66666666666669</v>
      </c>
      <c r="H210" s="1039"/>
      <c r="I210" s="1104">
        <f t="shared" si="11"/>
        <v>542.49333333333334</v>
      </c>
      <c r="J210" s="1105">
        <f t="shared" si="10"/>
        <v>569.61800000000005</v>
      </c>
      <c r="K210" s="1050"/>
    </row>
    <row r="211" spans="1:11" ht="12.75" customHeight="1">
      <c r="A211" s="1053" t="s">
        <v>5910</v>
      </c>
      <c r="B211" s="1046">
        <v>2.2000000000000002</v>
      </c>
      <c r="C211" s="1046">
        <v>2.6</v>
      </c>
      <c r="D211" s="1047" t="s">
        <v>5797</v>
      </c>
      <c r="E211" s="1048">
        <v>0.13900000000000001</v>
      </c>
      <c r="F211" s="1069">
        <v>14.5</v>
      </c>
      <c r="G211" s="1049">
        <v>475.33333333333331</v>
      </c>
      <c r="H211" s="1039"/>
      <c r="I211" s="1104">
        <f t="shared" si="11"/>
        <v>579.90666666666664</v>
      </c>
      <c r="J211" s="1105">
        <f t="shared" si="10"/>
        <v>608.90200000000004</v>
      </c>
      <c r="K211" s="1050"/>
    </row>
    <row r="212" spans="1:11" ht="12.75" customHeight="1">
      <c r="A212" s="1053" t="s">
        <v>5911</v>
      </c>
      <c r="B212" s="1046">
        <v>2.8</v>
      </c>
      <c r="C212" s="1046">
        <v>3.2</v>
      </c>
      <c r="D212" s="1047" t="s">
        <v>5912</v>
      </c>
      <c r="E212" s="1048">
        <v>0.13900000000000001</v>
      </c>
      <c r="F212" s="1069">
        <v>14.8</v>
      </c>
      <c r="G212" s="1049">
        <v>515.66666666666674</v>
      </c>
      <c r="H212" s="1039"/>
      <c r="I212" s="1104">
        <f t="shared" si="11"/>
        <v>629.11333333333346</v>
      </c>
      <c r="J212" s="1105">
        <f t="shared" si="10"/>
        <v>660.56900000000019</v>
      </c>
      <c r="K212" s="1050"/>
    </row>
    <row r="213" spans="1:11" ht="12.75" customHeight="1">
      <c r="A213" s="1053" t="s">
        <v>5913</v>
      </c>
      <c r="B213" s="1046">
        <v>3.6</v>
      </c>
      <c r="C213" s="1046">
        <v>4</v>
      </c>
      <c r="D213" s="1047" t="s">
        <v>5834</v>
      </c>
      <c r="E213" s="1048">
        <v>0.13900000000000001</v>
      </c>
      <c r="F213" s="1069">
        <v>14.8</v>
      </c>
      <c r="G213" s="1049">
        <v>536.00000000000011</v>
      </c>
      <c r="H213" s="1039"/>
      <c r="I213" s="1104">
        <f t="shared" si="11"/>
        <v>653.92000000000007</v>
      </c>
      <c r="J213" s="1105">
        <f t="shared" si="10"/>
        <v>686.6160000000001</v>
      </c>
      <c r="K213" s="1050"/>
    </row>
    <row r="214" spans="1:11" ht="12.75" customHeight="1">
      <c r="A214" s="1053" t="s">
        <v>5914</v>
      </c>
      <c r="B214" s="1046">
        <v>4.5</v>
      </c>
      <c r="C214" s="1046">
        <v>5</v>
      </c>
      <c r="D214" s="1047" t="s">
        <v>5838</v>
      </c>
      <c r="E214" s="1048">
        <v>0.20399999999999999</v>
      </c>
      <c r="F214" s="1069">
        <v>20.2</v>
      </c>
      <c r="G214" s="1049">
        <v>572.00000000000011</v>
      </c>
      <c r="H214" s="1039"/>
      <c r="I214" s="1104">
        <f t="shared" si="11"/>
        <v>697.84000000000015</v>
      </c>
      <c r="J214" s="1105">
        <f t="shared" ref="J214:J277" si="12">I214*1.05</f>
        <v>732.7320000000002</v>
      </c>
      <c r="K214" s="1050"/>
    </row>
    <row r="215" spans="1:11" ht="12.75" customHeight="1">
      <c r="A215" s="1053" t="s">
        <v>5915</v>
      </c>
      <c r="B215" s="1046">
        <v>5.6</v>
      </c>
      <c r="C215" s="1046">
        <v>6.3</v>
      </c>
      <c r="D215" s="1047" t="s">
        <v>5780</v>
      </c>
      <c r="E215" s="1048">
        <v>0.20399999999999999</v>
      </c>
      <c r="F215" s="1069">
        <v>20.2</v>
      </c>
      <c r="G215" s="1049">
        <v>595.66666666666674</v>
      </c>
      <c r="H215" s="1039"/>
      <c r="I215" s="1104">
        <f t="shared" si="11"/>
        <v>726.71333333333337</v>
      </c>
      <c r="J215" s="1105">
        <f t="shared" si="12"/>
        <v>763.04900000000009</v>
      </c>
      <c r="K215" s="1050"/>
    </row>
    <row r="216" spans="1:11" ht="12.75" customHeight="1">
      <c r="A216" s="1076" t="s">
        <v>5916</v>
      </c>
      <c r="B216" s="1046">
        <v>7.1</v>
      </c>
      <c r="C216" s="1046">
        <v>8</v>
      </c>
      <c r="D216" s="1047" t="s">
        <v>5846</v>
      </c>
      <c r="E216" s="1048">
        <v>0.20399999999999999</v>
      </c>
      <c r="F216" s="1069">
        <v>21.4</v>
      </c>
      <c r="G216" s="1049">
        <v>612.00000000000011</v>
      </c>
      <c r="H216" s="1039"/>
      <c r="I216" s="1104">
        <f t="shared" si="11"/>
        <v>746.6400000000001</v>
      </c>
      <c r="J216" s="1105">
        <f t="shared" si="12"/>
        <v>783.97200000000009</v>
      </c>
      <c r="K216" s="1050"/>
    </row>
    <row r="217" spans="1:11" ht="22.5" customHeight="1">
      <c r="A217" s="1037" t="s">
        <v>5761</v>
      </c>
      <c r="B217" s="1037"/>
      <c r="C217" s="1038"/>
      <c r="D217" s="1038"/>
      <c r="E217" s="1038"/>
      <c r="F217" s="1038"/>
      <c r="G217" s="1038"/>
      <c r="H217" s="1039"/>
      <c r="I217" s="1104"/>
      <c r="J217" s="1105"/>
      <c r="K217" s="1050"/>
    </row>
    <row r="218" spans="1:11" ht="31.5" customHeight="1">
      <c r="A218" s="1045" t="s">
        <v>5917</v>
      </c>
      <c r="B218" s="1784" t="s">
        <v>5918</v>
      </c>
      <c r="C218" s="1784"/>
      <c r="D218" s="1784"/>
      <c r="E218" s="1048">
        <v>6.8000000000000005E-2</v>
      </c>
      <c r="F218" s="1057">
        <v>4.7</v>
      </c>
      <c r="G218" s="1049">
        <v>74.000000000000014</v>
      </c>
      <c r="H218" s="1039"/>
      <c r="I218" s="1104">
        <f t="shared" si="11"/>
        <v>90.280000000000015</v>
      </c>
      <c r="J218" s="1105">
        <f t="shared" si="12"/>
        <v>94.794000000000025</v>
      </c>
      <c r="K218" s="1050"/>
    </row>
    <row r="219" spans="1:11" ht="31.5" customHeight="1">
      <c r="A219" s="1076" t="s">
        <v>5919</v>
      </c>
      <c r="B219" s="1784" t="s">
        <v>5920</v>
      </c>
      <c r="C219" s="1784"/>
      <c r="D219" s="1784"/>
      <c r="E219" s="1048">
        <v>7.4999999999999997E-2</v>
      </c>
      <c r="F219" s="1057">
        <v>5.6</v>
      </c>
      <c r="G219" s="1049">
        <v>135</v>
      </c>
      <c r="H219" s="1039"/>
      <c r="I219" s="1104">
        <f t="shared" si="11"/>
        <v>164.7</v>
      </c>
      <c r="J219" s="1105">
        <f t="shared" si="12"/>
        <v>172.935</v>
      </c>
      <c r="K219" s="1050"/>
    </row>
    <row r="220" spans="1:11" s="1040" customFormat="1" ht="30" customHeight="1">
      <c r="A220" s="1038" t="s">
        <v>5921</v>
      </c>
      <c r="B220" s="1038"/>
      <c r="C220" s="1038"/>
      <c r="D220" s="1038"/>
      <c r="E220" s="1038"/>
      <c r="F220" s="1038"/>
      <c r="G220" s="1038"/>
      <c r="H220" s="1039"/>
      <c r="I220" s="1104"/>
      <c r="J220" s="1105"/>
      <c r="K220" s="1050"/>
    </row>
    <row r="221" spans="1:11" ht="58.5" customHeight="1">
      <c r="A221" s="1065"/>
      <c r="B221" s="1066"/>
      <c r="C221" s="1066"/>
      <c r="D221" s="1066"/>
      <c r="E221" s="1066"/>
      <c r="F221" s="1067"/>
      <c r="G221" s="1065"/>
      <c r="H221" s="1039"/>
      <c r="I221" s="1104"/>
      <c r="J221" s="1105"/>
      <c r="K221" s="1050"/>
    </row>
    <row r="222" spans="1:11" ht="12.75" customHeight="1">
      <c r="A222" s="1053" t="s">
        <v>5922</v>
      </c>
      <c r="B222" s="1046">
        <v>2.2000000000000002</v>
      </c>
      <c r="C222" s="1046">
        <v>2.6</v>
      </c>
      <c r="D222" s="1047" t="s">
        <v>5818</v>
      </c>
      <c r="E222" s="1048">
        <v>0.36599999999999999</v>
      </c>
      <c r="F222" s="1069">
        <v>36.299999999999997</v>
      </c>
      <c r="G222" s="1049">
        <v>549.33333333333337</v>
      </c>
      <c r="H222" s="1039"/>
      <c r="I222" s="1104">
        <f t="shared" si="11"/>
        <v>670.18666666666672</v>
      </c>
      <c r="J222" s="1105">
        <f t="shared" si="12"/>
        <v>703.69600000000014</v>
      </c>
      <c r="K222" s="1050"/>
    </row>
    <row r="223" spans="1:11" ht="12.75" customHeight="1">
      <c r="A223" s="1053" t="s">
        <v>5923</v>
      </c>
      <c r="B223" s="1046">
        <v>2.8</v>
      </c>
      <c r="C223" s="1046">
        <v>3.2</v>
      </c>
      <c r="D223" s="1047" t="s">
        <v>5818</v>
      </c>
      <c r="E223" s="1048">
        <v>0.36599999999999999</v>
      </c>
      <c r="F223" s="1069">
        <v>36.299999999999997</v>
      </c>
      <c r="G223" s="1049">
        <v>589.00000000000011</v>
      </c>
      <c r="H223" s="1039"/>
      <c r="I223" s="1104">
        <f t="shared" si="11"/>
        <v>718.58000000000015</v>
      </c>
      <c r="J223" s="1105">
        <f t="shared" si="12"/>
        <v>754.50900000000024</v>
      </c>
      <c r="K223" s="1050"/>
    </row>
    <row r="224" spans="1:11" ht="12.75" customHeight="1">
      <c r="A224" s="1053" t="s">
        <v>5924</v>
      </c>
      <c r="B224" s="1046">
        <v>3.6</v>
      </c>
      <c r="C224" s="1046">
        <v>4</v>
      </c>
      <c r="D224" s="1047" t="s">
        <v>5925</v>
      </c>
      <c r="E224" s="1048">
        <v>0.36599999999999999</v>
      </c>
      <c r="F224" s="1069">
        <v>36.299999999999997</v>
      </c>
      <c r="G224" s="1049">
        <v>626.66666666666674</v>
      </c>
      <c r="H224" s="1039"/>
      <c r="I224" s="1104">
        <f t="shared" si="11"/>
        <v>764.53333333333342</v>
      </c>
      <c r="J224" s="1105">
        <f t="shared" si="12"/>
        <v>802.7600000000001</v>
      </c>
      <c r="K224" s="1050"/>
    </row>
    <row r="225" spans="1:11" ht="12.75" customHeight="1">
      <c r="A225" s="1053" t="s">
        <v>5926</v>
      </c>
      <c r="B225" s="1046">
        <v>4.5</v>
      </c>
      <c r="C225" s="1046">
        <v>5</v>
      </c>
      <c r="D225" s="1047" t="s">
        <v>5912</v>
      </c>
      <c r="E225" s="1048">
        <v>0.36599999999999999</v>
      </c>
      <c r="F225" s="1069">
        <v>38.200000000000003</v>
      </c>
      <c r="G225" s="1049">
        <v>638.33333333333337</v>
      </c>
      <c r="H225" s="1039"/>
      <c r="I225" s="1104">
        <f t="shared" si="11"/>
        <v>778.76666666666665</v>
      </c>
      <c r="J225" s="1105">
        <f t="shared" si="12"/>
        <v>817.70500000000004</v>
      </c>
      <c r="K225" s="1050"/>
    </row>
    <row r="226" spans="1:11" ht="12.75" customHeight="1">
      <c r="A226" s="1053" t="s">
        <v>5927</v>
      </c>
      <c r="B226" s="1046">
        <v>5.6</v>
      </c>
      <c r="C226" s="1046">
        <v>6.3</v>
      </c>
      <c r="D226" s="1047" t="s">
        <v>5928</v>
      </c>
      <c r="E226" s="1048">
        <v>0.36599999999999999</v>
      </c>
      <c r="F226" s="1069">
        <v>38.200000000000003</v>
      </c>
      <c r="G226" s="1049">
        <v>660</v>
      </c>
      <c r="H226" s="1039"/>
      <c r="I226" s="1104">
        <f t="shared" si="11"/>
        <v>805.19999999999993</v>
      </c>
      <c r="J226" s="1105">
        <f t="shared" si="12"/>
        <v>845.45999999999992</v>
      </c>
      <c r="K226" s="1050"/>
    </row>
    <row r="227" spans="1:11" ht="12.75" customHeight="1">
      <c r="A227" s="1076" t="s">
        <v>5929</v>
      </c>
      <c r="B227" s="1046">
        <v>7.1</v>
      </c>
      <c r="C227" s="1046">
        <v>8</v>
      </c>
      <c r="D227" s="1047" t="s">
        <v>5930</v>
      </c>
      <c r="E227" s="1048">
        <v>0.36599999999999999</v>
      </c>
      <c r="F227" s="1069">
        <v>38.200000000000003</v>
      </c>
      <c r="G227" s="1049">
        <v>685.33333333333348</v>
      </c>
      <c r="H227" s="1039"/>
      <c r="I227" s="1104">
        <f t="shared" si="11"/>
        <v>836.1066666666668</v>
      </c>
      <c r="J227" s="1105">
        <f t="shared" si="12"/>
        <v>877.91200000000015</v>
      </c>
      <c r="K227" s="1050"/>
    </row>
    <row r="228" spans="1:11" ht="23.25" customHeight="1">
      <c r="A228" s="1079" t="s">
        <v>5761</v>
      </c>
      <c r="B228" s="1080"/>
      <c r="C228" s="1081"/>
      <c r="D228" s="1081"/>
      <c r="E228" s="1082"/>
      <c r="F228" s="1082"/>
      <c r="G228" s="1080"/>
      <c r="H228" s="1039"/>
      <c r="I228" s="1104"/>
      <c r="J228" s="1105">
        <f t="shared" si="12"/>
        <v>0</v>
      </c>
      <c r="K228" s="1050"/>
    </row>
    <row r="229" spans="1:11" ht="23.25" customHeight="1">
      <c r="A229" s="1045" t="s">
        <v>5931</v>
      </c>
      <c r="B229" s="1784" t="s">
        <v>5932</v>
      </c>
      <c r="C229" s="1784"/>
      <c r="D229" s="1784"/>
      <c r="E229" s="1048">
        <v>0.152</v>
      </c>
      <c r="F229" s="1057">
        <v>15</v>
      </c>
      <c r="G229" s="1049">
        <v>199.33333333333334</v>
      </c>
      <c r="H229" s="1039"/>
      <c r="I229" s="1104">
        <f t="shared" si="11"/>
        <v>243.18666666666667</v>
      </c>
      <c r="J229" s="1105">
        <f t="shared" si="12"/>
        <v>255.346</v>
      </c>
      <c r="K229" s="1050"/>
    </row>
    <row r="230" spans="1:11" s="1040" customFormat="1" ht="30" customHeight="1">
      <c r="A230" s="1079" t="s">
        <v>5933</v>
      </c>
      <c r="B230" s="1080"/>
      <c r="C230" s="1081"/>
      <c r="D230" s="1081"/>
      <c r="E230" s="1082"/>
      <c r="F230" s="1082"/>
      <c r="G230" s="1080"/>
      <c r="H230" s="1039"/>
      <c r="I230" s="1104"/>
      <c r="J230" s="1105"/>
      <c r="K230" s="1050"/>
    </row>
    <row r="231" spans="1:11" ht="52.5" customHeight="1">
      <c r="A231" s="1065"/>
      <c r="B231" s="1066"/>
      <c r="C231" s="1066"/>
      <c r="D231" s="1066"/>
      <c r="E231" s="1066"/>
      <c r="F231" s="1067"/>
      <c r="G231" s="1065"/>
      <c r="H231" s="1039"/>
      <c r="I231" s="1104"/>
      <c r="J231" s="1105"/>
      <c r="K231" s="1050"/>
    </row>
    <row r="232" spans="1:11" ht="12.75" customHeight="1">
      <c r="A232" s="1053" t="s">
        <v>5934</v>
      </c>
      <c r="B232" s="1046">
        <v>2.2000000000000002</v>
      </c>
      <c r="C232" s="1046">
        <v>2.4</v>
      </c>
      <c r="D232" s="1047" t="s">
        <v>5935</v>
      </c>
      <c r="E232" s="1048">
        <v>0.13900000000000001</v>
      </c>
      <c r="F232" s="1069">
        <v>20</v>
      </c>
      <c r="G232" s="1049">
        <v>536.66666666666674</v>
      </c>
      <c r="H232" s="1039"/>
      <c r="I232" s="1104">
        <f t="shared" si="11"/>
        <v>654.73333333333346</v>
      </c>
      <c r="J232" s="1105">
        <f t="shared" si="12"/>
        <v>687.47000000000014</v>
      </c>
      <c r="K232" s="1050"/>
    </row>
    <row r="233" spans="1:11" ht="12.75" customHeight="1">
      <c r="A233" s="1053" t="s">
        <v>5936</v>
      </c>
      <c r="B233" s="1046">
        <v>2.8</v>
      </c>
      <c r="C233" s="1046">
        <v>3.2</v>
      </c>
      <c r="D233" s="1047" t="s">
        <v>5935</v>
      </c>
      <c r="E233" s="1048">
        <v>0.13900000000000001</v>
      </c>
      <c r="F233" s="1069">
        <v>20</v>
      </c>
      <c r="G233" s="1049">
        <v>542.00000000000011</v>
      </c>
      <c r="H233" s="1039"/>
      <c r="I233" s="1104">
        <f t="shared" si="11"/>
        <v>661.24000000000012</v>
      </c>
      <c r="J233" s="1105">
        <f t="shared" si="12"/>
        <v>694.30200000000013</v>
      </c>
      <c r="K233" s="1050"/>
    </row>
    <row r="234" spans="1:11" ht="12.75" customHeight="1">
      <c r="A234" s="1053" t="s">
        <v>5937</v>
      </c>
      <c r="B234" s="1046">
        <v>3.6</v>
      </c>
      <c r="C234" s="1046">
        <v>4</v>
      </c>
      <c r="D234" s="1047" t="s">
        <v>5938</v>
      </c>
      <c r="E234" s="1048">
        <v>0.13900000000000001</v>
      </c>
      <c r="F234" s="1069">
        <v>20.7</v>
      </c>
      <c r="G234" s="1049">
        <v>607.66666666666674</v>
      </c>
      <c r="H234" s="1039"/>
      <c r="I234" s="1104">
        <f t="shared" si="11"/>
        <v>741.35333333333335</v>
      </c>
      <c r="J234" s="1105">
        <f t="shared" si="12"/>
        <v>778.42100000000005</v>
      </c>
      <c r="K234" s="1050"/>
    </row>
    <row r="235" spans="1:11" ht="12.75" customHeight="1">
      <c r="A235" s="1053" t="s">
        <v>5939</v>
      </c>
      <c r="B235" s="1046">
        <v>4.5</v>
      </c>
      <c r="C235" s="1046">
        <v>5</v>
      </c>
      <c r="D235" s="1047" t="s">
        <v>5912</v>
      </c>
      <c r="E235" s="1048">
        <v>0.17100000000000001</v>
      </c>
      <c r="F235" s="1069">
        <v>24.4</v>
      </c>
      <c r="G235" s="1049">
        <v>644.33333333333337</v>
      </c>
      <c r="H235" s="1039"/>
      <c r="I235" s="1104">
        <f t="shared" si="11"/>
        <v>786.0866666666667</v>
      </c>
      <c r="J235" s="1105">
        <f t="shared" si="12"/>
        <v>825.39100000000008</v>
      </c>
      <c r="K235" s="1050"/>
    </row>
    <row r="236" spans="1:11" ht="12.75" customHeight="1">
      <c r="A236" s="1053" t="s">
        <v>5940</v>
      </c>
      <c r="B236" s="1046">
        <v>5.6</v>
      </c>
      <c r="C236" s="1046">
        <v>6.3</v>
      </c>
      <c r="D236" s="1047" t="s">
        <v>5941</v>
      </c>
      <c r="E236" s="1048">
        <v>0.22</v>
      </c>
      <c r="F236" s="1069">
        <v>30</v>
      </c>
      <c r="G236" s="1049">
        <v>698.33333333333337</v>
      </c>
      <c r="H236" s="1039"/>
      <c r="I236" s="1104">
        <f t="shared" si="11"/>
        <v>851.9666666666667</v>
      </c>
      <c r="J236" s="1105">
        <f t="shared" si="12"/>
        <v>894.56500000000005</v>
      </c>
      <c r="K236" s="1050"/>
    </row>
    <row r="237" spans="1:11" ht="12.75" customHeight="1">
      <c r="A237" s="1053" t="s">
        <v>5942</v>
      </c>
      <c r="B237" s="1046">
        <v>7.1</v>
      </c>
      <c r="C237" s="1046">
        <v>8</v>
      </c>
      <c r="D237" s="1047" t="s">
        <v>5943</v>
      </c>
      <c r="E237" s="1048">
        <v>0.22</v>
      </c>
      <c r="F237" s="1069">
        <v>31.8</v>
      </c>
      <c r="G237" s="1049">
        <v>717.66666666666674</v>
      </c>
      <c r="H237" s="1039"/>
      <c r="I237" s="1104">
        <f t="shared" si="11"/>
        <v>875.5533333333334</v>
      </c>
      <c r="J237" s="1105">
        <f t="shared" si="12"/>
        <v>919.33100000000013</v>
      </c>
      <c r="K237" s="1050"/>
    </row>
    <row r="238" spans="1:11" ht="12.75" customHeight="1">
      <c r="A238" s="1076" t="s">
        <v>5944</v>
      </c>
      <c r="B238" s="1046">
        <v>8</v>
      </c>
      <c r="C238" s="1046">
        <v>9</v>
      </c>
      <c r="D238" s="1047" t="s">
        <v>5943</v>
      </c>
      <c r="E238" s="1048">
        <v>0.22</v>
      </c>
      <c r="F238" s="1069">
        <v>31.8</v>
      </c>
      <c r="G238" s="1049">
        <v>771.00000000000011</v>
      </c>
      <c r="H238" s="1039"/>
      <c r="I238" s="1104">
        <f t="shared" si="11"/>
        <v>940.62000000000012</v>
      </c>
      <c r="J238" s="1105">
        <f t="shared" si="12"/>
        <v>987.65100000000018</v>
      </c>
      <c r="K238" s="1050"/>
    </row>
    <row r="239" spans="1:11" s="1040" customFormat="1" ht="30" customHeight="1">
      <c r="A239" s="1079" t="s">
        <v>5945</v>
      </c>
      <c r="B239" s="1080"/>
      <c r="C239" s="1081"/>
      <c r="D239" s="1081"/>
      <c r="E239" s="1082"/>
      <c r="F239" s="1082"/>
      <c r="G239" s="1080"/>
      <c r="H239" s="1039"/>
      <c r="I239" s="1104"/>
      <c r="J239" s="1105"/>
      <c r="K239" s="1050"/>
    </row>
    <row r="240" spans="1:11" ht="53.25" customHeight="1">
      <c r="A240" s="1065"/>
      <c r="B240" s="1066"/>
      <c r="C240" s="1066"/>
      <c r="D240" s="1066"/>
      <c r="E240" s="1066"/>
      <c r="F240" s="1067"/>
      <c r="G240" s="1065"/>
      <c r="H240" s="1039"/>
      <c r="I240" s="1104"/>
      <c r="J240" s="1105"/>
      <c r="K240" s="1050"/>
    </row>
    <row r="241" spans="1:11" ht="12.75" customHeight="1">
      <c r="A241" s="1053" t="s">
        <v>5946</v>
      </c>
      <c r="B241" s="1046">
        <v>2.2000000000000002</v>
      </c>
      <c r="C241" s="1046">
        <v>2.4</v>
      </c>
      <c r="D241" s="1047" t="s">
        <v>5947</v>
      </c>
      <c r="E241" s="1048">
        <v>0.191</v>
      </c>
      <c r="F241" s="1069">
        <v>27.9</v>
      </c>
      <c r="G241" s="1049">
        <v>591.66666666666674</v>
      </c>
      <c r="H241" s="1039"/>
      <c r="I241" s="1104">
        <f t="shared" si="11"/>
        <v>721.83333333333337</v>
      </c>
      <c r="J241" s="1105">
        <f t="shared" si="12"/>
        <v>757.92500000000007</v>
      </c>
      <c r="K241" s="1050"/>
    </row>
    <row r="242" spans="1:11" ht="12.75" customHeight="1">
      <c r="A242" s="1053" t="s">
        <v>5948</v>
      </c>
      <c r="B242" s="1046">
        <v>2.8</v>
      </c>
      <c r="C242" s="1046">
        <v>3.2</v>
      </c>
      <c r="D242" s="1047" t="s">
        <v>5947</v>
      </c>
      <c r="E242" s="1048">
        <v>0.191</v>
      </c>
      <c r="F242" s="1069">
        <v>27.9</v>
      </c>
      <c r="G242" s="1049">
        <v>595.33333333333348</v>
      </c>
      <c r="H242" s="1039"/>
      <c r="I242" s="1104">
        <f t="shared" si="11"/>
        <v>726.30666666666684</v>
      </c>
      <c r="J242" s="1105">
        <f t="shared" si="12"/>
        <v>762.62200000000018</v>
      </c>
      <c r="K242" s="1050"/>
    </row>
    <row r="243" spans="1:11" ht="12.75" customHeight="1">
      <c r="A243" s="1053" t="s">
        <v>5949</v>
      </c>
      <c r="B243" s="1046">
        <v>3.6</v>
      </c>
      <c r="C243" s="1046">
        <v>4</v>
      </c>
      <c r="D243" s="1047" t="s">
        <v>5950</v>
      </c>
      <c r="E243" s="1048">
        <v>0.191</v>
      </c>
      <c r="F243" s="1069">
        <v>28.6</v>
      </c>
      <c r="G243" s="1049">
        <v>655</v>
      </c>
      <c r="H243" s="1039"/>
      <c r="I243" s="1104">
        <f t="shared" si="11"/>
        <v>799.1</v>
      </c>
      <c r="J243" s="1105">
        <f t="shared" si="12"/>
        <v>839.05500000000006</v>
      </c>
      <c r="K243" s="1050"/>
    </row>
    <row r="244" spans="1:11" ht="12.75" customHeight="1">
      <c r="A244" s="1053" t="s">
        <v>5951</v>
      </c>
      <c r="B244" s="1046">
        <v>4.5</v>
      </c>
      <c r="C244" s="1046">
        <v>5</v>
      </c>
      <c r="D244" s="1047" t="s">
        <v>5952</v>
      </c>
      <c r="E244" s="1048">
        <v>0.22800000000000001</v>
      </c>
      <c r="F244" s="1069">
        <v>32.9</v>
      </c>
      <c r="G244" s="1049">
        <v>698</v>
      </c>
      <c r="H244" s="1039"/>
      <c r="I244" s="1104">
        <f t="shared" si="11"/>
        <v>851.56</v>
      </c>
      <c r="J244" s="1105">
        <f t="shared" si="12"/>
        <v>894.13800000000003</v>
      </c>
      <c r="K244" s="1050"/>
    </row>
    <row r="245" spans="1:11" ht="12.75" customHeight="1">
      <c r="A245" s="1053" t="s">
        <v>5953</v>
      </c>
      <c r="B245" s="1046">
        <v>5.6</v>
      </c>
      <c r="C245" s="1046">
        <v>6.3</v>
      </c>
      <c r="D245" s="1047" t="s">
        <v>5954</v>
      </c>
      <c r="E245" s="1048">
        <v>0.28999999999999998</v>
      </c>
      <c r="F245" s="1069">
        <v>41</v>
      </c>
      <c r="G245" s="1049">
        <v>746.33333333333337</v>
      </c>
      <c r="H245" s="1039"/>
      <c r="I245" s="1104">
        <f t="shared" si="11"/>
        <v>910.52666666666664</v>
      </c>
      <c r="J245" s="1105">
        <f t="shared" si="12"/>
        <v>956.053</v>
      </c>
      <c r="K245" s="1050"/>
    </row>
    <row r="246" spans="1:11" ht="12.75" customHeight="1">
      <c r="A246" s="1053" t="s">
        <v>5955</v>
      </c>
      <c r="B246" s="1046">
        <v>7.1</v>
      </c>
      <c r="C246" s="1046">
        <v>8</v>
      </c>
      <c r="D246" s="1047" t="s">
        <v>5956</v>
      </c>
      <c r="E246" s="1048">
        <v>0.28999999999999998</v>
      </c>
      <c r="F246" s="1069">
        <v>41.1</v>
      </c>
      <c r="G246" s="1049">
        <v>771.00000000000011</v>
      </c>
      <c r="H246" s="1039"/>
      <c r="I246" s="1104">
        <f t="shared" si="11"/>
        <v>940.62000000000012</v>
      </c>
      <c r="J246" s="1105">
        <f t="shared" si="12"/>
        <v>987.65100000000018</v>
      </c>
      <c r="K246" s="1050"/>
    </row>
    <row r="247" spans="1:11" ht="12.75" customHeight="1">
      <c r="A247" s="1076" t="s">
        <v>5957</v>
      </c>
      <c r="B247" s="1046">
        <v>8</v>
      </c>
      <c r="C247" s="1046">
        <v>9</v>
      </c>
      <c r="D247" s="1047" t="s">
        <v>5956</v>
      </c>
      <c r="E247" s="1048">
        <v>0.28999999999999998</v>
      </c>
      <c r="F247" s="1069">
        <v>41.1</v>
      </c>
      <c r="G247" s="1049">
        <v>824.33333333333337</v>
      </c>
      <c r="H247" s="1039"/>
      <c r="I247" s="1104">
        <f t="shared" si="11"/>
        <v>1005.6866666666667</v>
      </c>
      <c r="J247" s="1105">
        <f t="shared" si="12"/>
        <v>1055.971</v>
      </c>
      <c r="K247" s="1050"/>
    </row>
    <row r="248" spans="1:11" s="1040" customFormat="1" ht="30" customHeight="1">
      <c r="A248" s="1079" t="s">
        <v>5958</v>
      </c>
      <c r="B248" s="1080"/>
      <c r="C248" s="1081"/>
      <c r="D248" s="1081"/>
      <c r="E248" s="1082"/>
      <c r="F248" s="1082"/>
      <c r="G248" s="1080"/>
      <c r="H248" s="1039"/>
      <c r="I248" s="1104"/>
      <c r="J248" s="1105"/>
      <c r="K248" s="1050"/>
    </row>
    <row r="249" spans="1:11" ht="53.25" customHeight="1">
      <c r="A249" s="1065"/>
      <c r="B249" s="1066"/>
      <c r="C249" s="1066"/>
      <c r="D249" s="1066"/>
      <c r="E249" s="1066"/>
      <c r="F249" s="1067"/>
      <c r="G249" s="1065"/>
      <c r="H249" s="1039"/>
      <c r="I249" s="1104"/>
      <c r="J249" s="1105"/>
      <c r="K249" s="1050"/>
    </row>
    <row r="250" spans="1:11" ht="12.75" customHeight="1">
      <c r="A250" s="1053" t="s">
        <v>5959</v>
      </c>
      <c r="B250" s="1046">
        <v>2.2000000000000002</v>
      </c>
      <c r="C250" s="1046">
        <v>2.4</v>
      </c>
      <c r="D250" s="1047" t="s">
        <v>5960</v>
      </c>
      <c r="E250" s="1048">
        <v>0.191</v>
      </c>
      <c r="F250" s="1069">
        <v>26.8</v>
      </c>
      <c r="G250" s="1049">
        <v>587.66666666666674</v>
      </c>
      <c r="H250" s="1039"/>
      <c r="I250" s="1104">
        <f t="shared" si="11"/>
        <v>716.95333333333338</v>
      </c>
      <c r="J250" s="1105">
        <f t="shared" si="12"/>
        <v>752.80100000000004</v>
      </c>
      <c r="K250" s="1050"/>
    </row>
    <row r="251" spans="1:11" ht="12.75" customHeight="1">
      <c r="A251" s="1053" t="s">
        <v>5961</v>
      </c>
      <c r="B251" s="1046">
        <v>2.8</v>
      </c>
      <c r="C251" s="1046">
        <v>3.2</v>
      </c>
      <c r="D251" s="1047" t="s">
        <v>5960</v>
      </c>
      <c r="E251" s="1048">
        <v>0.191</v>
      </c>
      <c r="F251" s="1069">
        <v>26.8</v>
      </c>
      <c r="G251" s="1049">
        <v>595.33333333333348</v>
      </c>
      <c r="H251" s="1039"/>
      <c r="I251" s="1104">
        <f t="shared" si="11"/>
        <v>726.30666666666684</v>
      </c>
      <c r="J251" s="1105">
        <f t="shared" si="12"/>
        <v>762.62200000000018</v>
      </c>
      <c r="K251" s="1050"/>
    </row>
    <row r="252" spans="1:11" ht="12.75" customHeight="1">
      <c r="A252" s="1053" t="s">
        <v>5962</v>
      </c>
      <c r="B252" s="1046">
        <v>3.6</v>
      </c>
      <c r="C252" s="1046">
        <v>4</v>
      </c>
      <c r="D252" s="1047" t="s">
        <v>5963</v>
      </c>
      <c r="E252" s="1048">
        <v>0.191</v>
      </c>
      <c r="F252" s="1069">
        <v>27.6</v>
      </c>
      <c r="G252" s="1049">
        <v>655</v>
      </c>
      <c r="H252" s="1039"/>
      <c r="I252" s="1104">
        <f t="shared" si="11"/>
        <v>799.1</v>
      </c>
      <c r="J252" s="1105">
        <f t="shared" si="12"/>
        <v>839.05500000000006</v>
      </c>
      <c r="K252" s="1050"/>
    </row>
    <row r="253" spans="1:11" ht="12.75" customHeight="1">
      <c r="A253" s="1053" t="s">
        <v>5964</v>
      </c>
      <c r="B253" s="1046">
        <v>4.5</v>
      </c>
      <c r="C253" s="1046">
        <v>5</v>
      </c>
      <c r="D253" s="1047" t="s">
        <v>5965</v>
      </c>
      <c r="E253" s="1048">
        <v>0.22800000000000001</v>
      </c>
      <c r="F253" s="1069">
        <v>32.4</v>
      </c>
      <c r="G253" s="1049">
        <v>699.33333333333337</v>
      </c>
      <c r="H253" s="1039"/>
      <c r="I253" s="1104">
        <f t="shared" si="11"/>
        <v>853.18666666666672</v>
      </c>
      <c r="J253" s="1105">
        <f t="shared" si="12"/>
        <v>895.84600000000012</v>
      </c>
      <c r="K253" s="1050"/>
    </row>
    <row r="254" spans="1:11" ht="12.75" customHeight="1">
      <c r="A254" s="1053" t="s">
        <v>5966</v>
      </c>
      <c r="B254" s="1046">
        <v>5.6</v>
      </c>
      <c r="C254" s="1046">
        <v>6.3</v>
      </c>
      <c r="D254" s="1047" t="s">
        <v>5967</v>
      </c>
      <c r="E254" s="1048">
        <v>0.28999999999999998</v>
      </c>
      <c r="F254" s="1069">
        <v>39.4</v>
      </c>
      <c r="G254" s="1049">
        <v>747.66666666666674</v>
      </c>
      <c r="H254" s="1039"/>
      <c r="I254" s="1104">
        <f t="shared" si="11"/>
        <v>912.15333333333342</v>
      </c>
      <c r="J254" s="1105">
        <f t="shared" si="12"/>
        <v>957.76100000000008</v>
      </c>
      <c r="K254" s="1050"/>
    </row>
    <row r="255" spans="1:11" ht="12.75" customHeight="1">
      <c r="A255" s="1053" t="s">
        <v>5968</v>
      </c>
      <c r="B255" s="1046">
        <v>7.1</v>
      </c>
      <c r="C255" s="1046">
        <v>8</v>
      </c>
      <c r="D255" s="1047" t="s">
        <v>5969</v>
      </c>
      <c r="E255" s="1048">
        <v>0.28999999999999998</v>
      </c>
      <c r="F255" s="1069">
        <v>41.1</v>
      </c>
      <c r="G255" s="1049">
        <v>771.00000000000011</v>
      </c>
      <c r="H255" s="1039"/>
      <c r="I255" s="1104">
        <f t="shared" si="11"/>
        <v>940.62000000000012</v>
      </c>
      <c r="J255" s="1105">
        <f t="shared" si="12"/>
        <v>987.65100000000018</v>
      </c>
      <c r="K255" s="1050"/>
    </row>
    <row r="256" spans="1:11" ht="12.75" customHeight="1">
      <c r="A256" s="1076" t="s">
        <v>5970</v>
      </c>
      <c r="B256" s="1046">
        <v>8</v>
      </c>
      <c r="C256" s="1046">
        <v>9</v>
      </c>
      <c r="D256" s="1047" t="s">
        <v>5969</v>
      </c>
      <c r="E256" s="1048">
        <v>0.28999999999999998</v>
      </c>
      <c r="F256" s="1069">
        <v>41.1</v>
      </c>
      <c r="G256" s="1049">
        <v>826.00000000000011</v>
      </c>
      <c r="H256" s="1039"/>
      <c r="I256" s="1104">
        <f t="shared" si="11"/>
        <v>1007.7200000000001</v>
      </c>
      <c r="J256" s="1105">
        <f t="shared" si="12"/>
        <v>1058.1060000000002</v>
      </c>
      <c r="K256" s="1050"/>
    </row>
    <row r="257" spans="1:11" s="1040" customFormat="1" ht="30.75" customHeight="1">
      <c r="A257" s="1079" t="s">
        <v>5971</v>
      </c>
      <c r="B257" s="1080"/>
      <c r="C257" s="1081"/>
      <c r="D257" s="1081"/>
      <c r="E257" s="1082"/>
      <c r="F257" s="1082"/>
      <c r="G257" s="1080"/>
      <c r="H257" s="1039"/>
      <c r="I257" s="1104"/>
      <c r="J257" s="1105"/>
      <c r="K257" s="1050"/>
    </row>
    <row r="258" spans="1:11" ht="54.75" customHeight="1">
      <c r="A258" s="1065"/>
      <c r="B258" s="1066"/>
      <c r="C258" s="1066"/>
      <c r="D258" s="1066"/>
      <c r="E258" s="1066"/>
      <c r="F258" s="1067"/>
      <c r="G258" s="1065"/>
      <c r="H258" s="1039"/>
      <c r="I258" s="1104"/>
      <c r="J258" s="1105"/>
      <c r="K258" s="1050"/>
    </row>
    <row r="259" spans="1:11" ht="12.75" customHeight="1">
      <c r="A259" s="1053" t="s">
        <v>5972</v>
      </c>
      <c r="B259" s="1046">
        <v>3.6</v>
      </c>
      <c r="C259" s="1046">
        <v>4</v>
      </c>
      <c r="D259" s="1047" t="s">
        <v>5973</v>
      </c>
      <c r="E259" s="1048">
        <v>0.28999999999999998</v>
      </c>
      <c r="F259" s="1069">
        <v>29.5</v>
      </c>
      <c r="G259" s="1049">
        <v>663.66666666666674</v>
      </c>
      <c r="H259" s="1039"/>
      <c r="I259" s="1104">
        <f t="shared" si="11"/>
        <v>809.6733333333334</v>
      </c>
      <c r="J259" s="1105">
        <f t="shared" si="12"/>
        <v>850.15700000000015</v>
      </c>
      <c r="K259" s="1050"/>
    </row>
    <row r="260" spans="1:11" ht="12.75" customHeight="1">
      <c r="A260" s="1053" t="s">
        <v>5974</v>
      </c>
      <c r="B260" s="1046">
        <v>4.5</v>
      </c>
      <c r="C260" s="1046">
        <v>5</v>
      </c>
      <c r="D260" s="1047" t="s">
        <v>5975</v>
      </c>
      <c r="E260" s="1048">
        <v>0.28999999999999998</v>
      </c>
      <c r="F260" s="1069">
        <v>29.5</v>
      </c>
      <c r="G260" s="1049">
        <v>650</v>
      </c>
      <c r="H260" s="1039"/>
      <c r="I260" s="1104">
        <f t="shared" si="11"/>
        <v>793</v>
      </c>
      <c r="J260" s="1105">
        <f t="shared" si="12"/>
        <v>832.65000000000009</v>
      </c>
      <c r="K260" s="1050"/>
    </row>
    <row r="261" spans="1:11" ht="12.75" customHeight="1">
      <c r="A261" s="1053" t="s">
        <v>5976</v>
      </c>
      <c r="B261" s="1046">
        <v>5.6</v>
      </c>
      <c r="C261" s="1046">
        <v>6.3</v>
      </c>
      <c r="D261" s="1047" t="s">
        <v>5977</v>
      </c>
      <c r="E261" s="1048">
        <v>0.28999999999999998</v>
      </c>
      <c r="F261" s="1069">
        <v>29.5</v>
      </c>
      <c r="G261" s="1049">
        <v>665.66666666666674</v>
      </c>
      <c r="H261" s="1039"/>
      <c r="I261" s="1104">
        <f t="shared" si="11"/>
        <v>812.11333333333346</v>
      </c>
      <c r="J261" s="1105">
        <f t="shared" si="12"/>
        <v>852.71900000000016</v>
      </c>
      <c r="K261" s="1050"/>
    </row>
    <row r="262" spans="1:11" ht="12.75" customHeight="1">
      <c r="A262" s="1053" t="s">
        <v>5978</v>
      </c>
      <c r="B262" s="1046">
        <v>7.1</v>
      </c>
      <c r="C262" s="1046">
        <v>8</v>
      </c>
      <c r="D262" s="1047" t="s">
        <v>5881</v>
      </c>
      <c r="E262" s="1048">
        <v>0.34300000000000003</v>
      </c>
      <c r="F262" s="1069">
        <v>34.799999999999997</v>
      </c>
      <c r="G262" s="1049">
        <v>706.33333333333337</v>
      </c>
      <c r="H262" s="1039"/>
      <c r="I262" s="1104">
        <f t="shared" si="11"/>
        <v>861.72666666666669</v>
      </c>
      <c r="J262" s="1105">
        <f t="shared" si="12"/>
        <v>904.8130000000001</v>
      </c>
      <c r="K262" s="1050"/>
    </row>
    <row r="263" spans="1:11" ht="12.75" customHeight="1">
      <c r="A263" s="1053" t="s">
        <v>5979</v>
      </c>
      <c r="B263" s="1046">
        <v>8</v>
      </c>
      <c r="C263" s="1046">
        <v>9</v>
      </c>
      <c r="D263" s="1047" t="s">
        <v>5980</v>
      </c>
      <c r="E263" s="1048">
        <v>0.34300000000000003</v>
      </c>
      <c r="F263" s="1069">
        <v>34.799999999999997</v>
      </c>
      <c r="G263" s="1049">
        <v>798</v>
      </c>
      <c r="H263" s="1039"/>
      <c r="I263" s="1104">
        <f t="shared" si="11"/>
        <v>973.56</v>
      </c>
      <c r="J263" s="1105">
        <f t="shared" si="12"/>
        <v>1022.2379999999999</v>
      </c>
      <c r="K263" s="1050"/>
    </row>
    <row r="264" spans="1:11" ht="12.75" customHeight="1">
      <c r="A264" s="1053" t="s">
        <v>5981</v>
      </c>
      <c r="B264" s="1046">
        <v>9</v>
      </c>
      <c r="C264" s="1046">
        <v>10</v>
      </c>
      <c r="D264" s="1047" t="s">
        <v>5982</v>
      </c>
      <c r="E264" s="1048">
        <v>0.34300000000000003</v>
      </c>
      <c r="F264" s="1069">
        <v>34.799999999999997</v>
      </c>
      <c r="G264" s="1049">
        <v>783.33333333333337</v>
      </c>
      <c r="H264" s="1039"/>
      <c r="I264" s="1104">
        <f t="shared" si="11"/>
        <v>955.66666666666674</v>
      </c>
      <c r="J264" s="1105">
        <f t="shared" si="12"/>
        <v>1003.4500000000002</v>
      </c>
      <c r="K264" s="1050"/>
    </row>
    <row r="265" spans="1:11" ht="12.75" customHeight="1">
      <c r="A265" s="1053" t="s">
        <v>5983</v>
      </c>
      <c r="B265" s="1046">
        <v>10</v>
      </c>
      <c r="C265" s="1046">
        <v>11.2</v>
      </c>
      <c r="D265" s="1047" t="s">
        <v>5980</v>
      </c>
      <c r="E265" s="1048">
        <v>0.432</v>
      </c>
      <c r="F265" s="1069">
        <v>42.7</v>
      </c>
      <c r="G265" s="1049">
        <v>886.66666666666674</v>
      </c>
      <c r="H265" s="1039"/>
      <c r="I265" s="1104">
        <f t="shared" si="11"/>
        <v>1081.7333333333333</v>
      </c>
      <c r="J265" s="1105">
        <f t="shared" si="12"/>
        <v>1135.8200000000002</v>
      </c>
      <c r="K265" s="1050"/>
    </row>
    <row r="266" spans="1:11" ht="12.75" customHeight="1">
      <c r="A266" s="1053" t="s">
        <v>5984</v>
      </c>
      <c r="B266" s="1046">
        <v>11.2</v>
      </c>
      <c r="C266" s="1046">
        <v>12.5</v>
      </c>
      <c r="D266" s="1047" t="s">
        <v>5985</v>
      </c>
      <c r="E266" s="1048">
        <v>0.432</v>
      </c>
      <c r="F266" s="1069">
        <v>42.7</v>
      </c>
      <c r="G266" s="1049">
        <v>910.33333333333348</v>
      </c>
      <c r="H266" s="1039"/>
      <c r="I266" s="1104">
        <f t="shared" si="11"/>
        <v>1110.6066666666668</v>
      </c>
      <c r="J266" s="1105">
        <f t="shared" si="12"/>
        <v>1166.1370000000002</v>
      </c>
      <c r="K266" s="1050"/>
    </row>
    <row r="267" spans="1:11" ht="12.75" customHeight="1">
      <c r="A267" s="1053" t="s">
        <v>5986</v>
      </c>
      <c r="B267" s="1046">
        <v>12.5</v>
      </c>
      <c r="C267" s="1046">
        <v>14</v>
      </c>
      <c r="D267" s="1047" t="s">
        <v>5987</v>
      </c>
      <c r="E267" s="1048">
        <v>0.432</v>
      </c>
      <c r="F267" s="1069">
        <v>42.7</v>
      </c>
      <c r="G267" s="1049">
        <v>953.33333333333337</v>
      </c>
      <c r="H267" s="1039"/>
      <c r="I267" s="1104">
        <f t="shared" si="11"/>
        <v>1163.0666666666666</v>
      </c>
      <c r="J267" s="1105">
        <f t="shared" si="12"/>
        <v>1221.22</v>
      </c>
      <c r="K267" s="1050"/>
    </row>
    <row r="268" spans="1:11" ht="12.75" customHeight="1">
      <c r="A268" s="1076" t="s">
        <v>5988</v>
      </c>
      <c r="B268" s="1046">
        <v>14</v>
      </c>
      <c r="C268" s="1046">
        <v>16</v>
      </c>
      <c r="D268" s="1047" t="s">
        <v>5989</v>
      </c>
      <c r="E268" s="1048">
        <v>0.432</v>
      </c>
      <c r="F268" s="1069">
        <v>42.7</v>
      </c>
      <c r="G268" s="1049">
        <v>963.00000000000011</v>
      </c>
      <c r="H268" s="1039"/>
      <c r="I268" s="1104">
        <f t="shared" ref="I268:I317" si="13">G268*1.22</f>
        <v>1174.8600000000001</v>
      </c>
      <c r="J268" s="1105">
        <f t="shared" si="12"/>
        <v>1233.6030000000003</v>
      </c>
      <c r="K268" s="1050"/>
    </row>
    <row r="269" spans="1:11" ht="14.25" customHeight="1">
      <c r="A269" s="1058"/>
      <c r="B269" s="1059"/>
      <c r="C269" s="1060"/>
      <c r="D269" s="1061"/>
      <c r="E269" s="1062"/>
      <c r="F269" s="1061"/>
      <c r="G269" s="1063"/>
      <c r="H269" s="1039"/>
      <c r="I269" s="1104"/>
      <c r="J269" s="1105"/>
      <c r="K269" s="1050"/>
    </row>
    <row r="270" spans="1:11" s="1040" customFormat="1" ht="29.25" customHeight="1">
      <c r="A270" s="1035" t="s">
        <v>5990</v>
      </c>
      <c r="B270" s="1036"/>
      <c r="C270" s="1036"/>
      <c r="D270" s="1036"/>
      <c r="E270" s="1036"/>
      <c r="F270" s="1036"/>
      <c r="G270" s="1036"/>
      <c r="H270" s="1039"/>
      <c r="I270" s="1104"/>
      <c r="J270" s="1105"/>
      <c r="K270" s="1050"/>
    </row>
    <row r="271" spans="1:11" ht="29.25" customHeight="1">
      <c r="A271" s="1079" t="s">
        <v>5991</v>
      </c>
      <c r="B271" s="1080"/>
      <c r="C271" s="1081"/>
      <c r="D271" s="1081"/>
      <c r="E271" s="1082"/>
      <c r="F271" s="1082"/>
      <c r="G271" s="1080"/>
      <c r="H271" s="1039"/>
      <c r="I271" s="1104"/>
      <c r="J271" s="1105"/>
      <c r="K271" s="1050"/>
    </row>
    <row r="272" spans="1:11" ht="13.5" customHeight="1">
      <c r="A272" s="1083" t="s">
        <v>5992</v>
      </c>
      <c r="B272" s="1084" t="s">
        <v>5993</v>
      </c>
      <c r="C272" s="1085"/>
      <c r="D272" s="1085"/>
      <c r="E272" s="1086"/>
      <c r="F272" s="1087">
        <v>0.48</v>
      </c>
      <c r="G272" s="1049">
        <v>36.000000000000007</v>
      </c>
      <c r="H272" s="1039"/>
      <c r="I272" s="1104">
        <f t="shared" si="13"/>
        <v>43.920000000000009</v>
      </c>
      <c r="J272" s="1105">
        <f t="shared" si="12"/>
        <v>46.116000000000014</v>
      </c>
      <c r="K272" s="1050"/>
    </row>
    <row r="273" spans="1:11" ht="12.75" customHeight="1">
      <c r="A273" s="1083" t="s">
        <v>5994</v>
      </c>
      <c r="B273" s="1084" t="s">
        <v>5993</v>
      </c>
      <c r="C273" s="1085"/>
      <c r="D273" s="1085"/>
      <c r="E273" s="1086"/>
      <c r="F273" s="1087">
        <v>0.4</v>
      </c>
      <c r="G273" s="1049">
        <v>38</v>
      </c>
      <c r="H273" s="1039"/>
      <c r="I273" s="1104">
        <f t="shared" si="13"/>
        <v>46.36</v>
      </c>
      <c r="J273" s="1105">
        <f t="shared" si="12"/>
        <v>48.678000000000004</v>
      </c>
      <c r="K273" s="1050"/>
    </row>
    <row r="274" spans="1:11" ht="12.75" customHeight="1">
      <c r="A274" s="1083" t="s">
        <v>5995</v>
      </c>
      <c r="B274" s="1084" t="s">
        <v>5993</v>
      </c>
      <c r="C274" s="1085"/>
      <c r="D274" s="1085"/>
      <c r="E274" s="1086"/>
      <c r="F274" s="1087">
        <v>0.87</v>
      </c>
      <c r="G274" s="1049">
        <v>86.333333333333343</v>
      </c>
      <c r="H274" s="1039"/>
      <c r="I274" s="1104">
        <f t="shared" si="13"/>
        <v>105.32666666666668</v>
      </c>
      <c r="J274" s="1105">
        <f t="shared" si="12"/>
        <v>110.59300000000002</v>
      </c>
      <c r="K274" s="1050"/>
    </row>
    <row r="275" spans="1:11" ht="12.75" customHeight="1">
      <c r="A275" s="1083" t="s">
        <v>5996</v>
      </c>
      <c r="B275" s="1084" t="s">
        <v>5993</v>
      </c>
      <c r="C275" s="1085"/>
      <c r="D275" s="1085"/>
      <c r="E275" s="1086"/>
      <c r="F275" s="1087">
        <v>1.1000000000000001</v>
      </c>
      <c r="G275" s="1049">
        <v>126.33333333333333</v>
      </c>
      <c r="H275" s="1039"/>
      <c r="I275" s="1104">
        <f t="shared" si="13"/>
        <v>154.12666666666667</v>
      </c>
      <c r="J275" s="1105">
        <f t="shared" si="12"/>
        <v>161.833</v>
      </c>
      <c r="K275" s="1050"/>
    </row>
    <row r="276" spans="1:11" ht="12.75" customHeight="1">
      <c r="A276" s="1083" t="s">
        <v>5997</v>
      </c>
      <c r="B276" s="1084" t="s">
        <v>5993</v>
      </c>
      <c r="C276" s="1085"/>
      <c r="D276" s="1085"/>
      <c r="E276" s="1086"/>
      <c r="F276" s="1087">
        <v>1.6</v>
      </c>
      <c r="G276" s="1049">
        <v>133.00000000000003</v>
      </c>
      <c r="H276" s="1039"/>
      <c r="I276" s="1104">
        <f t="shared" si="13"/>
        <v>162.26000000000002</v>
      </c>
      <c r="J276" s="1105">
        <f t="shared" si="12"/>
        <v>170.37300000000002</v>
      </c>
      <c r="K276" s="1050"/>
    </row>
    <row r="277" spans="1:11" ht="12.75" customHeight="1">
      <c r="A277" s="1083" t="s">
        <v>5998</v>
      </c>
      <c r="B277" s="1084" t="s">
        <v>5993</v>
      </c>
      <c r="C277" s="1085"/>
      <c r="D277" s="1085"/>
      <c r="E277" s="1086"/>
      <c r="F277" s="1087">
        <v>2.5</v>
      </c>
      <c r="G277" s="1049">
        <v>195</v>
      </c>
      <c r="H277" s="1039"/>
      <c r="I277" s="1104">
        <f t="shared" si="13"/>
        <v>237.9</v>
      </c>
      <c r="J277" s="1105">
        <f t="shared" si="12"/>
        <v>249.79500000000002</v>
      </c>
      <c r="K277" s="1050"/>
    </row>
    <row r="278" spans="1:11" ht="12.75" customHeight="1">
      <c r="A278" s="1083" t="s">
        <v>5999</v>
      </c>
      <c r="B278" s="1084" t="s">
        <v>5993</v>
      </c>
      <c r="C278" s="1085"/>
      <c r="D278" s="1085"/>
      <c r="E278" s="1086"/>
      <c r="F278" s="1087"/>
      <c r="G278" s="1049">
        <v>267.00000000000006</v>
      </c>
      <c r="H278" s="1039"/>
      <c r="I278" s="1104">
        <f t="shared" si="13"/>
        <v>325.74000000000007</v>
      </c>
      <c r="J278" s="1105">
        <f t="shared" ref="J278:J317" si="14">I278*1.05</f>
        <v>342.0270000000001</v>
      </c>
      <c r="K278" s="1050"/>
    </row>
    <row r="279" spans="1:11" ht="30.75" customHeight="1">
      <c r="A279" s="1079" t="s">
        <v>6000</v>
      </c>
      <c r="B279" s="1080"/>
      <c r="C279" s="1081"/>
      <c r="D279" s="1081"/>
      <c r="E279" s="1082"/>
      <c r="F279" s="1082"/>
      <c r="G279" s="1080"/>
      <c r="H279" s="1039"/>
      <c r="I279" s="1104"/>
      <c r="J279" s="1105"/>
      <c r="K279" s="1050"/>
    </row>
    <row r="280" spans="1:11" ht="12.6" customHeight="1">
      <c r="A280" s="1053" t="s">
        <v>6001</v>
      </c>
      <c r="B280" s="1088" t="s">
        <v>6002</v>
      </c>
      <c r="C280" s="1089"/>
      <c r="D280" s="1089"/>
      <c r="E280" s="1089"/>
      <c r="F280" s="1090"/>
      <c r="G280" s="1049">
        <v>246.66666666666669</v>
      </c>
      <c r="H280" s="1039"/>
      <c r="I280" s="1104">
        <f t="shared" si="13"/>
        <v>300.93333333333334</v>
      </c>
      <c r="J280" s="1105">
        <f t="shared" si="14"/>
        <v>315.98</v>
      </c>
      <c r="K280" s="1050"/>
    </row>
    <row r="281" spans="1:11" ht="12.6" customHeight="1">
      <c r="A281" s="1053" t="s">
        <v>6003</v>
      </c>
      <c r="B281" s="1088" t="s">
        <v>6004</v>
      </c>
      <c r="C281" s="1089"/>
      <c r="D281" s="1089"/>
      <c r="E281" s="1089"/>
      <c r="F281" s="1090"/>
      <c r="G281" s="1049">
        <v>251.33333333333337</v>
      </c>
      <c r="H281" s="1039"/>
      <c r="I281" s="1104">
        <f t="shared" si="13"/>
        <v>306.62666666666672</v>
      </c>
      <c r="J281" s="1105">
        <f t="shared" si="14"/>
        <v>321.95800000000008</v>
      </c>
      <c r="K281" s="1050"/>
    </row>
    <row r="282" spans="1:11" ht="12.6" customHeight="1">
      <c r="A282" s="1053" t="s">
        <v>6005</v>
      </c>
      <c r="B282" s="1088" t="s">
        <v>6006</v>
      </c>
      <c r="C282" s="1089"/>
      <c r="D282" s="1089"/>
      <c r="E282" s="1089"/>
      <c r="F282" s="1090"/>
      <c r="G282" s="1049">
        <v>435</v>
      </c>
      <c r="H282" s="1039"/>
      <c r="I282" s="1104">
        <f t="shared" si="13"/>
        <v>530.69999999999993</v>
      </c>
      <c r="J282" s="1105">
        <f t="shared" si="14"/>
        <v>557.2349999999999</v>
      </c>
      <c r="K282" s="1050"/>
    </row>
    <row r="283" spans="1:11" ht="12.6" customHeight="1">
      <c r="A283" s="1053" t="s">
        <v>6007</v>
      </c>
      <c r="B283" s="1088" t="s">
        <v>6008</v>
      </c>
      <c r="C283" s="1089"/>
      <c r="D283" s="1089"/>
      <c r="E283" s="1089"/>
      <c r="F283" s="1090"/>
      <c r="G283" s="1049">
        <v>476.00000000000006</v>
      </c>
      <c r="H283" s="1039"/>
      <c r="I283" s="1104">
        <f t="shared" si="13"/>
        <v>580.72</v>
      </c>
      <c r="J283" s="1105">
        <f t="shared" si="14"/>
        <v>609.75600000000009</v>
      </c>
      <c r="K283" s="1050"/>
    </row>
    <row r="284" spans="1:11" ht="12" customHeight="1">
      <c r="A284" s="1053" t="s">
        <v>6001</v>
      </c>
      <c r="B284" s="1088" t="s">
        <v>6009</v>
      </c>
      <c r="C284" s="1089"/>
      <c r="D284" s="1089"/>
      <c r="E284" s="1089"/>
      <c r="F284" s="1090"/>
      <c r="G284" s="1049">
        <v>246.66666666666669</v>
      </c>
      <c r="H284" s="1039"/>
      <c r="I284" s="1104">
        <f t="shared" si="13"/>
        <v>300.93333333333334</v>
      </c>
      <c r="J284" s="1105">
        <f t="shared" si="14"/>
        <v>315.98</v>
      </c>
      <c r="K284" s="1050"/>
    </row>
    <row r="285" spans="1:11" ht="12" customHeight="1">
      <c r="A285" s="1053" t="s">
        <v>6005</v>
      </c>
      <c r="B285" s="1088" t="s">
        <v>6010</v>
      </c>
      <c r="C285" s="1089"/>
      <c r="D285" s="1089"/>
      <c r="E285" s="1089"/>
      <c r="F285" s="1090"/>
      <c r="G285" s="1049">
        <v>435</v>
      </c>
      <c r="H285" s="1039"/>
      <c r="I285" s="1104">
        <f t="shared" si="13"/>
        <v>530.69999999999993</v>
      </c>
      <c r="J285" s="1105">
        <f t="shared" si="14"/>
        <v>557.2349999999999</v>
      </c>
      <c r="K285" s="1050"/>
    </row>
    <row r="286" spans="1:11" ht="12.75" customHeight="1">
      <c r="A286" s="1053" t="s">
        <v>6011</v>
      </c>
      <c r="B286" s="1088" t="s">
        <v>6012</v>
      </c>
      <c r="C286" s="1089"/>
      <c r="D286" s="1089"/>
      <c r="E286" s="1089"/>
      <c r="F286" s="1090"/>
      <c r="G286" s="1049">
        <v>718.33333333333337</v>
      </c>
      <c r="H286" s="1039"/>
      <c r="I286" s="1104">
        <f t="shared" si="13"/>
        <v>876.36666666666667</v>
      </c>
      <c r="J286" s="1105">
        <f t="shared" si="14"/>
        <v>920.18500000000006</v>
      </c>
      <c r="K286" s="1050"/>
    </row>
    <row r="287" spans="1:11" ht="30.75" customHeight="1">
      <c r="A287" s="1079" t="s">
        <v>6013</v>
      </c>
      <c r="B287" s="1080"/>
      <c r="C287" s="1081"/>
      <c r="D287" s="1081"/>
      <c r="E287" s="1082"/>
      <c r="F287" s="1082"/>
      <c r="G287" s="1080"/>
      <c r="H287" s="1039"/>
      <c r="I287" s="1104"/>
      <c r="J287" s="1105"/>
      <c r="K287" s="1050"/>
    </row>
    <row r="288" spans="1:11" ht="12.75" customHeight="1">
      <c r="A288" s="1053" t="s">
        <v>6014</v>
      </c>
      <c r="B288" s="1091" t="s">
        <v>6013</v>
      </c>
      <c r="C288" s="1092"/>
      <c r="D288" s="1092"/>
      <c r="E288" s="1092"/>
      <c r="F288" s="1055"/>
      <c r="G288" s="1049">
        <v>127.66666666666669</v>
      </c>
      <c r="H288" s="1039"/>
      <c r="I288" s="1104">
        <f t="shared" si="13"/>
        <v>155.75333333333336</v>
      </c>
      <c r="J288" s="1105">
        <f t="shared" si="14"/>
        <v>163.54100000000003</v>
      </c>
      <c r="K288" s="1050"/>
    </row>
    <row r="289" spans="1:11" ht="29.25" customHeight="1">
      <c r="A289" s="1079" t="s">
        <v>6015</v>
      </c>
      <c r="B289" s="1080"/>
      <c r="C289" s="1081"/>
      <c r="D289" s="1081"/>
      <c r="E289" s="1082"/>
      <c r="F289" s="1082"/>
      <c r="G289" s="1080"/>
      <c r="H289" s="1039"/>
      <c r="I289" s="1104"/>
      <c r="J289" s="1105"/>
      <c r="K289" s="1050"/>
    </row>
    <row r="290" spans="1:11" ht="25.5" customHeight="1">
      <c r="A290" s="1053" t="s">
        <v>6016</v>
      </c>
      <c r="B290" s="1784" t="s">
        <v>6017</v>
      </c>
      <c r="C290" s="1784"/>
      <c r="D290" s="1784"/>
      <c r="E290" s="1046"/>
      <c r="F290" s="1093"/>
      <c r="G290" s="1049">
        <v>1591.6666666666667</v>
      </c>
      <c r="H290" s="1039"/>
      <c r="I290" s="1104">
        <f t="shared" si="13"/>
        <v>1941.8333333333335</v>
      </c>
      <c r="J290" s="1105">
        <f t="shared" si="14"/>
        <v>2038.9250000000002</v>
      </c>
      <c r="K290" s="1050"/>
    </row>
    <row r="291" spans="1:11" ht="31.5" customHeight="1">
      <c r="A291" s="1053" t="s">
        <v>6018</v>
      </c>
      <c r="B291" s="1784" t="s">
        <v>6019</v>
      </c>
      <c r="C291" s="1784"/>
      <c r="D291" s="1784"/>
      <c r="E291" s="1046"/>
      <c r="F291" s="1093"/>
      <c r="G291" s="1049">
        <v>1100</v>
      </c>
      <c r="H291" s="1039"/>
      <c r="I291" s="1104">
        <f t="shared" si="13"/>
        <v>1342</v>
      </c>
      <c r="J291" s="1105">
        <f t="shared" si="14"/>
        <v>1409.1000000000001</v>
      </c>
      <c r="K291" s="1050"/>
    </row>
    <row r="292" spans="1:11" ht="36.75" customHeight="1">
      <c r="A292" s="1053" t="s">
        <v>6020</v>
      </c>
      <c r="B292" s="1784" t="s">
        <v>6021</v>
      </c>
      <c r="C292" s="1784"/>
      <c r="D292" s="1784"/>
      <c r="E292" s="1048">
        <v>1E-3</v>
      </c>
      <c r="F292" s="1094">
        <v>0.1</v>
      </c>
      <c r="G292" s="1049">
        <v>34.333333333333336</v>
      </c>
      <c r="H292" s="1039"/>
      <c r="I292" s="1104">
        <f t="shared" si="13"/>
        <v>41.88666666666667</v>
      </c>
      <c r="J292" s="1105">
        <f t="shared" si="14"/>
        <v>43.981000000000009</v>
      </c>
      <c r="K292" s="1050"/>
    </row>
    <row r="293" spans="1:11" ht="29.25" customHeight="1">
      <c r="A293" s="1053" t="s">
        <v>6022</v>
      </c>
      <c r="B293" s="1784" t="s">
        <v>6023</v>
      </c>
      <c r="C293" s="1784"/>
      <c r="D293" s="1784"/>
      <c r="E293" s="1048">
        <v>1E-3</v>
      </c>
      <c r="F293" s="1094">
        <v>0.11</v>
      </c>
      <c r="G293" s="1049">
        <v>93.666666666666671</v>
      </c>
      <c r="H293" s="1039"/>
      <c r="I293" s="1104">
        <f t="shared" si="13"/>
        <v>114.27333333333334</v>
      </c>
      <c r="J293" s="1105">
        <f t="shared" si="14"/>
        <v>119.98700000000001</v>
      </c>
      <c r="K293" s="1050"/>
    </row>
    <row r="294" spans="1:11" ht="33.75" customHeight="1">
      <c r="A294" s="1053" t="s">
        <v>6024</v>
      </c>
      <c r="B294" s="1784" t="s">
        <v>6025</v>
      </c>
      <c r="C294" s="1784"/>
      <c r="D294" s="1784"/>
      <c r="E294" s="1048">
        <v>1E-3</v>
      </c>
      <c r="F294" s="1094">
        <v>0.11</v>
      </c>
      <c r="G294" s="1049">
        <v>123</v>
      </c>
      <c r="H294" s="1039"/>
      <c r="I294" s="1104">
        <f t="shared" si="13"/>
        <v>150.06</v>
      </c>
      <c r="J294" s="1105">
        <f t="shared" si="14"/>
        <v>157.56300000000002</v>
      </c>
      <c r="K294" s="1050"/>
    </row>
    <row r="295" spans="1:11" ht="33.75" customHeight="1">
      <c r="A295" s="1053" t="s">
        <v>6026</v>
      </c>
      <c r="B295" s="1784" t="s">
        <v>6027</v>
      </c>
      <c r="C295" s="1784"/>
      <c r="D295" s="1784"/>
      <c r="E295" s="1048">
        <v>1E-3</v>
      </c>
      <c r="F295" s="1094">
        <v>0.11</v>
      </c>
      <c r="G295" s="1049">
        <v>123</v>
      </c>
      <c r="H295" s="1039"/>
      <c r="I295" s="1104">
        <f t="shared" si="13"/>
        <v>150.06</v>
      </c>
      <c r="J295" s="1105">
        <f t="shared" si="14"/>
        <v>157.56300000000002</v>
      </c>
      <c r="K295" s="1050"/>
    </row>
    <row r="296" spans="1:11" ht="29.25" customHeight="1">
      <c r="A296" s="1053" t="s">
        <v>6028</v>
      </c>
      <c r="B296" s="1784" t="s">
        <v>6029</v>
      </c>
      <c r="C296" s="1784"/>
      <c r="D296" s="1784"/>
      <c r="E296" s="1046"/>
      <c r="F296" s="1094"/>
      <c r="G296" s="1049">
        <v>333.33333333333337</v>
      </c>
      <c r="H296" s="1039"/>
      <c r="I296" s="1104">
        <f t="shared" si="13"/>
        <v>406.66666666666669</v>
      </c>
      <c r="J296" s="1105">
        <f t="shared" si="14"/>
        <v>427.00000000000006</v>
      </c>
      <c r="K296" s="1050"/>
    </row>
    <row r="297" spans="1:11" ht="30" customHeight="1">
      <c r="A297" s="1079" t="s">
        <v>6030</v>
      </c>
      <c r="B297" s="1080"/>
      <c r="C297" s="1081"/>
      <c r="D297" s="1081"/>
      <c r="E297" s="1082"/>
      <c r="F297" s="1082"/>
      <c r="G297" s="1080"/>
      <c r="H297" s="1039"/>
      <c r="I297" s="1104"/>
      <c r="J297" s="1105"/>
      <c r="K297" s="1050"/>
    </row>
    <row r="298" spans="1:11" ht="35.25" customHeight="1">
      <c r="A298" s="1053" t="s">
        <v>6031</v>
      </c>
      <c r="B298" s="1781" t="s">
        <v>6032</v>
      </c>
      <c r="C298" s="1782"/>
      <c r="D298" s="1783"/>
      <c r="E298" s="1048">
        <v>1.6E-2</v>
      </c>
      <c r="F298" s="1093"/>
      <c r="G298" s="1049">
        <v>3541</v>
      </c>
      <c r="H298" s="1039"/>
      <c r="I298" s="1104">
        <f t="shared" si="13"/>
        <v>4320.0199999999995</v>
      </c>
      <c r="J298" s="1105">
        <f t="shared" si="14"/>
        <v>4536.0209999999997</v>
      </c>
      <c r="K298" s="1050"/>
    </row>
    <row r="299" spans="1:11" ht="35.25" customHeight="1">
      <c r="A299" s="1053" t="s">
        <v>6033</v>
      </c>
      <c r="B299" s="1784" t="s">
        <v>6034</v>
      </c>
      <c r="C299" s="1784"/>
      <c r="D299" s="1784"/>
      <c r="E299" s="1048">
        <v>2E-3</v>
      </c>
      <c r="F299" s="1093"/>
      <c r="G299" s="1049">
        <v>2534.666666666667</v>
      </c>
      <c r="H299" s="1039"/>
      <c r="I299" s="1104">
        <f t="shared" si="13"/>
        <v>3092.2933333333335</v>
      </c>
      <c r="J299" s="1105">
        <f t="shared" si="14"/>
        <v>3246.9080000000004</v>
      </c>
      <c r="K299" s="1050"/>
    </row>
    <row r="300" spans="1:11" ht="35.25" customHeight="1">
      <c r="A300" s="1053" t="s">
        <v>6035</v>
      </c>
      <c r="B300" s="1784" t="s">
        <v>6036</v>
      </c>
      <c r="C300" s="1784"/>
      <c r="D300" s="1784"/>
      <c r="E300" s="1048"/>
      <c r="F300" s="1093"/>
      <c r="G300" s="1049">
        <v>265</v>
      </c>
      <c r="H300" s="1039"/>
      <c r="I300" s="1104">
        <f t="shared" si="13"/>
        <v>323.3</v>
      </c>
      <c r="J300" s="1105">
        <f t="shared" si="14"/>
        <v>339.46500000000003</v>
      </c>
      <c r="K300" s="1050"/>
    </row>
    <row r="301" spans="1:11" ht="30" customHeight="1">
      <c r="A301" s="1079" t="s">
        <v>6037</v>
      </c>
      <c r="B301" s="1080"/>
      <c r="C301" s="1081"/>
      <c r="D301" s="1081"/>
      <c r="E301" s="1082"/>
      <c r="F301" s="1082"/>
      <c r="G301" s="1080">
        <v>0</v>
      </c>
      <c r="H301" s="1039"/>
      <c r="I301" s="1104"/>
      <c r="J301" s="1105"/>
      <c r="K301" s="1050"/>
    </row>
    <row r="302" spans="1:11" ht="35.25" customHeight="1">
      <c r="A302" s="1053" t="s">
        <v>6038</v>
      </c>
      <c r="B302" s="1781" t="s">
        <v>6039</v>
      </c>
      <c r="C302" s="1782"/>
      <c r="D302" s="1783"/>
      <c r="E302" s="1048">
        <v>4.3999999999999997E-2</v>
      </c>
      <c r="F302" s="1094">
        <v>6</v>
      </c>
      <c r="G302" s="1049">
        <v>161.00000000000003</v>
      </c>
      <c r="H302" s="1039"/>
      <c r="I302" s="1104">
        <f t="shared" si="13"/>
        <v>196.42000000000004</v>
      </c>
      <c r="J302" s="1105">
        <f t="shared" si="14"/>
        <v>206.24100000000004</v>
      </c>
      <c r="K302" s="1050"/>
    </row>
    <row r="303" spans="1:11" s="1033" customFormat="1" ht="27" customHeight="1">
      <c r="A303" s="1079" t="s">
        <v>6040</v>
      </c>
      <c r="B303" s="1080"/>
      <c r="C303" s="1081"/>
      <c r="D303" s="1081"/>
      <c r="E303" s="1082"/>
      <c r="F303" s="1082"/>
      <c r="G303" s="1080"/>
      <c r="H303" s="1095"/>
      <c r="I303" s="1104"/>
      <c r="J303" s="1105"/>
      <c r="K303" s="1050"/>
    </row>
    <row r="304" spans="1:11" s="1033" customFormat="1" ht="40.200000000000003" customHeight="1">
      <c r="A304" s="1096" t="s">
        <v>6041</v>
      </c>
      <c r="B304" s="1779" t="s">
        <v>6042</v>
      </c>
      <c r="C304" s="1779"/>
      <c r="D304" s="1779"/>
      <c r="E304" s="1097">
        <v>5.8000000000000003E-2</v>
      </c>
      <c r="F304" s="1098">
        <v>8.8000000000000007</v>
      </c>
      <c r="G304" s="1099">
        <v>265.66666666666669</v>
      </c>
      <c r="H304" s="1095"/>
      <c r="I304" s="1104">
        <f t="shared" si="13"/>
        <v>324.11333333333334</v>
      </c>
      <c r="J304" s="1105">
        <f t="shared" si="14"/>
        <v>340.31900000000002</v>
      </c>
      <c r="K304" s="1050"/>
    </row>
    <row r="305" spans="1:11" s="1033" customFormat="1" ht="40.200000000000003" customHeight="1">
      <c r="A305" s="1096" t="s">
        <v>6043</v>
      </c>
      <c r="B305" s="1779" t="s">
        <v>6044</v>
      </c>
      <c r="C305" s="1779"/>
      <c r="D305" s="1779"/>
      <c r="E305" s="1097">
        <v>5.8000000000000003E-2</v>
      </c>
      <c r="F305" s="1098">
        <v>8.8000000000000007</v>
      </c>
      <c r="G305" s="1099">
        <v>290.33333333333337</v>
      </c>
      <c r="H305" s="1095"/>
      <c r="I305" s="1104">
        <f t="shared" si="13"/>
        <v>354.20666666666671</v>
      </c>
      <c r="J305" s="1105">
        <f t="shared" si="14"/>
        <v>371.91700000000003</v>
      </c>
      <c r="K305" s="1050"/>
    </row>
    <row r="306" spans="1:11" s="1033" customFormat="1" ht="40.200000000000003" customHeight="1">
      <c r="A306" s="1096" t="s">
        <v>6045</v>
      </c>
      <c r="B306" s="1779" t="s">
        <v>6046</v>
      </c>
      <c r="C306" s="1779"/>
      <c r="D306" s="1779"/>
      <c r="E306" s="1097">
        <v>5.8000000000000003E-2</v>
      </c>
      <c r="F306" s="1098">
        <v>9</v>
      </c>
      <c r="G306" s="1099">
        <v>338.00000000000006</v>
      </c>
      <c r="H306" s="1095"/>
      <c r="I306" s="1104">
        <f t="shared" si="13"/>
        <v>412.36000000000007</v>
      </c>
      <c r="J306" s="1105">
        <f t="shared" si="14"/>
        <v>432.97800000000007</v>
      </c>
      <c r="K306" s="1050"/>
    </row>
    <row r="307" spans="1:11" s="1033" customFormat="1" ht="40.200000000000003" customHeight="1">
      <c r="A307" s="1096" t="s">
        <v>6047</v>
      </c>
      <c r="B307" s="1779" t="s">
        <v>6048</v>
      </c>
      <c r="C307" s="1779"/>
      <c r="D307" s="1779"/>
      <c r="E307" s="1097">
        <v>5.8000000000000003E-2</v>
      </c>
      <c r="F307" s="1098">
        <v>9</v>
      </c>
      <c r="G307" s="1099">
        <v>363.66666666666669</v>
      </c>
      <c r="H307" s="1095"/>
      <c r="I307" s="1104">
        <f t="shared" si="13"/>
        <v>443.67333333333335</v>
      </c>
      <c r="J307" s="1105">
        <f t="shared" si="14"/>
        <v>465.85700000000003</v>
      </c>
      <c r="K307" s="1050"/>
    </row>
    <row r="308" spans="1:11" s="1033" customFormat="1" ht="40.200000000000003" customHeight="1">
      <c r="A308" s="1096" t="s">
        <v>6049</v>
      </c>
      <c r="B308" s="1780" t="s">
        <v>6050</v>
      </c>
      <c r="C308" s="1780"/>
      <c r="D308" s="1780"/>
      <c r="E308" s="1100">
        <v>5.8000000000000003E-2</v>
      </c>
      <c r="F308" s="1098">
        <v>9</v>
      </c>
      <c r="G308" s="1101">
        <v>511.66666666666669</v>
      </c>
      <c r="H308" s="1095"/>
      <c r="I308" s="1104">
        <f t="shared" si="13"/>
        <v>624.23333333333335</v>
      </c>
      <c r="J308" s="1105">
        <f t="shared" si="14"/>
        <v>655.44500000000005</v>
      </c>
      <c r="K308" s="1050"/>
    </row>
    <row r="309" spans="1:11" ht="29.25" customHeight="1">
      <c r="A309" s="1037" t="s">
        <v>6051</v>
      </c>
      <c r="B309" s="1102"/>
      <c r="C309" s="1037"/>
      <c r="D309" s="1102"/>
      <c r="E309" s="1037"/>
      <c r="F309" s="1102"/>
      <c r="G309" s="1037"/>
      <c r="H309" s="1039"/>
      <c r="I309" s="1104"/>
      <c r="J309" s="1105"/>
      <c r="K309" s="1050"/>
    </row>
    <row r="310" spans="1:11" ht="13.5" customHeight="1">
      <c r="A310" s="1083" t="s">
        <v>6052</v>
      </c>
      <c r="B310" s="1084" t="s">
        <v>6053</v>
      </c>
      <c r="C310" s="1085"/>
      <c r="D310" s="1085"/>
      <c r="E310" s="1086"/>
      <c r="F310" s="1087"/>
      <c r="G310" s="1049">
        <v>1047.0000000000002</v>
      </c>
      <c r="H310" s="1039"/>
      <c r="I310" s="1104">
        <f t="shared" si="13"/>
        <v>1277.3400000000001</v>
      </c>
      <c r="J310" s="1105">
        <f t="shared" si="14"/>
        <v>1341.2070000000001</v>
      </c>
      <c r="K310" s="1050"/>
    </row>
    <row r="311" spans="1:11" ht="13.5" customHeight="1">
      <c r="A311" s="1083" t="s">
        <v>6054</v>
      </c>
      <c r="B311" s="1084" t="s">
        <v>6053</v>
      </c>
      <c r="C311" s="1085"/>
      <c r="D311" s="1085"/>
      <c r="E311" s="1086"/>
      <c r="F311" s="1087"/>
      <c r="G311" s="1049">
        <v>1098.0000000000002</v>
      </c>
      <c r="H311" s="1039"/>
      <c r="I311" s="1104">
        <f t="shared" si="13"/>
        <v>1339.5600000000002</v>
      </c>
      <c r="J311" s="1105">
        <f t="shared" si="14"/>
        <v>1406.5380000000002</v>
      </c>
      <c r="K311" s="1050"/>
    </row>
    <row r="312" spans="1:11" ht="13.5" customHeight="1">
      <c r="A312" s="1083" t="s">
        <v>6055</v>
      </c>
      <c r="B312" s="1084" t="s">
        <v>6053</v>
      </c>
      <c r="C312" s="1085"/>
      <c r="D312" s="1085"/>
      <c r="E312" s="1086"/>
      <c r="F312" s="1087"/>
      <c r="G312" s="1049">
        <v>1638.3333333333335</v>
      </c>
      <c r="H312" s="1039"/>
      <c r="I312" s="1104">
        <f t="shared" si="13"/>
        <v>1998.7666666666669</v>
      </c>
      <c r="J312" s="1105">
        <f t="shared" si="14"/>
        <v>2098.7050000000004</v>
      </c>
      <c r="K312" s="1050"/>
    </row>
    <row r="313" spans="1:11" ht="13.5" customHeight="1">
      <c r="A313" s="1083" t="s">
        <v>6056</v>
      </c>
      <c r="B313" s="1084" t="s">
        <v>6053</v>
      </c>
      <c r="C313" s="1085"/>
      <c r="D313" s="1085"/>
      <c r="E313" s="1086"/>
      <c r="F313" s="1087"/>
      <c r="G313" s="1049">
        <v>1933.3333333333335</v>
      </c>
      <c r="H313" s="1039"/>
      <c r="I313" s="1104">
        <f t="shared" si="13"/>
        <v>2358.666666666667</v>
      </c>
      <c r="J313" s="1105">
        <f t="shared" si="14"/>
        <v>2476.6000000000004</v>
      </c>
      <c r="K313" s="1050"/>
    </row>
    <row r="314" spans="1:11" ht="12.75" customHeight="1">
      <c r="A314" s="1083" t="s">
        <v>6057</v>
      </c>
      <c r="B314" s="1084" t="s">
        <v>6053</v>
      </c>
      <c r="C314" s="1085"/>
      <c r="D314" s="1085"/>
      <c r="E314" s="1086"/>
      <c r="F314" s="1087"/>
      <c r="G314" s="1049">
        <v>1993</v>
      </c>
      <c r="H314" s="1039"/>
      <c r="I314" s="1104">
        <f t="shared" si="13"/>
        <v>2431.46</v>
      </c>
      <c r="J314" s="1105">
        <f t="shared" si="14"/>
        <v>2553.0330000000004</v>
      </c>
      <c r="K314" s="1050"/>
    </row>
    <row r="315" spans="1:11" ht="12.75" customHeight="1">
      <c r="A315" s="1083" t="s">
        <v>6058</v>
      </c>
      <c r="B315" s="1084" t="s">
        <v>6053</v>
      </c>
      <c r="C315" s="1085"/>
      <c r="D315" s="1085"/>
      <c r="E315" s="1086"/>
      <c r="F315" s="1087"/>
      <c r="G315" s="1049">
        <v>2205</v>
      </c>
      <c r="H315" s="1039"/>
      <c r="I315" s="1104">
        <f t="shared" si="13"/>
        <v>2690.1</v>
      </c>
      <c r="J315" s="1105">
        <f t="shared" si="14"/>
        <v>2824.605</v>
      </c>
      <c r="K315" s="1050"/>
    </row>
    <row r="316" spans="1:11" ht="12.75" customHeight="1">
      <c r="A316" s="1083" t="s">
        <v>6059</v>
      </c>
      <c r="B316" s="1084" t="s">
        <v>6060</v>
      </c>
      <c r="C316" s="1085"/>
      <c r="D316" s="1085"/>
      <c r="E316" s="1086"/>
      <c r="F316" s="1087"/>
      <c r="G316" s="1049">
        <v>126.33333333333333</v>
      </c>
      <c r="H316" s="1039"/>
      <c r="I316" s="1104">
        <f t="shared" si="13"/>
        <v>154.12666666666667</v>
      </c>
      <c r="J316" s="1105">
        <f t="shared" si="14"/>
        <v>161.833</v>
      </c>
      <c r="K316" s="1050"/>
    </row>
    <row r="317" spans="1:11" ht="12.75" customHeight="1">
      <c r="A317" s="1083" t="s">
        <v>6061</v>
      </c>
      <c r="B317" s="1084" t="s">
        <v>6062</v>
      </c>
      <c r="C317" s="1085"/>
      <c r="D317" s="1085"/>
      <c r="E317" s="1086"/>
      <c r="F317" s="1087"/>
      <c r="G317" s="1049">
        <v>67.666666666666671</v>
      </c>
      <c r="H317" s="1039"/>
      <c r="I317" s="1104">
        <f t="shared" si="13"/>
        <v>82.553333333333342</v>
      </c>
      <c r="J317" s="1105">
        <f t="shared" si="14"/>
        <v>86.681000000000012</v>
      </c>
      <c r="K317" s="1050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EF4A36BF-441C-4D84-909D-739B51FA1D69}"/>
    <hyperlink ref="A28:G28" r:id="rId2" display="Полноразмерные блоки V8 индивидуального исполнения, R410A" xr:uid="{049C47DA-2664-469B-8E02-B1EEAA65894A}"/>
    <hyperlink ref="A48:G48" r:id="rId3" display="Полноразмерные блоки серии VCmax (только охлаждение), R410A" xr:uid="{3B118B80-5EEB-4709-A684-9B1A7D4C3BA1}"/>
    <hyperlink ref="A62:G62" r:id="rId4" display="Блоки V8S с боковым выбросом воздуха модульного исполнения,  R410A" xr:uid="{70D0AEC6-F8A5-4FA8-935F-79ECFBAA2D93}"/>
    <hyperlink ref="A73:G73" r:id="rId5" display="Блоки V8S с боковым выбросом воздуха индивидуального исполнения,  R410A" xr:uid="{987FECF8-ED47-48CB-9913-F0D4AA1FA637}"/>
    <hyperlink ref="A84:G84" r:id="rId6" display="Мини VRF V8, 1-фазные, R410A" xr:uid="{B1D1494E-9D1B-487B-B0C2-2DAD0D62E818}"/>
    <hyperlink ref="A91:G91" r:id="rId7" display="Мини VRF V8, 3-фазные, R410A" xr:uid="{406DBCE3-476F-4FAE-9333-2E41CEA81163}"/>
    <hyperlink ref="A98:G98" r:id="rId8" display="Кассетные компактные 4-поточные" xr:uid="{76E569C9-3337-4A2D-B68E-E79D0C71D4F5}"/>
    <hyperlink ref="A109:G109" r:id="rId9" display="Кассетные полноразмерные 4-поточные" xr:uid="{A9A07721-3116-4358-A036-84784A37B50F}"/>
    <hyperlink ref="A126:G126" r:id="rId10" display="Канальные ультратонкие (исполнение ARC)" xr:uid="{10BC96E3-CABD-4BD3-9378-2CEDD645D94A}"/>
    <hyperlink ref="A138:G138" r:id="rId11" display="Канальные средненапорные" xr:uid="{22C4CA45-5DD2-4FEA-9BF1-B8EDD4BECB4C}"/>
    <hyperlink ref="A153:G153" r:id="rId12" display="Канальные высоконапорные" xr:uid="{DA8D8EEE-3744-4ECB-B3DF-B0D142465B45}"/>
    <hyperlink ref="A188:G188" r:id="rId13" display="Настенные (белого цвета)" xr:uid="{26B51F11-2A36-4250-A23C-5FE973E262E8}"/>
    <hyperlink ref="A198:G198" r:id="rId14" display="Настенные (черного цвета)" xr:uid="{10DC5045-7D61-4623-B5DB-4083315CC121}"/>
    <hyperlink ref="A208:G208" r:id="rId15" display="Кассетные однопоточные" xr:uid="{E61E420F-2D09-475F-B046-ECB69CD42FF7}"/>
    <hyperlink ref="A220:G220" r:id="rId16" display="Кассетные двухпоточные" xr:uid="{CCD2B269-70D0-4068-AF60-C49E765F8410}"/>
    <hyperlink ref="A230:G230" r:id="rId17" display="Напольные бескорпусные" xr:uid="{6FDF24D6-239A-4AF6-BF56-28933FE86DC3}"/>
    <hyperlink ref="A239:G239" r:id="rId18" display="Напольные с фронтальным забором воздуха" xr:uid="{39E93040-78BF-424C-961C-18EA198F9E01}"/>
    <hyperlink ref="A248:G248" r:id="rId19" display="Напольные с нижним забором воздуха" xr:uid="{C754DF98-B371-4E44-A6E2-19B1DB6BFD3D}"/>
    <hyperlink ref="A257:G257" r:id="rId20" display="Напольно-потолочные" xr:uid="{38FA7191-7D97-449E-9B67-714ADACEF956}"/>
  </hyperlinks>
  <pageMargins left="0.7" right="0.7" top="0.75" bottom="0.75" header="0.3" footer="0.3"/>
  <pageSetup paperSize="9" orientation="portrait" r:id="rId21"/>
  <drawing r:id="rId2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R27"/>
  <sheetViews>
    <sheetView zoomScaleNormal="100" workbookViewId="0">
      <selection activeCell="N21" sqref="N21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1451</v>
      </c>
      <c r="M1" s="175">
        <v>75</v>
      </c>
      <c r="O1" s="177"/>
    </row>
    <row r="2" spans="1:18" s="175" customFormat="1">
      <c r="B2" s="176"/>
      <c r="L2" s="175" t="s">
        <v>1452</v>
      </c>
      <c r="M2" s="175">
        <v>90</v>
      </c>
      <c r="O2" s="177"/>
    </row>
    <row r="3" spans="1:18" s="175" customFormat="1">
      <c r="A3" s="1793" t="s">
        <v>1453</v>
      </c>
      <c r="B3" s="1794" t="s">
        <v>1007</v>
      </c>
      <c r="C3" s="1793" t="s">
        <v>1454</v>
      </c>
      <c r="D3" s="1793"/>
      <c r="E3" s="1793"/>
      <c r="F3" s="1793"/>
      <c r="G3" s="1793"/>
      <c r="O3" s="177"/>
    </row>
    <row r="4" spans="1:18" s="175" customFormat="1" ht="82.8">
      <c r="A4" s="1793"/>
      <c r="B4" s="1794"/>
      <c r="C4" s="178" t="s">
        <v>1455</v>
      </c>
      <c r="D4" s="178" t="s">
        <v>1456</v>
      </c>
      <c r="E4" s="178" t="s">
        <v>1457</v>
      </c>
      <c r="F4" s="178" t="s">
        <v>1458</v>
      </c>
      <c r="G4" s="178" t="s">
        <v>1459</v>
      </c>
      <c r="H4" s="178" t="s">
        <v>1460</v>
      </c>
      <c r="I4" s="178" t="s">
        <v>1461</v>
      </c>
      <c r="J4" s="178" t="s">
        <v>1462</v>
      </c>
      <c r="K4" s="178" t="s">
        <v>1463</v>
      </c>
      <c r="L4" s="178" t="s">
        <v>2022</v>
      </c>
      <c r="M4" s="178" t="s">
        <v>1465</v>
      </c>
      <c r="O4" s="179" t="s">
        <v>1466</v>
      </c>
      <c r="Q4" s="178" t="s">
        <v>2023</v>
      </c>
      <c r="R4" s="175" t="s">
        <v>3624</v>
      </c>
    </row>
    <row r="5" spans="1:18" s="175" customFormat="1">
      <c r="A5" s="1793"/>
      <c r="B5" s="180" t="s">
        <v>1869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793"/>
      <c r="B6" s="180" t="s">
        <v>1467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793"/>
      <c r="B7" s="180" t="s">
        <v>1468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793"/>
      <c r="B8" s="180" t="s">
        <v>1469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793"/>
      <c r="B9" s="180" t="s">
        <v>1470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793"/>
      <c r="B10" s="180" t="s">
        <v>1471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793"/>
      <c r="B11" s="180" t="s">
        <v>1472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793"/>
      <c r="B12" s="180" t="s">
        <v>1473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793"/>
      <c r="B13" s="180" t="s">
        <v>1474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793"/>
      <c r="B14" s="180" t="s">
        <v>1475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793" t="s">
        <v>1478</v>
      </c>
      <c r="B18" s="1794" t="s">
        <v>1007</v>
      </c>
      <c r="C18" s="1793" t="s">
        <v>1454</v>
      </c>
      <c r="D18" s="1793"/>
      <c r="E18" s="1793"/>
      <c r="F18" s="1793"/>
      <c r="H18" s="175"/>
      <c r="I18" s="175"/>
      <c r="J18" s="175"/>
      <c r="K18" s="175"/>
    </row>
    <row r="19" spans="1:17" ht="41.4">
      <c r="A19" s="1793"/>
      <c r="B19" s="1794"/>
      <c r="C19" s="178" t="s">
        <v>1455</v>
      </c>
      <c r="D19" s="178" t="s">
        <v>1456</v>
      </c>
      <c r="E19" s="178"/>
      <c r="F19" s="178" t="s">
        <v>1477</v>
      </c>
      <c r="G19" s="178" t="s">
        <v>1459</v>
      </c>
      <c r="H19" s="178" t="s">
        <v>1460</v>
      </c>
      <c r="I19" s="178" t="s">
        <v>1461</v>
      </c>
      <c r="J19" s="178"/>
      <c r="K19" s="178" t="s">
        <v>1463</v>
      </c>
      <c r="L19" s="178" t="s">
        <v>1464</v>
      </c>
      <c r="M19" s="178" t="s">
        <v>1465</v>
      </c>
      <c r="N19" s="188"/>
      <c r="Q19" s="178" t="s">
        <v>1464</v>
      </c>
    </row>
    <row r="20" spans="1:17">
      <c r="A20" s="1793"/>
      <c r="B20" s="180" t="s">
        <v>1479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1480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793"/>
      <c r="B21" s="180" t="s">
        <v>1481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793"/>
      <c r="B22" s="180" t="s">
        <v>1479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1482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793"/>
      <c r="B23" s="180" t="s">
        <v>1483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793"/>
      <c r="B24" s="180" t="s">
        <v>1484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793"/>
      <c r="B25" s="180" t="s">
        <v>1484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793"/>
      <c r="B26" s="180" t="s">
        <v>1485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878</v>
      </c>
      <c r="I2" s="35"/>
      <c r="J2" s="35"/>
      <c r="K2" s="35"/>
      <c r="L2" s="35"/>
      <c r="M2" s="35"/>
      <c r="N2" s="35"/>
      <c r="O2" s="37" t="s">
        <v>929</v>
      </c>
      <c r="P2" s="37"/>
    </row>
    <row r="3" spans="1:16">
      <c r="O3" s="37"/>
      <c r="P3" s="37"/>
    </row>
    <row r="4" spans="1:16" ht="28.8">
      <c r="A4" s="38" t="s">
        <v>854</v>
      </c>
      <c r="B4" s="38" t="s">
        <v>786</v>
      </c>
      <c r="C4" s="38" t="s">
        <v>105</v>
      </c>
      <c r="D4" s="38">
        <v>0</v>
      </c>
      <c r="E4" s="38">
        <v>168</v>
      </c>
      <c r="F4" s="38" t="s">
        <v>854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858</v>
      </c>
    </row>
    <row r="5" spans="1:16" ht="28.8">
      <c r="A5" s="38" t="s">
        <v>861</v>
      </c>
      <c r="B5" s="38" t="s">
        <v>787</v>
      </c>
      <c r="C5" s="38" t="s">
        <v>105</v>
      </c>
      <c r="D5" s="38">
        <v>0</v>
      </c>
      <c r="E5" s="38">
        <v>171</v>
      </c>
      <c r="F5" s="38" t="s">
        <v>861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863</v>
      </c>
    </row>
    <row r="6" spans="1:16" ht="28.8">
      <c r="A6" s="38" t="s">
        <v>862</v>
      </c>
      <c r="B6" s="38" t="s">
        <v>788</v>
      </c>
      <c r="C6" s="38" t="s">
        <v>105</v>
      </c>
      <c r="D6" s="38">
        <v>0</v>
      </c>
      <c r="E6" s="38">
        <v>172</v>
      </c>
      <c r="F6" s="38" t="s">
        <v>862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864</v>
      </c>
    </row>
    <row r="7" spans="1:16" ht="28.8">
      <c r="A7" s="38" t="s">
        <v>865</v>
      </c>
      <c r="B7" s="38" t="s">
        <v>789</v>
      </c>
      <c r="C7" s="38" t="s">
        <v>105</v>
      </c>
      <c r="D7" s="38">
        <v>0</v>
      </c>
      <c r="E7" s="38">
        <v>176</v>
      </c>
      <c r="F7" s="38" t="s">
        <v>865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928</v>
      </c>
    </row>
    <row r="8" spans="1:16" ht="28.8">
      <c r="A8" s="38" t="s">
        <v>866</v>
      </c>
      <c r="B8" s="38" t="s">
        <v>790</v>
      </c>
      <c r="C8" s="38" t="s">
        <v>105</v>
      </c>
      <c r="D8" s="38">
        <v>0</v>
      </c>
      <c r="E8" s="38">
        <v>177</v>
      </c>
      <c r="F8" s="38" t="s">
        <v>866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869</v>
      </c>
    </row>
    <row r="9" spans="1:16" ht="28.8">
      <c r="A9" s="38" t="s">
        <v>867</v>
      </c>
      <c r="B9" s="38" t="s">
        <v>791</v>
      </c>
      <c r="C9" s="38" t="s">
        <v>105</v>
      </c>
      <c r="D9" s="38">
        <v>0</v>
      </c>
      <c r="E9" s="38">
        <v>178</v>
      </c>
      <c r="F9" s="38" t="s">
        <v>867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870</v>
      </c>
    </row>
    <row r="10" spans="1:16" ht="28.8">
      <c r="A10" s="38" t="s">
        <v>868</v>
      </c>
      <c r="B10" s="38" t="s">
        <v>792</v>
      </c>
      <c r="C10" s="38" t="s">
        <v>105</v>
      </c>
      <c r="D10" s="38">
        <v>0</v>
      </c>
      <c r="E10" s="38">
        <v>179</v>
      </c>
      <c r="F10" s="38" t="s">
        <v>868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870</v>
      </c>
    </row>
    <row r="11" spans="1:16" ht="28.8">
      <c r="A11" s="38" t="s">
        <v>851</v>
      </c>
      <c r="B11" s="38" t="s">
        <v>799</v>
      </c>
      <c r="C11" s="38" t="s">
        <v>105</v>
      </c>
      <c r="D11" s="38">
        <v>0</v>
      </c>
      <c r="E11" s="38">
        <v>206</v>
      </c>
      <c r="F11" s="38" t="s">
        <v>851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852</v>
      </c>
      <c r="P11" s="37" t="s">
        <v>852</v>
      </c>
    </row>
    <row r="12" spans="1:16" ht="28.8">
      <c r="A12" s="38" t="s">
        <v>853</v>
      </c>
      <c r="B12" s="38" t="s">
        <v>800</v>
      </c>
      <c r="C12" s="38" t="s">
        <v>105</v>
      </c>
      <c r="D12" s="38">
        <v>0</v>
      </c>
      <c r="E12" s="38">
        <v>207</v>
      </c>
      <c r="F12" s="38" t="s">
        <v>853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852</v>
      </c>
      <c r="P12" s="37" t="s">
        <v>852</v>
      </c>
    </row>
    <row r="13" spans="1:16" ht="28.8">
      <c r="A13" s="38" t="s">
        <v>873</v>
      </c>
      <c r="B13" s="38" t="s">
        <v>801</v>
      </c>
      <c r="C13" s="38" t="s">
        <v>105</v>
      </c>
      <c r="D13" s="38">
        <v>0</v>
      </c>
      <c r="E13" s="38">
        <v>210</v>
      </c>
      <c r="F13" s="38" t="s">
        <v>873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874</v>
      </c>
      <c r="P13" s="37" t="s">
        <v>874</v>
      </c>
    </row>
    <row r="14" spans="1:16" ht="28.8">
      <c r="A14" s="38" t="s">
        <v>875</v>
      </c>
      <c r="B14" s="38" t="s">
        <v>802</v>
      </c>
      <c r="C14" s="38" t="s">
        <v>105</v>
      </c>
      <c r="D14" s="38">
        <v>0</v>
      </c>
      <c r="E14" s="38">
        <v>211</v>
      </c>
      <c r="F14" s="38" t="s">
        <v>875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874</v>
      </c>
      <c r="P14" s="37" t="s">
        <v>874</v>
      </c>
    </row>
    <row r="15" spans="1:16" ht="28.8">
      <c r="A15" s="38" t="s">
        <v>859</v>
      </c>
      <c r="B15" s="38" t="s">
        <v>803</v>
      </c>
      <c r="C15" s="38" t="s">
        <v>105</v>
      </c>
      <c r="D15" s="38">
        <v>0</v>
      </c>
      <c r="E15" s="38">
        <v>214</v>
      </c>
      <c r="F15" s="38" t="s">
        <v>859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860</v>
      </c>
    </row>
    <row r="16" spans="1:16" ht="28.8">
      <c r="A16" s="38" t="s">
        <v>871</v>
      </c>
      <c r="B16" s="38" t="s">
        <v>804</v>
      </c>
      <c r="C16" s="38" t="s">
        <v>105</v>
      </c>
      <c r="D16" s="38">
        <v>0</v>
      </c>
      <c r="E16" s="38">
        <v>217</v>
      </c>
      <c r="F16" s="38" t="s">
        <v>871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872</v>
      </c>
    </row>
    <row r="17" spans="1:16" ht="28.8">
      <c r="A17" s="38" t="s">
        <v>849</v>
      </c>
      <c r="B17" s="38" t="s">
        <v>806</v>
      </c>
      <c r="C17" s="38" t="s">
        <v>105</v>
      </c>
      <c r="D17" s="38">
        <v>0</v>
      </c>
      <c r="E17" s="38">
        <v>219</v>
      </c>
      <c r="F17" s="38" t="s">
        <v>849</v>
      </c>
      <c r="G17" s="38">
        <v>2</v>
      </c>
      <c r="H17" s="38" t="s">
        <v>714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856</v>
      </c>
    </row>
    <row r="18" spans="1:16" ht="28.8">
      <c r="A18" s="38" t="s">
        <v>876</v>
      </c>
      <c r="B18" s="38" t="s">
        <v>814</v>
      </c>
      <c r="C18" s="38" t="s">
        <v>105</v>
      </c>
      <c r="D18" s="38">
        <v>0</v>
      </c>
      <c r="E18" s="38">
        <v>246</v>
      </c>
      <c r="F18" s="38" t="s">
        <v>876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877</v>
      </c>
    </row>
    <row r="19" spans="1:16" ht="28.8">
      <c r="A19" s="38" t="s">
        <v>848</v>
      </c>
      <c r="B19" s="38" t="s">
        <v>805</v>
      </c>
      <c r="C19" s="38" t="s">
        <v>105</v>
      </c>
      <c r="D19" s="38">
        <v>0</v>
      </c>
      <c r="E19" s="38">
        <v>261</v>
      </c>
      <c r="F19" s="38" t="s">
        <v>848</v>
      </c>
      <c r="G19" s="38">
        <v>2</v>
      </c>
      <c r="H19" s="38" t="s">
        <v>730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855</v>
      </c>
    </row>
    <row r="20" spans="1:16" ht="28.8">
      <c r="A20" s="38" t="s">
        <v>850</v>
      </c>
      <c r="B20" s="38" t="s">
        <v>807</v>
      </c>
      <c r="C20" s="38" t="s">
        <v>105</v>
      </c>
      <c r="D20" s="38">
        <v>0</v>
      </c>
      <c r="E20" s="38">
        <v>262</v>
      </c>
      <c r="F20" s="38" t="s">
        <v>850</v>
      </c>
      <c r="G20" s="38">
        <v>2</v>
      </c>
      <c r="H20" s="38" t="s">
        <v>731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857</v>
      </c>
    </row>
    <row r="21" spans="1:16" ht="43.2">
      <c r="A21" s="38" t="s">
        <v>932</v>
      </c>
      <c r="B21" s="38" t="s">
        <v>810</v>
      </c>
      <c r="C21" s="38" t="s">
        <v>105</v>
      </c>
      <c r="D21" s="38">
        <v>0</v>
      </c>
      <c r="E21" s="38">
        <v>231</v>
      </c>
      <c r="F21" s="38" t="s">
        <v>932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939</v>
      </c>
      <c r="P21" s="37" t="s">
        <v>934</v>
      </c>
    </row>
    <row r="22" spans="1:16" ht="43.2">
      <c r="A22" s="38" t="s">
        <v>933</v>
      </c>
      <c r="B22" s="38" t="s">
        <v>811</v>
      </c>
      <c r="C22" s="38" t="s">
        <v>105</v>
      </c>
      <c r="D22" s="38">
        <v>0</v>
      </c>
      <c r="E22" s="38">
        <v>232</v>
      </c>
      <c r="F22" s="38" t="s">
        <v>933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938</v>
      </c>
      <c r="P22" s="37" t="s">
        <v>935</v>
      </c>
    </row>
    <row r="23" spans="1:16" ht="43.2">
      <c r="A23" s="38" t="s">
        <v>940</v>
      </c>
      <c r="B23" s="38" t="s">
        <v>809</v>
      </c>
      <c r="C23" s="38" t="s">
        <v>105</v>
      </c>
      <c r="D23" s="38">
        <v>0</v>
      </c>
      <c r="E23" s="38">
        <v>228</v>
      </c>
      <c r="F23" s="38" t="s">
        <v>940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941</v>
      </c>
      <c r="P23" s="37" t="s">
        <v>928</v>
      </c>
    </row>
    <row r="24" spans="1:16" ht="30.75" customHeight="1">
      <c r="A24" s="38" t="s">
        <v>942</v>
      </c>
      <c r="B24" s="38" t="s">
        <v>808</v>
      </c>
      <c r="C24" s="38" t="s">
        <v>105</v>
      </c>
      <c r="D24" s="38">
        <v>0</v>
      </c>
      <c r="E24" s="38">
        <v>226</v>
      </c>
      <c r="F24" s="38" t="s">
        <v>942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944</v>
      </c>
      <c r="P24" s="37" t="s">
        <v>943</v>
      </c>
    </row>
    <row r="25" spans="1:16" ht="30.75" customHeight="1">
      <c r="A25" s="38" t="s">
        <v>945</v>
      </c>
      <c r="B25" s="38" t="s">
        <v>793</v>
      </c>
      <c r="C25" s="38" t="s">
        <v>105</v>
      </c>
      <c r="D25" s="38">
        <v>0</v>
      </c>
      <c r="E25" s="38">
        <v>182</v>
      </c>
      <c r="F25" s="38" t="s">
        <v>945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947</v>
      </c>
      <c r="P25" s="37" t="s">
        <v>943</v>
      </c>
    </row>
    <row r="26" spans="1:16" ht="30.75" customHeight="1">
      <c r="A26" s="38" t="s">
        <v>946</v>
      </c>
      <c r="B26" s="38" t="s">
        <v>794</v>
      </c>
      <c r="C26" s="38" t="s">
        <v>105</v>
      </c>
      <c r="D26" s="38">
        <v>0</v>
      </c>
      <c r="E26" s="38">
        <v>184</v>
      </c>
      <c r="F26" s="38" t="s">
        <v>946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948</v>
      </c>
      <c r="P26" s="37" t="s">
        <v>928</v>
      </c>
    </row>
    <row r="27" spans="1:16" ht="30.75" customHeight="1">
      <c r="A27" s="38" t="s">
        <v>930</v>
      </c>
      <c r="B27" s="38" t="s">
        <v>795</v>
      </c>
      <c r="C27" s="38" t="s">
        <v>105</v>
      </c>
      <c r="D27" s="38">
        <v>0</v>
      </c>
      <c r="E27" s="38">
        <v>188</v>
      </c>
      <c r="F27" s="38" t="s">
        <v>930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936</v>
      </c>
      <c r="P27" s="37" t="s">
        <v>934</v>
      </c>
    </row>
    <row r="28" spans="1:16" ht="43.2">
      <c r="A28" s="38" t="s">
        <v>931</v>
      </c>
      <c r="B28" s="38" t="s">
        <v>796</v>
      </c>
      <c r="C28" s="38" t="s">
        <v>105</v>
      </c>
      <c r="D28" s="38">
        <v>0</v>
      </c>
      <c r="E28" s="38">
        <v>189</v>
      </c>
      <c r="F28" s="38" t="s">
        <v>931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937</v>
      </c>
      <c r="P28" s="37" t="s">
        <v>935</v>
      </c>
    </row>
    <row r="29" spans="1:16" ht="28.8">
      <c r="A29" s="38" t="s">
        <v>949</v>
      </c>
      <c r="B29" s="38" t="s">
        <v>812</v>
      </c>
      <c r="C29" s="38" t="s">
        <v>105</v>
      </c>
      <c r="D29" s="38">
        <v>0</v>
      </c>
      <c r="E29" s="38">
        <v>263</v>
      </c>
      <c r="F29" s="38" t="s">
        <v>949</v>
      </c>
      <c r="G29" s="38">
        <v>2</v>
      </c>
      <c r="H29" s="38" t="s">
        <v>687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950</v>
      </c>
    </row>
    <row r="30" spans="1:16" ht="28.8">
      <c r="A30" s="38" t="s">
        <v>951</v>
      </c>
      <c r="B30" s="38" t="s">
        <v>797</v>
      </c>
      <c r="C30" s="38" t="s">
        <v>105</v>
      </c>
      <c r="D30" s="38">
        <v>0</v>
      </c>
      <c r="E30" s="38">
        <v>195</v>
      </c>
      <c r="F30" s="38" t="s">
        <v>951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953</v>
      </c>
    </row>
    <row r="31" spans="1:16" ht="28.8">
      <c r="A31" s="38" t="s">
        <v>952</v>
      </c>
      <c r="B31" s="38" t="s">
        <v>798</v>
      </c>
      <c r="C31" s="38" t="s">
        <v>105</v>
      </c>
      <c r="D31" s="38">
        <v>0</v>
      </c>
      <c r="E31" s="38">
        <v>196</v>
      </c>
      <c r="F31" s="38" t="s">
        <v>952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869</v>
      </c>
    </row>
    <row r="32" spans="1:16">
      <c r="O32" s="39"/>
    </row>
    <row r="33" spans="1:15">
      <c r="O33" s="39"/>
    </row>
    <row r="35" spans="1:15" ht="129.6">
      <c r="H35" s="32" t="s">
        <v>907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879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880</v>
      </c>
      <c r="B39" s="38" t="s">
        <v>755</v>
      </c>
      <c r="C39" s="38" t="s">
        <v>105</v>
      </c>
      <c r="D39" s="38">
        <v>0</v>
      </c>
      <c r="E39" s="38">
        <v>3</v>
      </c>
      <c r="F39" s="38" t="s">
        <v>880</v>
      </c>
      <c r="G39" s="38">
        <v>2</v>
      </c>
      <c r="H39" s="38" t="s">
        <v>719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881</v>
      </c>
      <c r="B40" s="38" t="s">
        <v>753</v>
      </c>
      <c r="C40" s="38" t="s">
        <v>105</v>
      </c>
      <c r="D40" s="38">
        <v>0</v>
      </c>
      <c r="E40" s="38">
        <v>6</v>
      </c>
      <c r="F40" s="38" t="s">
        <v>881</v>
      </c>
      <c r="G40" s="38">
        <v>2</v>
      </c>
      <c r="H40" s="38" t="s">
        <v>717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882</v>
      </c>
      <c r="B41" s="38" t="s">
        <v>752</v>
      </c>
      <c r="C41" s="38" t="s">
        <v>105</v>
      </c>
      <c r="D41" s="38">
        <v>0</v>
      </c>
      <c r="E41" s="38">
        <v>7</v>
      </c>
      <c r="F41" s="38" t="s">
        <v>882</v>
      </c>
      <c r="G41" s="38">
        <v>2</v>
      </c>
      <c r="H41" s="38" t="s">
        <v>716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883</v>
      </c>
      <c r="B42" s="38" t="s">
        <v>750</v>
      </c>
      <c r="C42" s="38" t="s">
        <v>105</v>
      </c>
      <c r="D42" s="38">
        <v>0</v>
      </c>
      <c r="E42" s="38">
        <v>250</v>
      </c>
      <c r="F42" s="38" t="s">
        <v>883</v>
      </c>
      <c r="G42" s="38">
        <v>2</v>
      </c>
      <c r="H42" s="38" t="s">
        <v>736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884</v>
      </c>
      <c r="B43" s="38" t="s">
        <v>757</v>
      </c>
      <c r="C43" s="38" t="s">
        <v>105</v>
      </c>
      <c r="D43" s="38">
        <v>0</v>
      </c>
      <c r="E43" s="38">
        <v>245</v>
      </c>
      <c r="F43" s="38" t="s">
        <v>884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885</v>
      </c>
      <c r="B44" s="38" t="s">
        <v>765</v>
      </c>
      <c r="C44" s="38" t="s">
        <v>105</v>
      </c>
      <c r="D44" s="38">
        <v>0</v>
      </c>
      <c r="E44" s="38">
        <v>9</v>
      </c>
      <c r="F44" s="38" t="s">
        <v>885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886</v>
      </c>
      <c r="B45" s="38" t="s">
        <v>778</v>
      </c>
      <c r="C45" s="38" t="s">
        <v>105</v>
      </c>
      <c r="D45" s="38">
        <v>0</v>
      </c>
      <c r="E45" s="38">
        <v>265</v>
      </c>
      <c r="F45" s="38" t="s">
        <v>886</v>
      </c>
      <c r="G45" s="38">
        <v>2</v>
      </c>
      <c r="H45" s="38" t="s">
        <v>735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887</v>
      </c>
      <c r="B46" s="38" t="s">
        <v>776</v>
      </c>
      <c r="C46" s="38" t="s">
        <v>105</v>
      </c>
      <c r="D46" s="38">
        <v>0</v>
      </c>
      <c r="E46" s="38">
        <v>95</v>
      </c>
      <c r="F46" s="38" t="s">
        <v>887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888</v>
      </c>
      <c r="B47" s="38" t="s">
        <v>775</v>
      </c>
      <c r="C47" s="38" t="s">
        <v>105</v>
      </c>
      <c r="D47" s="38">
        <v>0</v>
      </c>
      <c r="E47" s="38">
        <v>94</v>
      </c>
      <c r="F47" s="38" t="s">
        <v>888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889</v>
      </c>
      <c r="B48" s="38" t="s">
        <v>774</v>
      </c>
      <c r="C48" s="38" t="s">
        <v>105</v>
      </c>
      <c r="D48" s="38">
        <v>0</v>
      </c>
      <c r="E48" s="38">
        <v>93</v>
      </c>
      <c r="F48" s="38" t="s">
        <v>889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890</v>
      </c>
      <c r="B49" s="38" t="s">
        <v>773</v>
      </c>
      <c r="C49" s="38" t="s">
        <v>105</v>
      </c>
      <c r="D49" s="38">
        <v>0</v>
      </c>
      <c r="E49" s="38">
        <v>91</v>
      </c>
      <c r="F49" s="38" t="s">
        <v>890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891</v>
      </c>
      <c r="B50" s="38" t="s">
        <v>772</v>
      </c>
      <c r="C50" s="38" t="s">
        <v>105</v>
      </c>
      <c r="D50" s="38">
        <v>0</v>
      </c>
      <c r="E50" s="38">
        <v>47</v>
      </c>
      <c r="F50" s="38" t="s">
        <v>891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892</v>
      </c>
      <c r="B51" s="38" t="s">
        <v>771</v>
      </c>
      <c r="C51" s="38" t="s">
        <v>105</v>
      </c>
      <c r="D51" s="38">
        <v>0</v>
      </c>
      <c r="E51" s="38">
        <v>46</v>
      </c>
      <c r="F51" s="38" t="s">
        <v>892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893</v>
      </c>
      <c r="B52" s="38" t="s">
        <v>770</v>
      </c>
      <c r="C52" s="38" t="s">
        <v>105</v>
      </c>
      <c r="D52" s="38">
        <v>0</v>
      </c>
      <c r="E52" s="38">
        <v>45</v>
      </c>
      <c r="F52" s="38" t="s">
        <v>893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894</v>
      </c>
      <c r="B53" s="38" t="s">
        <v>769</v>
      </c>
      <c r="C53" s="38" t="s">
        <v>105</v>
      </c>
      <c r="D53" s="38">
        <v>0</v>
      </c>
      <c r="E53" s="38">
        <v>44</v>
      </c>
      <c r="F53" s="38" t="s">
        <v>894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895</v>
      </c>
      <c r="B54" s="38" t="s">
        <v>768</v>
      </c>
      <c r="C54" s="38" t="s">
        <v>105</v>
      </c>
      <c r="D54" s="38">
        <v>0</v>
      </c>
      <c r="E54" s="38">
        <v>43</v>
      </c>
      <c r="F54" s="38" t="s">
        <v>895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896</v>
      </c>
      <c r="B55" s="38" t="s">
        <v>781</v>
      </c>
      <c r="C55" s="38" t="s">
        <v>105</v>
      </c>
      <c r="D55" s="38">
        <v>0</v>
      </c>
      <c r="E55" s="38">
        <v>128</v>
      </c>
      <c r="F55" s="38" t="s">
        <v>896</v>
      </c>
      <c r="G55" s="38">
        <v>2</v>
      </c>
      <c r="H55" s="38" t="s">
        <v>897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898</v>
      </c>
      <c r="B56" s="38" t="s">
        <v>782</v>
      </c>
      <c r="C56" s="38" t="s">
        <v>105</v>
      </c>
      <c r="D56" s="38">
        <v>0</v>
      </c>
      <c r="E56" s="38">
        <v>148</v>
      </c>
      <c r="F56" s="38" t="s">
        <v>898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899</v>
      </c>
      <c r="B57" s="38" t="s">
        <v>761</v>
      </c>
      <c r="C57" s="38" t="s">
        <v>105</v>
      </c>
      <c r="D57" s="38">
        <v>0</v>
      </c>
      <c r="E57" s="38">
        <v>255</v>
      </c>
      <c r="F57" s="38" t="s">
        <v>899</v>
      </c>
      <c r="G57" s="38">
        <v>2</v>
      </c>
      <c r="H57" s="38" t="s">
        <v>738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900</v>
      </c>
      <c r="B58" s="38" t="s">
        <v>762</v>
      </c>
      <c r="C58" s="38" t="s">
        <v>105</v>
      </c>
      <c r="D58" s="38">
        <v>0</v>
      </c>
      <c r="E58" s="38">
        <v>8</v>
      </c>
      <c r="F58" s="38" t="s">
        <v>900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901</v>
      </c>
      <c r="B59" s="38" t="s">
        <v>784</v>
      </c>
      <c r="C59" s="38" t="s">
        <v>105</v>
      </c>
      <c r="D59" s="38">
        <v>0</v>
      </c>
      <c r="E59" s="38">
        <v>150</v>
      </c>
      <c r="F59" s="38" t="s">
        <v>901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902</v>
      </c>
      <c r="B60" s="38" t="s">
        <v>785</v>
      </c>
      <c r="C60" s="38" t="s">
        <v>105</v>
      </c>
      <c r="D60" s="38">
        <v>0</v>
      </c>
      <c r="E60" s="38">
        <v>158</v>
      </c>
      <c r="F60" s="38" t="s">
        <v>902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903</v>
      </c>
    </row>
    <row r="64" spans="1:14" ht="28.8">
      <c r="A64" s="38" t="s">
        <v>904</v>
      </c>
      <c r="B64" s="38" t="s">
        <v>758</v>
      </c>
      <c r="C64" s="38" t="s">
        <v>105</v>
      </c>
      <c r="D64" s="38">
        <v>0</v>
      </c>
      <c r="E64" s="38">
        <v>252</v>
      </c>
      <c r="F64" s="38" t="s">
        <v>904</v>
      </c>
      <c r="G64" s="38">
        <v>2</v>
      </c>
      <c r="H64" s="38" t="s">
        <v>733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885</v>
      </c>
      <c r="B65" s="38" t="s">
        <v>765</v>
      </c>
      <c r="C65" s="38" t="s">
        <v>105</v>
      </c>
      <c r="D65" s="38">
        <v>0</v>
      </c>
      <c r="E65" s="38">
        <v>9</v>
      </c>
      <c r="F65" s="38" t="s">
        <v>885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886</v>
      </c>
      <c r="B66" s="38" t="s">
        <v>778</v>
      </c>
      <c r="C66" s="38" t="s">
        <v>105</v>
      </c>
      <c r="D66" s="38">
        <v>0</v>
      </c>
      <c r="E66" s="38">
        <v>265</v>
      </c>
      <c r="F66" s="38" t="s">
        <v>886</v>
      </c>
      <c r="G66" s="38">
        <v>2</v>
      </c>
      <c r="H66" s="38" t="s">
        <v>735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905</v>
      </c>
    </row>
    <row r="69" spans="1:16" ht="28.8">
      <c r="A69" s="38" t="s">
        <v>906</v>
      </c>
      <c r="B69" s="38" t="s">
        <v>763</v>
      </c>
      <c r="C69" s="38" t="s">
        <v>105</v>
      </c>
      <c r="D69" s="38">
        <v>0</v>
      </c>
      <c r="E69" s="38">
        <v>256</v>
      </c>
      <c r="F69" s="38" t="s">
        <v>906</v>
      </c>
      <c r="G69" s="38">
        <v>2</v>
      </c>
      <c r="H69" s="38" t="s">
        <v>739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916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880</v>
      </c>
      <c r="B73" s="38" t="s">
        <v>755</v>
      </c>
      <c r="C73" s="38" t="s">
        <v>105</v>
      </c>
      <c r="D73" s="38">
        <v>0</v>
      </c>
      <c r="E73" s="38">
        <v>3</v>
      </c>
      <c r="F73" s="38" t="s">
        <v>880</v>
      </c>
      <c r="G73" s="38">
        <v>2</v>
      </c>
      <c r="H73" s="38" t="s">
        <v>719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881</v>
      </c>
      <c r="B74" s="38" t="s">
        <v>753</v>
      </c>
      <c r="C74" s="38" t="s">
        <v>105</v>
      </c>
      <c r="D74" s="38">
        <v>0</v>
      </c>
      <c r="E74" s="38">
        <v>6</v>
      </c>
      <c r="F74" s="38" t="s">
        <v>881</v>
      </c>
      <c r="G74" s="38">
        <v>2</v>
      </c>
      <c r="H74" s="38" t="s">
        <v>717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882</v>
      </c>
      <c r="B75" s="38" t="s">
        <v>752</v>
      </c>
      <c r="C75" s="38" t="s">
        <v>105</v>
      </c>
      <c r="D75" s="38">
        <v>0</v>
      </c>
      <c r="E75" s="38">
        <v>7</v>
      </c>
      <c r="F75" s="38" t="s">
        <v>882</v>
      </c>
      <c r="G75" s="38">
        <v>2</v>
      </c>
      <c r="H75" s="38" t="s">
        <v>716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883</v>
      </c>
      <c r="B76" s="38" t="s">
        <v>750</v>
      </c>
      <c r="C76" s="38" t="s">
        <v>105</v>
      </c>
      <c r="D76" s="38">
        <v>0</v>
      </c>
      <c r="E76" s="38">
        <v>250</v>
      </c>
      <c r="F76" s="38" t="s">
        <v>883</v>
      </c>
      <c r="G76" s="38">
        <v>2</v>
      </c>
      <c r="H76" s="38" t="s">
        <v>736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884</v>
      </c>
      <c r="B77" s="38" t="s">
        <v>757</v>
      </c>
      <c r="C77" s="38" t="s">
        <v>105</v>
      </c>
      <c r="D77" s="38">
        <v>0</v>
      </c>
      <c r="E77" s="38">
        <v>245</v>
      </c>
      <c r="F77" s="38" t="s">
        <v>884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908</v>
      </c>
      <c r="B78" s="38" t="s">
        <v>767</v>
      </c>
      <c r="C78" s="38" t="s">
        <v>105</v>
      </c>
      <c r="D78" s="38">
        <v>0</v>
      </c>
      <c r="E78" s="38">
        <v>259</v>
      </c>
      <c r="F78" s="38" t="s">
        <v>908</v>
      </c>
      <c r="G78" s="38">
        <v>2</v>
      </c>
      <c r="H78" s="38" t="s">
        <v>728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909</v>
      </c>
      <c r="B79" s="38" t="s">
        <v>779</v>
      </c>
      <c r="C79" s="38" t="s">
        <v>105</v>
      </c>
      <c r="D79" s="38">
        <v>0</v>
      </c>
      <c r="E79" s="38">
        <v>264</v>
      </c>
      <c r="F79" s="38" t="s">
        <v>909</v>
      </c>
      <c r="G79" s="38">
        <v>2</v>
      </c>
      <c r="H79" s="38" t="s">
        <v>741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910</v>
      </c>
      <c r="B80" s="38" t="s">
        <v>780</v>
      </c>
      <c r="C80" s="38" t="s">
        <v>105</v>
      </c>
      <c r="D80" s="38">
        <v>0</v>
      </c>
      <c r="E80" s="38">
        <v>243</v>
      </c>
      <c r="F80" s="38" t="s">
        <v>910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911</v>
      </c>
      <c r="B81" s="38" t="s">
        <v>777</v>
      </c>
      <c r="C81" s="38" t="s">
        <v>105</v>
      </c>
      <c r="D81" s="38">
        <v>0</v>
      </c>
      <c r="E81" s="38">
        <v>96</v>
      </c>
      <c r="F81" s="38" t="s">
        <v>911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887</v>
      </c>
      <c r="B82" s="38" t="s">
        <v>776</v>
      </c>
      <c r="C82" s="38" t="s">
        <v>105</v>
      </c>
      <c r="D82" s="38">
        <v>0</v>
      </c>
      <c r="E82" s="38">
        <v>95</v>
      </c>
      <c r="F82" s="38" t="s">
        <v>887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888</v>
      </c>
      <c r="B83" s="38" t="s">
        <v>775</v>
      </c>
      <c r="C83" s="38" t="s">
        <v>105</v>
      </c>
      <c r="D83" s="38">
        <v>0</v>
      </c>
      <c r="E83" s="38">
        <v>94</v>
      </c>
      <c r="F83" s="38" t="s">
        <v>888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889</v>
      </c>
      <c r="B84" s="38" t="s">
        <v>774</v>
      </c>
      <c r="C84" s="38" t="s">
        <v>105</v>
      </c>
      <c r="D84" s="38">
        <v>0</v>
      </c>
      <c r="E84" s="38">
        <v>93</v>
      </c>
      <c r="F84" s="38" t="s">
        <v>889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890</v>
      </c>
      <c r="B85" s="38" t="s">
        <v>773</v>
      </c>
      <c r="C85" s="38" t="s">
        <v>105</v>
      </c>
      <c r="D85" s="38">
        <v>0</v>
      </c>
      <c r="E85" s="38">
        <v>91</v>
      </c>
      <c r="F85" s="38" t="s">
        <v>890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891</v>
      </c>
      <c r="B86" s="38" t="s">
        <v>772</v>
      </c>
      <c r="C86" s="38" t="s">
        <v>105</v>
      </c>
      <c r="D86" s="38">
        <v>0</v>
      </c>
      <c r="E86" s="38">
        <v>47</v>
      </c>
      <c r="F86" s="38" t="s">
        <v>891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892</v>
      </c>
      <c r="B87" s="38" t="s">
        <v>771</v>
      </c>
      <c r="C87" s="38" t="s">
        <v>105</v>
      </c>
      <c r="D87" s="38">
        <v>0</v>
      </c>
      <c r="E87" s="38">
        <v>46</v>
      </c>
      <c r="F87" s="38" t="s">
        <v>892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893</v>
      </c>
      <c r="B88" s="38" t="s">
        <v>770</v>
      </c>
      <c r="C88" s="38" t="s">
        <v>105</v>
      </c>
      <c r="D88" s="38">
        <v>0</v>
      </c>
      <c r="E88" s="38">
        <v>45</v>
      </c>
      <c r="F88" s="38" t="s">
        <v>893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894</v>
      </c>
      <c r="B89" s="38" t="s">
        <v>769</v>
      </c>
      <c r="C89" s="38" t="s">
        <v>105</v>
      </c>
      <c r="D89" s="38">
        <v>0</v>
      </c>
      <c r="E89" s="38">
        <v>44</v>
      </c>
      <c r="F89" s="38" t="s">
        <v>894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895</v>
      </c>
      <c r="B90" s="38" t="s">
        <v>768</v>
      </c>
      <c r="C90" s="38" t="s">
        <v>105</v>
      </c>
      <c r="D90" s="38">
        <v>0</v>
      </c>
      <c r="E90" s="38">
        <v>43</v>
      </c>
      <c r="F90" s="38" t="s">
        <v>895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896</v>
      </c>
      <c r="B91" s="38" t="s">
        <v>781</v>
      </c>
      <c r="C91" s="38" t="s">
        <v>105</v>
      </c>
      <c r="D91" s="38">
        <v>0</v>
      </c>
      <c r="E91" s="38">
        <v>128</v>
      </c>
      <c r="F91" s="38" t="s">
        <v>896</v>
      </c>
      <c r="G91" s="38">
        <v>2</v>
      </c>
      <c r="H91" s="38" t="s">
        <v>897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912</v>
      </c>
      <c r="B92" s="38" t="s">
        <v>783</v>
      </c>
      <c r="C92" s="38" t="s">
        <v>105</v>
      </c>
      <c r="D92" s="38">
        <v>0</v>
      </c>
      <c r="E92" s="38">
        <v>260</v>
      </c>
      <c r="F92" s="38" t="s">
        <v>912</v>
      </c>
      <c r="G92" s="38">
        <v>2</v>
      </c>
      <c r="H92" s="38" t="s">
        <v>742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898</v>
      </c>
      <c r="B93" s="38" t="s">
        <v>782</v>
      </c>
      <c r="C93" s="38" t="s">
        <v>105</v>
      </c>
      <c r="D93" s="38">
        <v>0</v>
      </c>
      <c r="E93" s="38">
        <v>148</v>
      </c>
      <c r="F93" s="38" t="s">
        <v>898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906</v>
      </c>
      <c r="B94" s="38" t="s">
        <v>763</v>
      </c>
      <c r="C94" s="38" t="s">
        <v>105</v>
      </c>
      <c r="D94" s="38">
        <v>0</v>
      </c>
      <c r="E94" s="38">
        <v>256</v>
      </c>
      <c r="F94" s="38" t="s">
        <v>906</v>
      </c>
      <c r="G94" s="38">
        <v>2</v>
      </c>
      <c r="H94" s="38" t="s">
        <v>739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899</v>
      </c>
      <c r="B95" s="38" t="s">
        <v>761</v>
      </c>
      <c r="C95" s="38" t="s">
        <v>105</v>
      </c>
      <c r="D95" s="38">
        <v>0</v>
      </c>
      <c r="E95" s="38">
        <v>255</v>
      </c>
      <c r="F95" s="38" t="s">
        <v>899</v>
      </c>
      <c r="G95" s="38">
        <v>2</v>
      </c>
      <c r="H95" s="38" t="s">
        <v>738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900</v>
      </c>
      <c r="B96" s="38" t="s">
        <v>762</v>
      </c>
      <c r="C96" s="38" t="s">
        <v>105</v>
      </c>
      <c r="D96" s="38">
        <v>0</v>
      </c>
      <c r="E96" s="38">
        <v>8</v>
      </c>
      <c r="F96" s="38" t="s">
        <v>900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901</v>
      </c>
      <c r="B97" s="38" t="s">
        <v>784</v>
      </c>
      <c r="C97" s="38" t="s">
        <v>105</v>
      </c>
      <c r="D97" s="38">
        <v>0</v>
      </c>
      <c r="E97" s="38">
        <v>150</v>
      </c>
      <c r="F97" s="38" t="s">
        <v>901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902</v>
      </c>
      <c r="B98" s="38" t="s">
        <v>785</v>
      </c>
      <c r="C98" s="38" t="s">
        <v>105</v>
      </c>
      <c r="D98" s="38">
        <v>0</v>
      </c>
      <c r="E98" s="38">
        <v>158</v>
      </c>
      <c r="F98" s="38" t="s">
        <v>902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913</v>
      </c>
    </row>
    <row r="101" spans="1:16" ht="28.8">
      <c r="A101" s="38" t="s">
        <v>915</v>
      </c>
      <c r="B101" s="38" t="s">
        <v>759</v>
      </c>
      <c r="C101" s="38" t="s">
        <v>105</v>
      </c>
      <c r="D101" s="38">
        <v>0</v>
      </c>
      <c r="E101" s="38">
        <v>253</v>
      </c>
      <c r="F101" s="38" t="s">
        <v>915</v>
      </c>
      <c r="G101" s="38">
        <v>2</v>
      </c>
      <c r="H101" s="38" t="s">
        <v>734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908</v>
      </c>
      <c r="B102" s="38" t="s">
        <v>767</v>
      </c>
      <c r="C102" s="38" t="s">
        <v>105</v>
      </c>
      <c r="D102" s="38">
        <v>0</v>
      </c>
      <c r="E102" s="38">
        <v>259</v>
      </c>
      <c r="F102" s="38" t="s">
        <v>908</v>
      </c>
      <c r="G102" s="38">
        <v>2</v>
      </c>
      <c r="H102" s="38" t="s">
        <v>728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909</v>
      </c>
      <c r="B103" s="38" t="s">
        <v>779</v>
      </c>
      <c r="C103" s="38" t="s">
        <v>105</v>
      </c>
      <c r="D103" s="38">
        <v>0</v>
      </c>
      <c r="E103" s="38">
        <v>264</v>
      </c>
      <c r="F103" s="38" t="s">
        <v>909</v>
      </c>
      <c r="G103" s="38">
        <v>2</v>
      </c>
      <c r="H103" s="38" t="s">
        <v>741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910</v>
      </c>
      <c r="B104" s="38" t="s">
        <v>780</v>
      </c>
      <c r="C104" s="38" t="s">
        <v>105</v>
      </c>
      <c r="D104" s="38">
        <v>0</v>
      </c>
      <c r="E104" s="38">
        <v>243</v>
      </c>
      <c r="F104" s="38" t="s">
        <v>910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914</v>
      </c>
    </row>
    <row r="107" spans="1:16" ht="28.8">
      <c r="A107" s="38" t="s">
        <v>906</v>
      </c>
      <c r="B107" s="38" t="s">
        <v>763</v>
      </c>
      <c r="C107" s="38" t="s">
        <v>105</v>
      </c>
      <c r="D107" s="38">
        <v>0</v>
      </c>
      <c r="E107" s="38">
        <v>256</v>
      </c>
      <c r="F107" s="38" t="s">
        <v>906</v>
      </c>
      <c r="G107" s="38">
        <v>2</v>
      </c>
      <c r="H107" s="38" t="s">
        <v>739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917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918</v>
      </c>
      <c r="B112" s="38" t="s">
        <v>756</v>
      </c>
      <c r="C112" s="38" t="s">
        <v>105</v>
      </c>
      <c r="D112" s="38">
        <v>0</v>
      </c>
      <c r="E112" s="38">
        <v>2</v>
      </c>
      <c r="F112" s="38" t="s">
        <v>918</v>
      </c>
      <c r="G112" s="38">
        <v>2</v>
      </c>
      <c r="H112" s="38" t="s">
        <v>720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919</v>
      </c>
      <c r="B113" s="38" t="s">
        <v>754</v>
      </c>
      <c r="C113" s="38" t="s">
        <v>105</v>
      </c>
      <c r="D113" s="38">
        <v>0</v>
      </c>
      <c r="E113" s="38">
        <v>4</v>
      </c>
      <c r="F113" s="38" t="s">
        <v>919</v>
      </c>
      <c r="G113" s="38">
        <v>2</v>
      </c>
      <c r="H113" s="38" t="s">
        <v>718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881</v>
      </c>
      <c r="B114" s="38" t="s">
        <v>753</v>
      </c>
      <c r="C114" s="38" t="s">
        <v>105</v>
      </c>
      <c r="D114" s="38">
        <v>0</v>
      </c>
      <c r="E114" s="38">
        <v>6</v>
      </c>
      <c r="F114" s="38" t="s">
        <v>881</v>
      </c>
      <c r="G114" s="38">
        <v>2</v>
      </c>
      <c r="H114" s="38" t="s">
        <v>717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882</v>
      </c>
      <c r="B115" s="38" t="s">
        <v>752</v>
      </c>
      <c r="C115" s="38" t="s">
        <v>105</v>
      </c>
      <c r="D115" s="38">
        <v>0</v>
      </c>
      <c r="E115" s="38">
        <v>7</v>
      </c>
      <c r="F115" s="38" t="s">
        <v>882</v>
      </c>
      <c r="G115" s="38">
        <v>2</v>
      </c>
      <c r="H115" s="38" t="s">
        <v>716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920</v>
      </c>
      <c r="B116" s="38" t="s">
        <v>751</v>
      </c>
      <c r="C116" s="38" t="s">
        <v>105</v>
      </c>
      <c r="D116" s="38">
        <v>0</v>
      </c>
      <c r="E116" s="38">
        <v>251</v>
      </c>
      <c r="F116" s="38" t="s">
        <v>920</v>
      </c>
      <c r="G116" s="38">
        <v>2</v>
      </c>
      <c r="H116" s="38" t="s">
        <v>737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884</v>
      </c>
      <c r="B117" s="38" t="s">
        <v>757</v>
      </c>
      <c r="C117" s="38" t="s">
        <v>105</v>
      </c>
      <c r="D117" s="38">
        <v>0</v>
      </c>
      <c r="E117" s="38">
        <v>245</v>
      </c>
      <c r="F117" s="38" t="s">
        <v>884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921</v>
      </c>
      <c r="B118" s="38" t="s">
        <v>766</v>
      </c>
      <c r="C118" s="38" t="s">
        <v>105</v>
      </c>
      <c r="D118" s="38">
        <v>0</v>
      </c>
      <c r="E118" s="38">
        <v>258</v>
      </c>
      <c r="F118" s="38" t="s">
        <v>921</v>
      </c>
      <c r="G118" s="38">
        <v>2</v>
      </c>
      <c r="H118" s="38" t="s">
        <v>729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922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923</v>
      </c>
    </row>
    <row r="120" spans="1:16" ht="28.8">
      <c r="A120" s="38" t="s">
        <v>910</v>
      </c>
      <c r="B120" s="38" t="s">
        <v>780</v>
      </c>
      <c r="C120" s="38" t="s">
        <v>105</v>
      </c>
      <c r="D120" s="38">
        <v>0</v>
      </c>
      <c r="E120" s="38">
        <v>243</v>
      </c>
      <c r="F120" s="38" t="s">
        <v>910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911</v>
      </c>
      <c r="B121" s="38" t="s">
        <v>777</v>
      </c>
      <c r="C121" s="38" t="s">
        <v>105</v>
      </c>
      <c r="D121" s="38">
        <v>0</v>
      </c>
      <c r="E121" s="38">
        <v>96</v>
      </c>
      <c r="F121" s="38" t="s">
        <v>911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887</v>
      </c>
      <c r="B122" s="38" t="s">
        <v>776</v>
      </c>
      <c r="C122" s="38" t="s">
        <v>105</v>
      </c>
      <c r="D122" s="38">
        <v>0</v>
      </c>
      <c r="E122" s="38">
        <v>95</v>
      </c>
      <c r="F122" s="38" t="s">
        <v>887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888</v>
      </c>
      <c r="B123" s="38" t="s">
        <v>775</v>
      </c>
      <c r="C123" s="38" t="s">
        <v>105</v>
      </c>
      <c r="D123" s="38">
        <v>0</v>
      </c>
      <c r="E123" s="38">
        <v>94</v>
      </c>
      <c r="F123" s="38" t="s">
        <v>888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890</v>
      </c>
      <c r="B124" s="38" t="s">
        <v>773</v>
      </c>
      <c r="C124" s="38" t="s">
        <v>105</v>
      </c>
      <c r="D124" s="38">
        <v>0</v>
      </c>
      <c r="E124" s="38">
        <v>91</v>
      </c>
      <c r="F124" s="38" t="s">
        <v>890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891</v>
      </c>
      <c r="B125" s="38" t="s">
        <v>772</v>
      </c>
      <c r="C125" s="38" t="s">
        <v>105</v>
      </c>
      <c r="D125" s="38">
        <v>0</v>
      </c>
      <c r="E125" s="38">
        <v>47</v>
      </c>
      <c r="F125" s="38" t="s">
        <v>891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892</v>
      </c>
      <c r="B126" s="38" t="s">
        <v>771</v>
      </c>
      <c r="C126" s="38" t="s">
        <v>105</v>
      </c>
      <c r="D126" s="38">
        <v>0</v>
      </c>
      <c r="E126" s="38">
        <v>46</v>
      </c>
      <c r="F126" s="38" t="s">
        <v>892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893</v>
      </c>
      <c r="B127" s="38" t="s">
        <v>770</v>
      </c>
      <c r="C127" s="38" t="s">
        <v>105</v>
      </c>
      <c r="D127" s="38">
        <v>0</v>
      </c>
      <c r="E127" s="38">
        <v>45</v>
      </c>
      <c r="F127" s="38" t="s">
        <v>893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894</v>
      </c>
      <c r="B128" s="38" t="s">
        <v>769</v>
      </c>
      <c r="C128" s="38" t="s">
        <v>105</v>
      </c>
      <c r="D128" s="38">
        <v>0</v>
      </c>
      <c r="E128" s="38">
        <v>44</v>
      </c>
      <c r="F128" s="38" t="s">
        <v>894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895</v>
      </c>
      <c r="B129" s="38" t="s">
        <v>768</v>
      </c>
      <c r="C129" s="38" t="s">
        <v>105</v>
      </c>
      <c r="D129" s="38">
        <v>0</v>
      </c>
      <c r="E129" s="38">
        <v>43</v>
      </c>
      <c r="F129" s="38" t="s">
        <v>895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896</v>
      </c>
      <c r="B130" s="38" t="s">
        <v>781</v>
      </c>
      <c r="C130" s="38" t="s">
        <v>105</v>
      </c>
      <c r="D130" s="38">
        <v>0</v>
      </c>
      <c r="E130" s="38">
        <v>128</v>
      </c>
      <c r="F130" s="38" t="s">
        <v>896</v>
      </c>
      <c r="G130" s="38">
        <v>2</v>
      </c>
      <c r="H130" s="38" t="s">
        <v>897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912</v>
      </c>
      <c r="B131" s="38" t="s">
        <v>783</v>
      </c>
      <c r="C131" s="38" t="s">
        <v>105</v>
      </c>
      <c r="D131" s="38">
        <v>0</v>
      </c>
      <c r="E131" s="38">
        <v>260</v>
      </c>
      <c r="F131" s="38" t="s">
        <v>912</v>
      </c>
      <c r="G131" s="38">
        <v>2</v>
      </c>
      <c r="H131" s="38" t="s">
        <v>742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898</v>
      </c>
      <c r="B132" s="38" t="s">
        <v>782</v>
      </c>
      <c r="C132" s="38" t="s">
        <v>105</v>
      </c>
      <c r="D132" s="38">
        <v>0</v>
      </c>
      <c r="E132" s="38">
        <v>148</v>
      </c>
      <c r="F132" s="38" t="s">
        <v>898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924</v>
      </c>
      <c r="B133" s="38" t="s">
        <v>764</v>
      </c>
      <c r="C133" s="38" t="s">
        <v>105</v>
      </c>
      <c r="D133" s="38">
        <v>0</v>
      </c>
      <c r="E133" s="38">
        <v>257</v>
      </c>
      <c r="F133" s="38" t="s">
        <v>924</v>
      </c>
      <c r="G133" s="38">
        <v>2</v>
      </c>
      <c r="H133" s="38" t="s">
        <v>740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906</v>
      </c>
      <c r="B134" s="38" t="s">
        <v>763</v>
      </c>
      <c r="C134" s="38" t="s">
        <v>105</v>
      </c>
      <c r="D134" s="38">
        <v>0</v>
      </c>
      <c r="E134" s="38">
        <v>256</v>
      </c>
      <c r="F134" s="38" t="s">
        <v>906</v>
      </c>
      <c r="G134" s="38">
        <v>2</v>
      </c>
      <c r="H134" s="38" t="s">
        <v>739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900</v>
      </c>
      <c r="B135" s="38" t="s">
        <v>762</v>
      </c>
      <c r="C135" s="38" t="s">
        <v>105</v>
      </c>
      <c r="D135" s="38">
        <v>0</v>
      </c>
      <c r="E135" s="38">
        <v>8</v>
      </c>
      <c r="F135" s="38" t="s">
        <v>900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899</v>
      </c>
      <c r="B136" s="38" t="s">
        <v>761</v>
      </c>
      <c r="C136" s="38" t="s">
        <v>105</v>
      </c>
      <c r="D136" s="38">
        <v>0</v>
      </c>
      <c r="E136" s="38">
        <v>255</v>
      </c>
      <c r="F136" s="38" t="s">
        <v>899</v>
      </c>
      <c r="G136" s="38">
        <v>2</v>
      </c>
      <c r="H136" s="38" t="s">
        <v>738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901</v>
      </c>
      <c r="B137" s="38" t="s">
        <v>784</v>
      </c>
      <c r="C137" s="38" t="s">
        <v>105</v>
      </c>
      <c r="D137" s="38">
        <v>0</v>
      </c>
      <c r="E137" s="38">
        <v>150</v>
      </c>
      <c r="F137" s="38" t="s">
        <v>901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902</v>
      </c>
      <c r="B138" s="38" t="s">
        <v>785</v>
      </c>
      <c r="C138" s="38" t="s">
        <v>105</v>
      </c>
      <c r="D138" s="38">
        <v>0</v>
      </c>
      <c r="E138" s="38">
        <v>158</v>
      </c>
      <c r="F138" s="38" t="s">
        <v>902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927</v>
      </c>
    </row>
    <row r="142" spans="1:16" ht="28.8">
      <c r="A142" s="38" t="s">
        <v>926</v>
      </c>
      <c r="B142" s="38" t="s">
        <v>760</v>
      </c>
      <c r="C142" s="38" t="s">
        <v>105</v>
      </c>
      <c r="D142" s="38">
        <v>0</v>
      </c>
      <c r="E142" s="38">
        <v>254</v>
      </c>
      <c r="F142" s="38" t="s">
        <v>926</v>
      </c>
      <c r="G142" s="38">
        <v>2</v>
      </c>
      <c r="H142" s="38" t="s">
        <v>732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922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923</v>
      </c>
    </row>
    <row r="144" spans="1:16" ht="28.8">
      <c r="A144" s="38" t="s">
        <v>910</v>
      </c>
      <c r="B144" s="38" t="s">
        <v>780</v>
      </c>
      <c r="C144" s="38" t="s">
        <v>105</v>
      </c>
      <c r="D144" s="38">
        <v>0</v>
      </c>
      <c r="E144" s="38">
        <v>243</v>
      </c>
      <c r="F144" s="38" t="s">
        <v>910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921</v>
      </c>
      <c r="B145" s="38" t="s">
        <v>766</v>
      </c>
      <c r="C145" s="38" t="s">
        <v>105</v>
      </c>
      <c r="D145" s="38">
        <v>0</v>
      </c>
      <c r="E145" s="38">
        <v>258</v>
      </c>
      <c r="F145" s="38" t="s">
        <v>921</v>
      </c>
      <c r="G145" s="38">
        <v>2</v>
      </c>
      <c r="H145" s="38" t="s">
        <v>729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925</v>
      </c>
    </row>
    <row r="149" spans="1:14" ht="28.8">
      <c r="A149" s="38" t="s">
        <v>906</v>
      </c>
      <c r="B149" s="38" t="s">
        <v>763</v>
      </c>
      <c r="C149" s="38" t="s">
        <v>105</v>
      </c>
      <c r="D149" s="38">
        <v>0</v>
      </c>
      <c r="E149" s="38">
        <v>256</v>
      </c>
      <c r="F149" s="38" t="s">
        <v>906</v>
      </c>
      <c r="G149" s="38">
        <v>2</v>
      </c>
      <c r="H149" s="38" t="s">
        <v>739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0E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815</v>
      </c>
      <c r="G1" s="5" t="s">
        <v>816</v>
      </c>
      <c r="H1" s="22" t="s">
        <v>817</v>
      </c>
      <c r="I1" s="26" t="s">
        <v>818</v>
      </c>
      <c r="J1" s="26" t="s">
        <v>819</v>
      </c>
      <c r="K1" s="26" t="s">
        <v>846</v>
      </c>
      <c r="L1" s="29" t="s">
        <v>847</v>
      </c>
    </row>
    <row r="2" spans="1:12">
      <c r="A2" s="6" t="s">
        <v>7</v>
      </c>
      <c r="B2" s="7">
        <v>0</v>
      </c>
      <c r="C2" s="7">
        <v>0</v>
      </c>
      <c r="D2" s="8" t="s">
        <v>820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821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822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823</v>
      </c>
      <c r="E5" s="13" t="s">
        <v>669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824</v>
      </c>
      <c r="E6" s="13" t="s">
        <v>674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825</v>
      </c>
      <c r="E7" s="13" t="s">
        <v>676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826</v>
      </c>
      <c r="E8" s="13" t="s">
        <v>677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827</v>
      </c>
      <c r="E9" s="13" t="s">
        <v>678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828</v>
      </c>
      <c r="E10" s="13" t="s">
        <v>679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829</v>
      </c>
      <c r="B11" s="15">
        <v>0</v>
      </c>
      <c r="C11" s="15">
        <v>0</v>
      </c>
      <c r="D11" s="16" t="s">
        <v>830</v>
      </c>
      <c r="E11" s="17" t="s">
        <v>969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1852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831</v>
      </c>
      <c r="B13" s="19">
        <v>0</v>
      </c>
      <c r="C13" s="19"/>
      <c r="D13" s="20"/>
      <c r="E13" s="21" t="s">
        <v>832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795" t="s">
        <v>1138</v>
      </c>
      <c r="E16" s="1796"/>
      <c r="F16" s="1796"/>
      <c r="G16" s="1796"/>
      <c r="H16" s="1796"/>
      <c r="I16" s="1796"/>
      <c r="J16" s="1796"/>
      <c r="K16" s="1797"/>
    </row>
    <row r="17" spans="4:14">
      <c r="D17" s="64"/>
      <c r="E17" s="65"/>
      <c r="F17" s="65"/>
      <c r="G17" s="65"/>
      <c r="H17" s="65"/>
      <c r="I17" s="65"/>
      <c r="J17" s="63" t="s">
        <v>1141</v>
      </c>
      <c r="K17" s="63" t="s">
        <v>1142</v>
      </c>
      <c r="N17" t="s">
        <v>1143</v>
      </c>
    </row>
    <row r="18" spans="4:14">
      <c r="D18" s="59">
        <v>1</v>
      </c>
      <c r="E18" s="60" t="s">
        <v>1128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1129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1136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1130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1131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1133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1134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1132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1135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1137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1145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1146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1147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1610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1677</v>
      </c>
      <c r="F32" s="221"/>
      <c r="G32" s="221"/>
      <c r="H32" s="221"/>
      <c r="I32" s="221"/>
      <c r="J32" s="222"/>
      <c r="K32" s="223">
        <f>88400-68000</f>
        <v>20400</v>
      </c>
      <c r="L32" t="s">
        <v>1676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1140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1139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1609</v>
      </c>
      <c r="F41" s="58"/>
      <c r="G41" s="58"/>
      <c r="H41" s="58"/>
      <c r="I41" s="58"/>
      <c r="J41" s="58"/>
      <c r="K41" s="58"/>
    </row>
    <row r="42" spans="4:11">
      <c r="E42" s="61" t="s">
        <v>1606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1607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1608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686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81A5-02FF-415F-84BF-FC565BF2E53C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1824</v>
      </c>
      <c r="C1" s="246" t="s">
        <v>1825</v>
      </c>
      <c r="D1" s="246" t="s">
        <v>1828</v>
      </c>
      <c r="E1" s="246" t="s">
        <v>1252</v>
      </c>
      <c r="F1" s="246" t="s">
        <v>1835</v>
      </c>
      <c r="I1" s="255">
        <v>44770</v>
      </c>
    </row>
    <row r="2" spans="1:9">
      <c r="A2" s="58" t="s">
        <v>1826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1827</v>
      </c>
      <c r="B3" s="58"/>
      <c r="C3" s="58"/>
      <c r="D3" s="253">
        <f>6350/10*0.15</f>
        <v>95.25</v>
      </c>
      <c r="E3" s="58" t="s">
        <v>1829</v>
      </c>
      <c r="F3" s="58" t="s">
        <v>1830</v>
      </c>
      <c r="G3" t="s">
        <v>1831</v>
      </c>
    </row>
    <row r="4" spans="1:9">
      <c r="A4" s="58" t="s">
        <v>1832</v>
      </c>
      <c r="B4" s="58"/>
      <c r="C4" s="58"/>
      <c r="D4" s="253">
        <f>D2*0.05</f>
        <v>189.07612499999999</v>
      </c>
      <c r="E4" s="254">
        <v>0.05</v>
      </c>
      <c r="F4" s="58" t="s">
        <v>1833</v>
      </c>
    </row>
    <row r="5" spans="1:9">
      <c r="A5" s="58" t="s">
        <v>1834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1837</v>
      </c>
      <c r="B6" s="58"/>
      <c r="C6" s="58"/>
      <c r="D6" s="253">
        <v>5</v>
      </c>
      <c r="E6" s="58"/>
      <c r="F6" s="58"/>
    </row>
    <row r="7" spans="1:9">
      <c r="A7" s="246" t="s">
        <v>1836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3ABB-B6F2-46A6-89FB-9172CF5714E9}">
  <sheetPr>
    <tabColor rgb="FFFF000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943"/>
      <c r="B1" s="946" t="s">
        <v>4052</v>
      </c>
      <c r="C1" s="943"/>
      <c r="D1" s="943"/>
      <c r="E1" s="943"/>
      <c r="F1" s="943"/>
      <c r="G1" s="943"/>
      <c r="H1" s="943"/>
    </row>
    <row r="2" spans="1:10">
      <c r="A2" s="943"/>
      <c r="B2" s="943"/>
      <c r="C2" s="943"/>
      <c r="D2" s="943"/>
      <c r="E2" s="943"/>
      <c r="F2" s="943"/>
      <c r="G2" s="943"/>
      <c r="H2" s="943"/>
    </row>
    <row r="3" spans="1:10">
      <c r="A3" s="943"/>
      <c r="B3" s="1798" t="s">
        <v>4053</v>
      </c>
      <c r="C3" s="1798"/>
      <c r="D3" s="1798"/>
      <c r="E3" s="1798"/>
      <c r="F3" s="1798"/>
      <c r="G3" s="1798"/>
      <c r="H3" s="1798"/>
    </row>
    <row r="4" spans="1:10">
      <c r="A4" s="943"/>
      <c r="B4" s="943"/>
      <c r="C4" s="943"/>
      <c r="D4" s="943"/>
      <c r="E4" s="943"/>
      <c r="F4" s="943"/>
      <c r="G4" s="943"/>
      <c r="H4" s="943"/>
      <c r="J4" t="s">
        <v>4064</v>
      </c>
    </row>
    <row r="5" spans="1:10" ht="15" thickBot="1">
      <c r="A5" s="943"/>
      <c r="B5" s="943"/>
      <c r="C5" s="943"/>
      <c r="D5" s="943"/>
      <c r="E5" s="943"/>
      <c r="F5" s="943"/>
      <c r="G5" s="943"/>
      <c r="H5" s="943"/>
    </row>
    <row r="6" spans="1:10" ht="43.8" thickBot="1">
      <c r="A6" s="947" t="s">
        <v>4054</v>
      </c>
      <c r="B6" s="948" t="s">
        <v>1503</v>
      </c>
      <c r="C6" s="949" t="s">
        <v>4055</v>
      </c>
      <c r="D6" s="950" t="s">
        <v>4056</v>
      </c>
      <c r="E6" s="951" t="s">
        <v>4057</v>
      </c>
      <c r="F6" s="952" t="s">
        <v>1656</v>
      </c>
      <c r="G6" s="953" t="s">
        <v>4058</v>
      </c>
      <c r="H6" s="953" t="s">
        <v>4059</v>
      </c>
    </row>
    <row r="7" spans="1:10" ht="112.5" customHeight="1">
      <c r="A7" s="954"/>
      <c r="B7" s="955" t="s">
        <v>4060</v>
      </c>
      <c r="C7" s="956" t="s">
        <v>4061</v>
      </c>
      <c r="D7" s="957" t="s">
        <v>4062</v>
      </c>
      <c r="E7" s="958" t="s">
        <v>336</v>
      </c>
      <c r="F7" s="959">
        <v>1650</v>
      </c>
      <c r="G7" s="960">
        <v>9041.65</v>
      </c>
      <c r="H7" s="960">
        <f>G7*F7</f>
        <v>14918722.5</v>
      </c>
    </row>
    <row r="8" spans="1:10">
      <c r="A8" s="943"/>
      <c r="B8" s="943"/>
      <c r="C8" s="943"/>
      <c r="D8" s="943"/>
      <c r="E8" s="943"/>
      <c r="F8" s="943"/>
      <c r="G8" s="943"/>
      <c r="H8" s="943"/>
    </row>
    <row r="9" spans="1:10" ht="18">
      <c r="A9" s="943"/>
      <c r="B9" s="961" t="s">
        <v>4063</v>
      </c>
      <c r="C9" s="943"/>
      <c r="D9" s="943"/>
      <c r="E9" s="943"/>
      <c r="F9" s="943"/>
      <c r="G9" s="943"/>
      <c r="H9" s="960">
        <f>H7*0.02</f>
        <v>298374.45</v>
      </c>
    </row>
    <row r="10" spans="1:10" ht="18">
      <c r="A10" s="943"/>
      <c r="B10" s="961"/>
      <c r="C10" s="943"/>
      <c r="D10" s="943"/>
      <c r="E10" s="943"/>
      <c r="F10" s="943"/>
      <c r="G10" s="943"/>
      <c r="H10" s="943"/>
    </row>
    <row r="11" spans="1:10" ht="18">
      <c r="A11" s="943"/>
      <c r="B11" s="961" t="s">
        <v>1836</v>
      </c>
      <c r="C11" s="943"/>
      <c r="D11" s="943"/>
      <c r="E11" s="943"/>
      <c r="F11" s="943"/>
      <c r="G11" s="943"/>
      <c r="H11" s="960">
        <f>H7-H9</f>
        <v>14620348.050000001</v>
      </c>
    </row>
    <row r="14" spans="1:10">
      <c r="E14" t="s">
        <v>4065</v>
      </c>
      <c r="G14">
        <f>ROUND(G7*0.98,2)</f>
        <v>8860.82</v>
      </c>
    </row>
    <row r="15" spans="1:10">
      <c r="E15" t="s">
        <v>5623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1C79-1D8C-4388-87A4-446E8519C6A4}">
  <sheetPr>
    <tabColor rgb="FFFF0000"/>
  </sheetPr>
  <dimension ref="B1:K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  <col min="11" max="11" width="10.33203125" bestFit="1" customWidth="1"/>
  </cols>
  <sheetData>
    <row r="1" spans="2:11">
      <c r="C1" s="378" t="s">
        <v>836</v>
      </c>
      <c r="D1" s="1570" t="s">
        <v>4041</v>
      </c>
      <c r="E1" s="1571"/>
      <c r="F1" s="1571"/>
      <c r="G1" s="1571"/>
      <c r="H1" s="1572"/>
    </row>
    <row r="2" spans="2:11">
      <c r="C2" s="378" t="s">
        <v>837</v>
      </c>
      <c r="D2" s="1570"/>
      <c r="E2" s="1571"/>
      <c r="F2" s="1571"/>
      <c r="G2" s="1571"/>
      <c r="H2" s="1572"/>
    </row>
    <row r="3" spans="2:11">
      <c r="C3" s="378" t="s">
        <v>841</v>
      </c>
      <c r="D3" s="1570"/>
      <c r="E3" s="1571"/>
      <c r="F3" s="1571"/>
      <c r="G3" s="1571"/>
      <c r="H3" s="1572"/>
    </row>
    <row r="4" spans="2:11">
      <c r="C4" s="378" t="s">
        <v>839</v>
      </c>
      <c r="D4" s="1570" t="s">
        <v>4039</v>
      </c>
      <c r="E4" s="1571"/>
      <c r="F4" s="1571"/>
      <c r="G4" s="1571"/>
      <c r="H4" s="1572"/>
    </row>
    <row r="5" spans="2:11">
      <c r="C5" s="378" t="s">
        <v>2251</v>
      </c>
      <c r="D5" s="1573" t="s">
        <v>4042</v>
      </c>
      <c r="E5" s="1574"/>
      <c r="F5" s="1574"/>
      <c r="G5" s="1574"/>
      <c r="H5" s="1575"/>
    </row>
    <row r="6" spans="2:11" ht="15" thickBot="1">
      <c r="F6" s="76">
        <v>58965.38</v>
      </c>
    </row>
    <row r="7" spans="2:11" ht="53.4" thickBot="1">
      <c r="B7" s="379" t="s">
        <v>639</v>
      </c>
      <c r="C7" s="1801" t="s">
        <v>2252</v>
      </c>
      <c r="D7" s="1802"/>
      <c r="E7" s="380" t="s">
        <v>2253</v>
      </c>
      <c r="F7" s="381" t="s">
        <v>2254</v>
      </c>
      <c r="G7" s="382" t="s">
        <v>1117</v>
      </c>
      <c r="H7" s="381" t="s">
        <v>2255</v>
      </c>
      <c r="K7" s="255">
        <v>46185</v>
      </c>
    </row>
    <row r="8" spans="2:11" ht="75" customHeight="1" thickBot="1">
      <c r="B8" s="383">
        <v>1</v>
      </c>
      <c r="C8" s="1799" t="s">
        <v>2250</v>
      </c>
      <c r="D8" s="1800"/>
      <c r="E8" s="384" t="s">
        <v>15</v>
      </c>
      <c r="F8" s="385">
        <v>1</v>
      </c>
      <c r="G8" s="386">
        <v>16775</v>
      </c>
      <c r="H8" s="387">
        <f>G8*F8</f>
        <v>16775</v>
      </c>
    </row>
    <row r="9" spans="2:11" ht="15" customHeight="1">
      <c r="D9" s="388" t="s">
        <v>2256</v>
      </c>
    </row>
    <row r="10" spans="2:11" ht="15" customHeight="1">
      <c r="D10" s="389" t="s">
        <v>2257</v>
      </c>
      <c r="E10" s="390">
        <v>15</v>
      </c>
    </row>
    <row r="11" spans="2:11">
      <c r="D11" s="389" t="s">
        <v>2258</v>
      </c>
      <c r="E11" s="390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5B2B-9173-4040-8BD3-285065F2BB2E}">
  <sheetPr>
    <tabColor rgb="FFFF0000"/>
  </sheetPr>
  <dimension ref="B1:J11"/>
  <sheetViews>
    <sheetView zoomScale="70" zoomScaleNormal="70" workbookViewId="0">
      <selection activeCell="J3" sqref="J3"/>
    </sheetView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  <col min="10" max="10" width="10.6640625" bestFit="1" customWidth="1"/>
  </cols>
  <sheetData>
    <row r="1" spans="2:10">
      <c r="C1" s="378" t="s">
        <v>836</v>
      </c>
      <c r="D1" s="1570" t="s">
        <v>4041</v>
      </c>
      <c r="E1" s="1571"/>
      <c r="F1" s="1571"/>
      <c r="G1" s="1571"/>
      <c r="H1" s="1572"/>
    </row>
    <row r="2" spans="2:10">
      <c r="C2" s="378" t="s">
        <v>837</v>
      </c>
      <c r="D2" s="1570"/>
      <c r="E2" s="1571"/>
      <c r="F2" s="1571"/>
      <c r="G2" s="1571"/>
      <c r="H2" s="1572"/>
    </row>
    <row r="3" spans="2:10">
      <c r="C3" s="378" t="s">
        <v>841</v>
      </c>
      <c r="D3" s="1570"/>
      <c r="E3" s="1571"/>
      <c r="F3" s="1571"/>
      <c r="G3" s="1571"/>
      <c r="H3" s="1572"/>
      <c r="J3" s="255">
        <v>46251</v>
      </c>
    </row>
    <row r="4" spans="2:10">
      <c r="C4" s="378" t="s">
        <v>839</v>
      </c>
      <c r="D4" s="1570" t="s">
        <v>4039</v>
      </c>
      <c r="E4" s="1571"/>
      <c r="F4" s="1571"/>
      <c r="G4" s="1571"/>
      <c r="H4" s="1572"/>
    </row>
    <row r="5" spans="2:10">
      <c r="C5" s="378" t="s">
        <v>2251</v>
      </c>
      <c r="D5" s="1573" t="s">
        <v>4042</v>
      </c>
      <c r="E5" s="1574"/>
      <c r="F5" s="1574"/>
      <c r="G5" s="1574"/>
      <c r="H5" s="1575"/>
    </row>
    <row r="6" spans="2:10" ht="15" thickBot="1">
      <c r="F6">
        <v>58965.38</v>
      </c>
    </row>
    <row r="7" spans="2:10" ht="53.4" thickBot="1">
      <c r="B7" s="379" t="s">
        <v>639</v>
      </c>
      <c r="C7" s="1801" t="s">
        <v>2252</v>
      </c>
      <c r="D7" s="1802"/>
      <c r="E7" s="380" t="s">
        <v>2253</v>
      </c>
      <c r="F7" s="381" t="s">
        <v>2254</v>
      </c>
      <c r="G7" s="382" t="s">
        <v>1117</v>
      </c>
      <c r="H7" s="381" t="s">
        <v>2255</v>
      </c>
    </row>
    <row r="8" spans="2:10" ht="134.25" customHeight="1" thickBot="1">
      <c r="B8" s="383">
        <v>1</v>
      </c>
      <c r="C8" s="1799" t="s">
        <v>2259</v>
      </c>
      <c r="D8" s="1800"/>
      <c r="E8" s="384" t="s">
        <v>13</v>
      </c>
      <c r="F8" s="385">
        <v>1</v>
      </c>
      <c r="G8" s="386">
        <v>109395</v>
      </c>
      <c r="H8" s="387">
        <f>G8*F8</f>
        <v>109395</v>
      </c>
    </row>
    <row r="9" spans="2:10">
      <c r="D9" s="388" t="s">
        <v>2256</v>
      </c>
    </row>
    <row r="10" spans="2:10" ht="18" customHeight="1">
      <c r="D10" s="389" t="s">
        <v>2257</v>
      </c>
      <c r="E10" s="390">
        <v>15</v>
      </c>
    </row>
    <row r="11" spans="2:10" ht="18" customHeight="1">
      <c r="D11" s="389" t="s">
        <v>2258</v>
      </c>
      <c r="E11" s="390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6FF0-FC85-4980-B548-9DBB4DF78490}">
  <sheetPr>
    <tabColor rgb="FFFF0000"/>
  </sheetPr>
  <dimension ref="B1:J11"/>
  <sheetViews>
    <sheetView zoomScale="70" zoomScaleNormal="70" workbookViewId="0">
      <selection activeCell="M11" sqref="L11:M11"/>
    </sheetView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  <col min="10" max="10" width="10.6640625" bestFit="1" customWidth="1"/>
  </cols>
  <sheetData>
    <row r="1" spans="2:10">
      <c r="C1" s="378" t="s">
        <v>836</v>
      </c>
      <c r="D1" s="1570" t="s">
        <v>4041</v>
      </c>
      <c r="E1" s="1571"/>
      <c r="F1" s="1571"/>
      <c r="G1" s="1571"/>
      <c r="H1" s="1572"/>
    </row>
    <row r="2" spans="2:10">
      <c r="C2" s="378" t="s">
        <v>837</v>
      </c>
      <c r="D2" s="1570"/>
      <c r="E2" s="1571"/>
      <c r="F2" s="1571"/>
      <c r="G2" s="1571"/>
      <c r="H2" s="1572"/>
    </row>
    <row r="3" spans="2:10">
      <c r="C3" s="378" t="s">
        <v>841</v>
      </c>
      <c r="D3" s="1570"/>
      <c r="E3" s="1571"/>
      <c r="F3" s="1571"/>
      <c r="G3" s="1571"/>
      <c r="H3" s="1572"/>
    </row>
    <row r="4" spans="2:10">
      <c r="C4" s="378" t="s">
        <v>839</v>
      </c>
      <c r="D4" s="1570" t="s">
        <v>4039</v>
      </c>
      <c r="E4" s="1571"/>
      <c r="F4" s="1571"/>
      <c r="G4" s="1571"/>
      <c r="H4" s="1572"/>
    </row>
    <row r="5" spans="2:10">
      <c r="C5" s="378" t="s">
        <v>2251</v>
      </c>
      <c r="D5" s="1573" t="s">
        <v>4042</v>
      </c>
      <c r="E5" s="1574"/>
      <c r="F5" s="1574"/>
      <c r="G5" s="1574"/>
      <c r="H5" s="1575"/>
    </row>
    <row r="6" spans="2:10" ht="15" thickBot="1">
      <c r="F6">
        <v>58965.38</v>
      </c>
      <c r="J6" s="255">
        <v>46251</v>
      </c>
    </row>
    <row r="7" spans="2:10" ht="62.25" customHeight="1" thickBot="1">
      <c r="B7" s="379" t="s">
        <v>639</v>
      </c>
      <c r="C7" s="1801" t="s">
        <v>2252</v>
      </c>
      <c r="D7" s="1802"/>
      <c r="E7" s="380" t="s">
        <v>2253</v>
      </c>
      <c r="F7" s="381" t="s">
        <v>2254</v>
      </c>
      <c r="G7" s="381" t="s">
        <v>1117</v>
      </c>
      <c r="H7" s="381" t="s">
        <v>2255</v>
      </c>
    </row>
    <row r="8" spans="2:10" ht="166.5" customHeight="1" thickBot="1">
      <c r="B8" s="383">
        <v>1</v>
      </c>
      <c r="C8" s="1799" t="s">
        <v>2260</v>
      </c>
      <c r="D8" s="1800"/>
      <c r="E8" s="384" t="s">
        <v>13</v>
      </c>
      <c r="F8" s="385">
        <v>1</v>
      </c>
      <c r="G8" s="391">
        <v>183992</v>
      </c>
      <c r="H8" s="387">
        <f>G8*F8</f>
        <v>183992</v>
      </c>
    </row>
    <row r="9" spans="2:10">
      <c r="D9" s="388" t="s">
        <v>2256</v>
      </c>
    </row>
    <row r="10" spans="2:10" ht="18" customHeight="1">
      <c r="D10" s="389" t="s">
        <v>2257</v>
      </c>
      <c r="E10" s="390">
        <v>15</v>
      </c>
    </row>
    <row r="11" spans="2:10" ht="18" customHeight="1">
      <c r="D11" s="389" t="s">
        <v>2258</v>
      </c>
      <c r="E11" s="390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4A7A-315A-4AC6-A3A3-3D5059FE4EE9}">
  <sheetPr>
    <tabColor rgb="FFFF0000"/>
    <pageSetUpPr fitToPage="1"/>
  </sheetPr>
  <dimension ref="B1:N11"/>
  <sheetViews>
    <sheetView view="pageBreakPreview" zoomScale="85" zoomScaleNormal="85" zoomScaleSheetLayoutView="85" workbookViewId="0">
      <selection activeCell="J7" sqref="J7"/>
    </sheetView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78" t="s">
        <v>836</v>
      </c>
      <c r="D1" s="1570" t="s">
        <v>4041</v>
      </c>
      <c r="E1" s="1571"/>
      <c r="F1" s="1571"/>
      <c r="G1" s="1571"/>
      <c r="H1" s="1572"/>
    </row>
    <row r="2" spans="2:14">
      <c r="C2" s="378" t="s">
        <v>837</v>
      </c>
      <c r="D2" s="1570"/>
      <c r="E2" s="1571"/>
      <c r="F2" s="1571"/>
      <c r="G2" s="1571"/>
      <c r="H2" s="1572"/>
    </row>
    <row r="3" spans="2:14">
      <c r="C3" s="378" t="s">
        <v>841</v>
      </c>
      <c r="D3" s="1570"/>
      <c r="E3" s="1571"/>
      <c r="F3" s="1571"/>
      <c r="G3" s="1571"/>
      <c r="H3" s="1572"/>
      <c r="I3" s="1250">
        <v>46251</v>
      </c>
    </row>
    <row r="4" spans="2:14">
      <c r="C4" s="378" t="s">
        <v>839</v>
      </c>
      <c r="D4" s="1570" t="s">
        <v>4039</v>
      </c>
      <c r="E4" s="1571"/>
      <c r="F4" s="1571"/>
      <c r="G4" s="1571"/>
      <c r="H4" s="1572"/>
    </row>
    <row r="5" spans="2:14">
      <c r="C5" s="378" t="s">
        <v>2251</v>
      </c>
      <c r="D5" s="1573" t="s">
        <v>4042</v>
      </c>
      <c r="E5" s="1574"/>
      <c r="F5" s="1574"/>
      <c r="G5" s="1574"/>
      <c r="H5" s="1575"/>
    </row>
    <row r="6" spans="2:14" ht="12.6" thickBot="1">
      <c r="F6" s="24">
        <v>58965.38</v>
      </c>
    </row>
    <row r="7" spans="2:14" ht="36.6" thickBot="1">
      <c r="B7" s="392" t="s">
        <v>639</v>
      </c>
      <c r="C7" s="1805" t="s">
        <v>2252</v>
      </c>
      <c r="D7" s="1806"/>
      <c r="E7" s="393" t="s">
        <v>2253</v>
      </c>
      <c r="F7" s="394" t="s">
        <v>2261</v>
      </c>
      <c r="G7" s="394" t="s">
        <v>1117</v>
      </c>
      <c r="H7" s="394" t="s">
        <v>2255</v>
      </c>
    </row>
    <row r="8" spans="2:14" ht="114.75" customHeight="1" thickBot="1">
      <c r="B8" s="395">
        <v>1</v>
      </c>
      <c r="C8" s="1803" t="s">
        <v>2262</v>
      </c>
      <c r="D8" s="1804"/>
      <c r="E8" s="396" t="s">
        <v>13</v>
      </c>
      <c r="F8" s="405">
        <v>1</v>
      </c>
      <c r="G8" s="398">
        <v>101545</v>
      </c>
      <c r="H8" s="399">
        <f>F8*G8</f>
        <v>101545</v>
      </c>
      <c r="L8" s="400"/>
      <c r="N8" s="401"/>
    </row>
    <row r="9" spans="2:14">
      <c r="D9" s="402" t="s">
        <v>2256</v>
      </c>
    </row>
    <row r="10" spans="2:14">
      <c r="D10" s="402" t="s">
        <v>2257</v>
      </c>
      <c r="E10" s="403">
        <v>15</v>
      </c>
    </row>
    <row r="11" spans="2:14">
      <c r="D11" s="402" t="s">
        <v>2258</v>
      </c>
      <c r="E11" s="403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4DC2-379B-4CE3-B8C4-679CCA040D68}">
  <sheetPr>
    <tabColor rgb="FFFF0000"/>
  </sheetPr>
  <dimension ref="A1:I12"/>
  <sheetViews>
    <sheetView workbookViewId="0"/>
  </sheetViews>
  <sheetFormatPr defaultRowHeight="14.4"/>
  <cols>
    <col min="2" max="2" width="35.6640625" customWidth="1"/>
    <col min="3" max="3" width="43.88671875" customWidth="1"/>
    <col min="5" max="5" width="0" hidden="1" customWidth="1"/>
    <col min="6" max="6" width="14.5546875" customWidth="1"/>
    <col min="7" max="7" width="15.109375" customWidth="1"/>
  </cols>
  <sheetData>
    <row r="1" spans="1:9">
      <c r="A1" s="1258"/>
      <c r="B1" s="378" t="s">
        <v>836</v>
      </c>
      <c r="C1" s="1807" t="s">
        <v>6253</v>
      </c>
      <c r="D1" s="1808"/>
      <c r="E1" s="1808"/>
      <c r="F1" s="1808"/>
      <c r="G1" s="1809"/>
      <c r="I1" s="255">
        <v>46253</v>
      </c>
    </row>
    <row r="2" spans="1:9">
      <c r="A2" s="1258"/>
      <c r="B2" s="378" t="s">
        <v>837</v>
      </c>
      <c r="C2" s="1810" t="s">
        <v>6254</v>
      </c>
      <c r="D2" s="1811"/>
      <c r="E2" s="1811"/>
      <c r="F2" s="1811"/>
      <c r="G2" s="1812"/>
    </row>
    <row r="3" spans="1:9">
      <c r="A3" s="1258"/>
      <c r="B3" s="378" t="s">
        <v>841</v>
      </c>
      <c r="C3" s="1813" t="s">
        <v>6255</v>
      </c>
      <c r="D3" s="1811"/>
      <c r="E3" s="1811"/>
      <c r="F3" s="1811"/>
      <c r="G3" s="1812"/>
    </row>
    <row r="4" spans="1:9">
      <c r="A4" s="1258"/>
      <c r="B4" s="378" t="s">
        <v>839</v>
      </c>
      <c r="C4" s="1810" t="s">
        <v>6256</v>
      </c>
      <c r="D4" s="1811"/>
      <c r="E4" s="1811"/>
      <c r="F4" s="1811"/>
      <c r="G4" s="1812"/>
    </row>
    <row r="5" spans="1:9">
      <c r="A5" s="1258"/>
      <c r="B5" s="378" t="s">
        <v>2251</v>
      </c>
      <c r="C5" s="1814" t="s">
        <v>6257</v>
      </c>
      <c r="D5" s="1815"/>
      <c r="E5" s="1815"/>
      <c r="F5" s="1815"/>
      <c r="G5" s="1816"/>
    </row>
    <row r="6" spans="1:9" ht="15" thickBot="1">
      <c r="A6" s="1258"/>
      <c r="B6" s="1259" t="s">
        <v>3895</v>
      </c>
      <c r="C6" s="1817" t="s">
        <v>6258</v>
      </c>
      <c r="D6" s="1818"/>
      <c r="E6" s="1818"/>
      <c r="F6" s="1818"/>
      <c r="G6" s="1819"/>
    </row>
    <row r="7" spans="1:9" ht="48.6" thickBot="1">
      <c r="A7" s="392" t="s">
        <v>639</v>
      </c>
      <c r="B7" s="1805" t="s">
        <v>2252</v>
      </c>
      <c r="C7" s="1806"/>
      <c r="D7" s="393" t="s">
        <v>2253</v>
      </c>
      <c r="E7" s="394" t="s">
        <v>2254</v>
      </c>
      <c r="F7" s="394" t="s">
        <v>1117</v>
      </c>
      <c r="G7" s="394" t="s">
        <v>6261</v>
      </c>
    </row>
    <row r="8" spans="1:9" ht="33.75" customHeight="1" thickBot="1">
      <c r="A8" s="395">
        <v>1</v>
      </c>
      <c r="B8" s="1803" t="s">
        <v>6252</v>
      </c>
      <c r="C8" s="1804"/>
      <c r="D8" s="396" t="s">
        <v>13</v>
      </c>
      <c r="E8" s="397">
        <v>60</v>
      </c>
      <c r="F8" s="1260">
        <v>272720</v>
      </c>
      <c r="G8" s="399">
        <f>F8*1.05</f>
        <v>286356</v>
      </c>
    </row>
    <row r="9" spans="1:9">
      <c r="A9" s="1258"/>
      <c r="B9" s="1258"/>
      <c r="C9" s="1261" t="s">
        <v>2256</v>
      </c>
      <c r="D9" s="1258"/>
      <c r="E9" s="1258"/>
      <c r="F9" s="1258"/>
      <c r="G9" s="1258"/>
    </row>
    <row r="10" spans="1:9">
      <c r="A10" s="1258"/>
      <c r="B10" s="1258"/>
      <c r="C10" s="1261" t="s">
        <v>2257</v>
      </c>
      <c r="D10" s="1262" t="s">
        <v>6259</v>
      </c>
      <c r="E10" s="1258"/>
      <c r="F10" s="1258"/>
      <c r="G10" s="1258"/>
    </row>
    <row r="11" spans="1:9">
      <c r="A11" s="1258"/>
      <c r="B11" s="1258"/>
      <c r="C11" s="1261" t="s">
        <v>2258</v>
      </c>
      <c r="D11" s="1262" t="s">
        <v>6260</v>
      </c>
      <c r="E11" s="1258"/>
      <c r="F11" s="1258"/>
      <c r="G11" s="1258"/>
    </row>
    <row r="12" spans="1:9">
      <c r="A12" s="1258"/>
      <c r="B12" s="1258"/>
      <c r="C12" s="1258"/>
      <c r="D12" s="1258"/>
      <c r="E12" s="1258"/>
      <c r="F12" s="1258"/>
      <c r="G12" s="1258"/>
    </row>
  </sheetData>
  <mergeCells count="8">
    <mergeCell ref="B7:C7"/>
    <mergeCell ref="B8:C8"/>
    <mergeCell ref="C1:G1"/>
    <mergeCell ref="C2:G2"/>
    <mergeCell ref="C3:G3"/>
    <mergeCell ref="C4:G4"/>
    <mergeCell ref="C5:G5"/>
    <mergeCell ref="C6:G6"/>
  </mergeCells>
  <hyperlinks>
    <hyperlink ref="C5" r:id="rId1" display="vertikal.tr@mail.ru / 8 (925) 287-41-88" xr:uid="{7512B08B-6DF7-475B-B8CA-94B2CC97F62E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C0E3-4012-41D8-8325-5B1140A9B509}">
  <sheetPr>
    <tabColor rgb="FFFF0000"/>
  </sheetPr>
  <dimension ref="A1:K11"/>
  <sheetViews>
    <sheetView workbookViewId="0"/>
  </sheetViews>
  <sheetFormatPr defaultRowHeight="14.4"/>
  <cols>
    <col min="3" max="3" width="32" customWidth="1"/>
    <col min="4" max="4" width="15.44140625" customWidth="1"/>
    <col min="6" max="6" width="0" hidden="1" customWidth="1"/>
    <col min="7" max="7" width="22.88671875" customWidth="1"/>
    <col min="8" max="8" width="28.88671875" customWidth="1"/>
  </cols>
  <sheetData>
    <row r="1" spans="1:11">
      <c r="A1" s="1258"/>
      <c r="B1" s="1253"/>
      <c r="C1" s="378" t="s">
        <v>836</v>
      </c>
      <c r="D1" s="1807" t="s">
        <v>6253</v>
      </c>
      <c r="E1" s="1808"/>
      <c r="F1" s="1808"/>
      <c r="G1" s="1808"/>
      <c r="H1" s="1809"/>
      <c r="I1" s="1253"/>
      <c r="J1" s="255">
        <v>46253</v>
      </c>
      <c r="K1" s="1253"/>
    </row>
    <row r="2" spans="1:11">
      <c r="A2" s="1258"/>
      <c r="B2" s="1253"/>
      <c r="C2" s="378" t="s">
        <v>837</v>
      </c>
      <c r="D2" s="1810" t="s">
        <v>6254</v>
      </c>
      <c r="E2" s="1811"/>
      <c r="F2" s="1811"/>
      <c r="G2" s="1811"/>
      <c r="H2" s="1812"/>
      <c r="I2" s="1253"/>
      <c r="J2" s="1253"/>
      <c r="K2" s="1253"/>
    </row>
    <row r="3" spans="1:11">
      <c r="A3" s="1258"/>
      <c r="B3" s="1253"/>
      <c r="C3" s="378" t="s">
        <v>841</v>
      </c>
      <c r="D3" s="1813" t="s">
        <v>6255</v>
      </c>
      <c r="E3" s="1811"/>
      <c r="F3" s="1811"/>
      <c r="G3" s="1811"/>
      <c r="H3" s="1812"/>
      <c r="I3" s="1253"/>
      <c r="J3" s="1253"/>
      <c r="K3" s="1253"/>
    </row>
    <row r="4" spans="1:11">
      <c r="A4" s="1258"/>
      <c r="B4" s="1253"/>
      <c r="C4" s="378" t="s">
        <v>839</v>
      </c>
      <c r="D4" s="1810" t="s">
        <v>6256</v>
      </c>
      <c r="E4" s="1811"/>
      <c r="F4" s="1811"/>
      <c r="G4" s="1811"/>
      <c r="H4" s="1812"/>
      <c r="I4" s="1253"/>
      <c r="J4" s="1253"/>
      <c r="K4" s="1253"/>
    </row>
    <row r="5" spans="1:11">
      <c r="A5" s="1258"/>
      <c r="B5" s="1253"/>
      <c r="C5" s="378" t="s">
        <v>2251</v>
      </c>
      <c r="D5" s="1814" t="s">
        <v>6257</v>
      </c>
      <c r="E5" s="1815"/>
      <c r="F5" s="1815"/>
      <c r="G5" s="1815"/>
      <c r="H5" s="1816"/>
      <c r="I5" s="1253"/>
      <c r="J5" s="1253"/>
      <c r="K5" s="1253"/>
    </row>
    <row r="6" spans="1:11" ht="15" thickBot="1">
      <c r="A6" s="1258"/>
      <c r="B6" s="1253"/>
      <c r="C6" s="1259" t="s">
        <v>3895</v>
      </c>
      <c r="D6" s="1817" t="s">
        <v>6258</v>
      </c>
      <c r="E6" s="1818"/>
      <c r="F6" s="1818"/>
      <c r="G6" s="1818"/>
      <c r="H6" s="1819"/>
      <c r="I6" s="1253"/>
      <c r="J6" s="1253"/>
      <c r="K6" s="1253"/>
    </row>
    <row r="7" spans="1:11" ht="24.6" thickBot="1">
      <c r="A7" s="1258"/>
      <c r="B7" s="392" t="s">
        <v>639</v>
      </c>
      <c r="C7" s="1805" t="s">
        <v>2252</v>
      </c>
      <c r="D7" s="1806"/>
      <c r="E7" s="393" t="s">
        <v>2253</v>
      </c>
      <c r="F7" s="394" t="s">
        <v>2254</v>
      </c>
      <c r="G7" s="394" t="s">
        <v>1117</v>
      </c>
      <c r="H7" s="394" t="s">
        <v>6262</v>
      </c>
      <c r="I7" s="1253"/>
      <c r="J7" s="1253"/>
      <c r="K7" s="1253"/>
    </row>
    <row r="8" spans="1:11" ht="33.75" customHeight="1" thickBot="1">
      <c r="A8" s="1258"/>
      <c r="B8" s="395">
        <v>1</v>
      </c>
      <c r="C8" s="1820" t="s">
        <v>6251</v>
      </c>
      <c r="D8" s="1820"/>
      <c r="E8" s="396" t="s">
        <v>13</v>
      </c>
      <c r="F8" s="397">
        <v>75</v>
      </c>
      <c r="G8" s="1263">
        <v>151210</v>
      </c>
      <c r="H8" s="399">
        <f>G8*1.05</f>
        <v>158770.5</v>
      </c>
      <c r="I8" s="1253"/>
      <c r="J8" s="1253"/>
      <c r="K8" s="1264"/>
    </row>
    <row r="9" spans="1:11">
      <c r="A9" s="1258"/>
      <c r="B9" s="1253"/>
      <c r="C9" s="1253"/>
      <c r="D9" s="1261" t="s">
        <v>2256</v>
      </c>
      <c r="E9" s="1253"/>
      <c r="F9" s="1253"/>
      <c r="G9" s="1253"/>
      <c r="H9" s="1253"/>
      <c r="I9" s="1253"/>
      <c r="J9" s="1253"/>
      <c r="K9" s="1253"/>
    </row>
    <row r="10" spans="1:11">
      <c r="A10" s="1258"/>
      <c r="B10" s="1253"/>
      <c r="C10" s="1253"/>
      <c r="D10" s="1261" t="s">
        <v>2257</v>
      </c>
      <c r="E10" s="1262" t="s">
        <v>6259</v>
      </c>
      <c r="F10" s="1253"/>
      <c r="G10" s="1253"/>
      <c r="H10" s="1253"/>
      <c r="I10" s="1253"/>
      <c r="J10" s="1253"/>
      <c r="K10" s="1253"/>
    </row>
    <row r="11" spans="1:11">
      <c r="A11" s="1258"/>
      <c r="B11" s="1253"/>
      <c r="C11" s="1253"/>
      <c r="D11" s="1261" t="s">
        <v>2258</v>
      </c>
      <c r="E11" s="1262" t="s">
        <v>6260</v>
      </c>
      <c r="F11" s="1253"/>
      <c r="G11" s="1253"/>
      <c r="H11" s="1253"/>
      <c r="I11" s="1253"/>
      <c r="J11" s="1253"/>
      <c r="K11" s="1253"/>
    </row>
  </sheetData>
  <mergeCells count="8">
    <mergeCell ref="C7:D7"/>
    <mergeCell ref="C8:D8"/>
    <mergeCell ref="D1:H1"/>
    <mergeCell ref="D2:H2"/>
    <mergeCell ref="D3:H3"/>
    <mergeCell ref="D4:H4"/>
    <mergeCell ref="D5:H5"/>
    <mergeCell ref="D6:H6"/>
  </mergeCells>
  <hyperlinks>
    <hyperlink ref="D5" r:id="rId1" display="vertikal.tr@mail.ru / 8 (925) 287-41-88" xr:uid="{B289EBED-AC8F-4868-9585-63A6C7152E41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DFCB-1F8E-472B-8324-A6C4BAB30E19}">
  <sheetPr>
    <tabColor rgb="FFFF0000"/>
  </sheetPr>
  <dimension ref="A1:I11"/>
  <sheetViews>
    <sheetView workbookViewId="0"/>
  </sheetViews>
  <sheetFormatPr defaultRowHeight="14.4"/>
  <cols>
    <col min="2" max="2" width="29.33203125" customWidth="1"/>
    <col min="3" max="3" width="23.88671875" customWidth="1"/>
    <col min="5" max="5" width="0" hidden="1" customWidth="1"/>
    <col min="6" max="6" width="16.6640625" customWidth="1"/>
    <col min="7" max="7" width="22.88671875" customWidth="1"/>
    <col min="9" max="9" width="10.109375" bestFit="1" customWidth="1"/>
  </cols>
  <sheetData>
    <row r="1" spans="1:9">
      <c r="A1" s="1258"/>
      <c r="B1" s="378" t="s">
        <v>836</v>
      </c>
      <c r="C1" s="1807" t="s">
        <v>6253</v>
      </c>
      <c r="D1" s="1808"/>
      <c r="E1" s="1808"/>
      <c r="F1" s="1808"/>
      <c r="G1" s="1809"/>
      <c r="I1" s="255">
        <v>46253</v>
      </c>
    </row>
    <row r="2" spans="1:9">
      <c r="A2" s="1258"/>
      <c r="B2" s="378" t="s">
        <v>837</v>
      </c>
      <c r="C2" s="1810" t="s">
        <v>6254</v>
      </c>
      <c r="D2" s="1811"/>
      <c r="E2" s="1811"/>
      <c r="F2" s="1811"/>
      <c r="G2" s="1812"/>
    </row>
    <row r="3" spans="1:9">
      <c r="A3" s="1258"/>
      <c r="B3" s="378" t="s">
        <v>841</v>
      </c>
      <c r="C3" s="1813" t="s">
        <v>6255</v>
      </c>
      <c r="D3" s="1811"/>
      <c r="E3" s="1811"/>
      <c r="F3" s="1811"/>
      <c r="G3" s="1812"/>
    </row>
    <row r="4" spans="1:9">
      <c r="A4" s="1258"/>
      <c r="B4" s="378" t="s">
        <v>839</v>
      </c>
      <c r="C4" s="1810" t="s">
        <v>6256</v>
      </c>
      <c r="D4" s="1811"/>
      <c r="E4" s="1811"/>
      <c r="F4" s="1811"/>
      <c r="G4" s="1812"/>
    </row>
    <row r="5" spans="1:9">
      <c r="A5" s="1258"/>
      <c r="B5" s="378" t="s">
        <v>2251</v>
      </c>
      <c r="C5" s="1814" t="s">
        <v>6257</v>
      </c>
      <c r="D5" s="1815"/>
      <c r="E5" s="1815"/>
      <c r="F5" s="1815"/>
      <c r="G5" s="1816"/>
    </row>
    <row r="6" spans="1:9" ht="15" thickBot="1">
      <c r="A6" s="1258"/>
      <c r="B6" s="1259" t="s">
        <v>3895</v>
      </c>
      <c r="C6" s="1817" t="s">
        <v>6258</v>
      </c>
      <c r="D6" s="1818"/>
      <c r="E6" s="1818"/>
      <c r="F6" s="1818"/>
      <c r="G6" s="1819"/>
    </row>
    <row r="7" spans="1:9" ht="36.6" thickBot="1">
      <c r="A7" s="392" t="s">
        <v>639</v>
      </c>
      <c r="B7" s="1805" t="s">
        <v>2252</v>
      </c>
      <c r="C7" s="1806"/>
      <c r="D7" s="393" t="s">
        <v>2253</v>
      </c>
      <c r="E7" s="394" t="s">
        <v>2254</v>
      </c>
      <c r="F7" s="394" t="s">
        <v>1117</v>
      </c>
      <c r="G7" s="394" t="s">
        <v>6261</v>
      </c>
    </row>
    <row r="8" spans="1:9" ht="42" customHeight="1" thickBot="1">
      <c r="A8" s="395">
        <v>1</v>
      </c>
      <c r="B8" s="1803" t="s">
        <v>6263</v>
      </c>
      <c r="C8" s="1804"/>
      <c r="D8" s="1265" t="s">
        <v>15</v>
      </c>
      <c r="E8" s="396">
        <v>200</v>
      </c>
      <c r="F8" s="1260">
        <v>38870</v>
      </c>
      <c r="G8" s="399">
        <f>F8*1.05</f>
        <v>40813.5</v>
      </c>
    </row>
    <row r="9" spans="1:9">
      <c r="A9" s="1258"/>
      <c r="B9" s="1258"/>
      <c r="C9" s="1261" t="s">
        <v>2256</v>
      </c>
      <c r="D9" s="1258"/>
      <c r="E9" s="1258"/>
      <c r="F9" s="1258"/>
      <c r="G9" s="1258"/>
    </row>
    <row r="10" spans="1:9">
      <c r="A10" s="1258"/>
      <c r="B10" s="1258"/>
      <c r="C10" s="1261" t="s">
        <v>2257</v>
      </c>
      <c r="D10" s="1262" t="s">
        <v>6259</v>
      </c>
      <c r="E10" s="1258"/>
      <c r="F10" s="1258"/>
      <c r="G10" s="1258"/>
    </row>
    <row r="11" spans="1:9">
      <c r="A11" s="1258"/>
      <c r="B11" s="1258"/>
      <c r="C11" s="1261" t="s">
        <v>2258</v>
      </c>
      <c r="D11" s="1262" t="s">
        <v>6260</v>
      </c>
      <c r="E11" s="1258"/>
      <c r="F11" s="1258"/>
      <c r="G11" s="1258"/>
    </row>
  </sheetData>
  <mergeCells count="8">
    <mergeCell ref="B7:C7"/>
    <mergeCell ref="B8:C8"/>
    <mergeCell ref="C1:G1"/>
    <mergeCell ref="C2:G2"/>
    <mergeCell ref="C3:G3"/>
    <mergeCell ref="C4:G4"/>
    <mergeCell ref="C5:G5"/>
    <mergeCell ref="C6:G6"/>
  </mergeCells>
  <hyperlinks>
    <hyperlink ref="C5" r:id="rId1" display="vertikal.tr@mail.ru / 8 (925) 287-41-88" xr:uid="{9CC8F898-A539-42E9-9C22-88DFFDC8EC68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0A0D-B520-457C-8E41-E2404BFDC0FF}">
  <sheetPr>
    <tabColor rgb="FFFF0000"/>
    <pageSetUpPr fitToPage="1"/>
  </sheetPr>
  <dimension ref="B1:K11"/>
  <sheetViews>
    <sheetView view="pageBreakPreview" zoomScale="85" zoomScaleNormal="85" zoomScaleSheetLayoutView="85" workbookViewId="0">
      <selection activeCell="M44" sqref="M44"/>
    </sheetView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78" t="s">
        <v>836</v>
      </c>
      <c r="D1" s="1570" t="s">
        <v>4041</v>
      </c>
      <c r="E1" s="1571"/>
      <c r="F1" s="1571"/>
      <c r="G1" s="1571"/>
      <c r="H1" s="1572"/>
    </row>
    <row r="2" spans="2:11">
      <c r="C2" s="378" t="s">
        <v>837</v>
      </c>
      <c r="D2" s="1570"/>
      <c r="E2" s="1571"/>
      <c r="F2" s="1571"/>
      <c r="G2" s="1571"/>
      <c r="H2" s="1572"/>
    </row>
    <row r="3" spans="2:11">
      <c r="C3" s="378" t="s">
        <v>841</v>
      </c>
      <c r="D3" s="1570"/>
      <c r="E3" s="1571"/>
      <c r="F3" s="1571"/>
      <c r="G3" s="1571"/>
      <c r="H3" s="1572"/>
    </row>
    <row r="4" spans="2:11">
      <c r="C4" s="378" t="s">
        <v>839</v>
      </c>
      <c r="D4" s="1570" t="s">
        <v>4039</v>
      </c>
      <c r="E4" s="1571"/>
      <c r="F4" s="1571"/>
      <c r="G4" s="1571"/>
      <c r="H4" s="1572"/>
    </row>
    <row r="5" spans="2:11">
      <c r="C5" s="378" t="s">
        <v>2251</v>
      </c>
      <c r="D5" s="1573" t="s">
        <v>4042</v>
      </c>
      <c r="E5" s="1574"/>
      <c r="F5" s="1574"/>
      <c r="G5" s="1574"/>
      <c r="H5" s="1575"/>
    </row>
    <row r="6" spans="2:11" ht="12.6" thickBot="1">
      <c r="F6" s="24">
        <v>58965.38</v>
      </c>
      <c r="J6" s="1250">
        <v>46246</v>
      </c>
    </row>
    <row r="7" spans="2:11" ht="36.6" thickBot="1">
      <c r="B7" s="392" t="s">
        <v>639</v>
      </c>
      <c r="C7" s="1805" t="s">
        <v>2252</v>
      </c>
      <c r="D7" s="1806"/>
      <c r="E7" s="393" t="s">
        <v>2253</v>
      </c>
      <c r="F7" s="394" t="s">
        <v>2263</v>
      </c>
      <c r="G7" s="394" t="s">
        <v>1117</v>
      </c>
      <c r="H7" s="394" t="s">
        <v>2255</v>
      </c>
    </row>
    <row r="8" spans="2:11" ht="89.25" customHeight="1" thickBot="1">
      <c r="B8" s="395">
        <v>1</v>
      </c>
      <c r="C8" s="1803" t="s">
        <v>2264</v>
      </c>
      <c r="D8" s="1804"/>
      <c r="E8" s="396" t="s">
        <v>13</v>
      </c>
      <c r="F8" s="397">
        <v>1</v>
      </c>
      <c r="G8" s="398">
        <v>93350</v>
      </c>
      <c r="H8" s="399">
        <f>G8*F8</f>
        <v>93350</v>
      </c>
      <c r="K8" s="404"/>
    </row>
    <row r="9" spans="2:11">
      <c r="D9" s="402" t="s">
        <v>2256</v>
      </c>
    </row>
    <row r="10" spans="2:11">
      <c r="D10" s="402" t="s">
        <v>2257</v>
      </c>
      <c r="E10" s="403">
        <v>15</v>
      </c>
    </row>
    <row r="11" spans="2:11">
      <c r="D11" s="402" t="s">
        <v>2258</v>
      </c>
      <c r="E11" s="403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053B-BE8E-4A90-8635-B8B17C94742E}">
  <sheetPr>
    <tabColor rgb="FFFF0000"/>
  </sheetPr>
  <dimension ref="B1:M12"/>
  <sheetViews>
    <sheetView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78" t="s">
        <v>836</v>
      </c>
      <c r="D1" s="1821" t="s">
        <v>2269</v>
      </c>
      <c r="E1" s="1822"/>
      <c r="F1" s="1822"/>
      <c r="G1" s="1822"/>
      <c r="H1" s="1823"/>
    </row>
    <row r="2" spans="2:13" ht="15" customHeight="1">
      <c r="C2" s="378" t="s">
        <v>837</v>
      </c>
      <c r="D2" s="1821" t="s">
        <v>2270</v>
      </c>
      <c r="E2" s="1822"/>
      <c r="F2" s="1822"/>
      <c r="G2" s="1822"/>
      <c r="H2" s="1823"/>
    </row>
    <row r="3" spans="2:13" ht="13.95" customHeight="1">
      <c r="C3" s="378" t="s">
        <v>841</v>
      </c>
      <c r="D3" s="1824" t="s">
        <v>2271</v>
      </c>
      <c r="E3" s="1822"/>
      <c r="F3" s="1822"/>
      <c r="G3" s="1822"/>
      <c r="H3" s="1823"/>
      <c r="K3" s="24" t="s">
        <v>3897</v>
      </c>
      <c r="M3" s="24" t="s">
        <v>4023</v>
      </c>
    </row>
    <row r="4" spans="2:13" ht="15" customHeight="1">
      <c r="C4" s="378" t="s">
        <v>839</v>
      </c>
      <c r="D4" s="1821" t="s">
        <v>2272</v>
      </c>
      <c r="E4" s="1822"/>
      <c r="F4" s="1822"/>
      <c r="G4" s="1822"/>
      <c r="H4" s="1823"/>
    </row>
    <row r="5" spans="2:13" ht="12.6" thickBot="1">
      <c r="C5" s="378" t="s">
        <v>2251</v>
      </c>
      <c r="D5" s="1821" t="s">
        <v>2273</v>
      </c>
      <c r="E5" s="1822"/>
      <c r="F5" s="1822"/>
      <c r="G5" s="1822"/>
      <c r="H5" s="1823"/>
    </row>
    <row r="6" spans="2:13" ht="19.5" customHeight="1" thickBot="1">
      <c r="B6" s="392" t="s">
        <v>639</v>
      </c>
      <c r="C6" s="1805" t="s">
        <v>2252</v>
      </c>
      <c r="D6" s="1806"/>
      <c r="E6" s="393" t="s">
        <v>2253</v>
      </c>
      <c r="F6" s="394" t="s">
        <v>2274</v>
      </c>
      <c r="G6" s="407" t="s">
        <v>2275</v>
      </c>
      <c r="H6" s="394" t="s">
        <v>2255</v>
      </c>
      <c r="K6" s="24" t="s">
        <v>2273</v>
      </c>
    </row>
    <row r="7" spans="2:13" ht="49.5" customHeight="1">
      <c r="B7" s="408">
        <v>1</v>
      </c>
      <c r="C7" s="1826" t="s">
        <v>2265</v>
      </c>
      <c r="D7" s="1827"/>
      <c r="E7" s="409" t="s">
        <v>13</v>
      </c>
      <c r="F7" s="409">
        <v>1</v>
      </c>
      <c r="G7" s="410">
        <v>15947.9</v>
      </c>
      <c r="H7" s="411">
        <f>F7*G7</f>
        <v>15947.9</v>
      </c>
    </row>
    <row r="8" spans="2:13" ht="49.5" customHeight="1">
      <c r="B8" s="412">
        <v>2</v>
      </c>
      <c r="C8" s="1828" t="s">
        <v>2266</v>
      </c>
      <c r="D8" s="1829"/>
      <c r="E8" s="413" t="s">
        <v>13</v>
      </c>
      <c r="F8" s="413">
        <v>1</v>
      </c>
      <c r="G8" s="414">
        <v>9988.7000000000007</v>
      </c>
      <c r="H8" s="415">
        <f>F8*G8</f>
        <v>9988.7000000000007</v>
      </c>
    </row>
    <row r="9" spans="2:13" ht="49.5" customHeight="1">
      <c r="B9" s="412">
        <v>3</v>
      </c>
      <c r="C9" s="1830" t="s">
        <v>2267</v>
      </c>
      <c r="D9" s="1829"/>
      <c r="E9" s="413" t="s">
        <v>13</v>
      </c>
      <c r="F9" s="413">
        <v>1</v>
      </c>
      <c r="G9" s="414">
        <v>9988.7000000000007</v>
      </c>
      <c r="H9" s="415">
        <f>F9*G9</f>
        <v>9988.7000000000007</v>
      </c>
    </row>
    <row r="10" spans="2:13" ht="49.5" customHeight="1" thickBot="1">
      <c r="B10" s="416">
        <v>4</v>
      </c>
      <c r="C10" s="1831" t="s">
        <v>2268</v>
      </c>
      <c r="D10" s="1832"/>
      <c r="E10" s="417" t="s">
        <v>13</v>
      </c>
      <c r="F10" s="417">
        <v>1</v>
      </c>
      <c r="G10" s="414">
        <v>9988.7000000000007</v>
      </c>
      <c r="H10" s="418">
        <f>F10*G10</f>
        <v>9988.7000000000007</v>
      </c>
    </row>
    <row r="11" spans="2:13" ht="49.5" customHeight="1" thickBot="1">
      <c r="B11" s="416">
        <v>5</v>
      </c>
      <c r="C11" s="1825" t="s">
        <v>3896</v>
      </c>
      <c r="D11" s="1825"/>
      <c r="E11" s="417" t="s">
        <v>13</v>
      </c>
      <c r="F11" s="417">
        <v>1</v>
      </c>
      <c r="G11" s="454">
        <v>3473.2</v>
      </c>
      <c r="H11" s="881">
        <f>F11*G11</f>
        <v>3473.2</v>
      </c>
    </row>
    <row r="12" spans="2:13" ht="15.75" customHeight="1">
      <c r="C12" s="419" t="s">
        <v>2256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10E1-ECBB-4992-9072-CEA6FB3CA23A}">
  <sheetPr>
    <tabColor rgb="FFFF0000"/>
  </sheetPr>
  <dimension ref="B1:K32"/>
  <sheetViews>
    <sheetView workbookViewId="0"/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22" t="s">
        <v>836</v>
      </c>
      <c r="D1" s="1835" t="s">
        <v>2280</v>
      </c>
      <c r="E1" s="1836"/>
      <c r="F1" s="1836"/>
      <c r="G1" s="1836"/>
      <c r="H1" s="1837"/>
    </row>
    <row r="2" spans="2:11">
      <c r="C2" s="422" t="s">
        <v>837</v>
      </c>
      <c r="D2" s="1835" t="s">
        <v>2281</v>
      </c>
      <c r="E2" s="1836"/>
      <c r="F2" s="1836"/>
      <c r="G2" s="1836"/>
      <c r="H2" s="1837"/>
      <c r="J2" s="24" t="s">
        <v>3882</v>
      </c>
      <c r="K2" s="24" t="s">
        <v>3902</v>
      </c>
    </row>
    <row r="3" spans="2:11">
      <c r="C3" s="422" t="s">
        <v>841</v>
      </c>
      <c r="D3" s="1835" t="s">
        <v>2282</v>
      </c>
      <c r="E3" s="1836"/>
      <c r="F3" s="1836"/>
      <c r="G3" s="1836"/>
      <c r="H3" s="1837"/>
    </row>
    <row r="4" spans="2:11">
      <c r="C4" s="422" t="s">
        <v>839</v>
      </c>
      <c r="D4" s="1835" t="s">
        <v>2283</v>
      </c>
      <c r="E4" s="1836"/>
      <c r="F4" s="1836"/>
      <c r="G4" s="1836"/>
      <c r="H4" s="1837"/>
    </row>
    <row r="5" spans="2:11" ht="12.6" thickBot="1">
      <c r="C5" s="422" t="s">
        <v>2251</v>
      </c>
      <c r="D5" s="1835" t="s">
        <v>2284</v>
      </c>
      <c r="E5" s="1836"/>
      <c r="F5" s="1836"/>
      <c r="G5" s="1836"/>
      <c r="H5" s="1837"/>
    </row>
    <row r="6" spans="2:11" ht="27" customHeight="1" thickBot="1">
      <c r="B6" s="423" t="s">
        <v>639</v>
      </c>
      <c r="C6" s="1838" t="s">
        <v>2252</v>
      </c>
      <c r="D6" s="1839"/>
      <c r="E6" s="424" t="s">
        <v>2253</v>
      </c>
      <c r="F6" s="425" t="s">
        <v>2274</v>
      </c>
      <c r="G6" s="426" t="s">
        <v>3904</v>
      </c>
      <c r="H6" s="425" t="s">
        <v>2285</v>
      </c>
    </row>
    <row r="7" spans="2:11" ht="12.6" thickBot="1">
      <c r="B7" s="408">
        <v>1</v>
      </c>
      <c r="C7" s="1833" t="s">
        <v>2286</v>
      </c>
      <c r="D7" s="1833"/>
      <c r="E7" s="409" t="s">
        <v>15</v>
      </c>
      <c r="F7" s="409">
        <v>3390</v>
      </c>
      <c r="G7" s="427">
        <v>37.909999999999997</v>
      </c>
      <c r="H7" s="428">
        <f>F7*G7</f>
        <v>128514.9</v>
      </c>
    </row>
    <row r="8" spans="2:11" ht="12.6" thickBot="1">
      <c r="B8" s="412">
        <v>2</v>
      </c>
      <c r="C8" s="1834" t="s">
        <v>2287</v>
      </c>
      <c r="D8" s="1834"/>
      <c r="E8" s="413" t="s">
        <v>15</v>
      </c>
      <c r="F8" s="413">
        <v>20720</v>
      </c>
      <c r="G8" s="427">
        <v>37.909999999999997</v>
      </c>
      <c r="H8" s="429">
        <f t="shared" ref="H8:H10" si="0">F8*G8</f>
        <v>785495.2</v>
      </c>
    </row>
    <row r="9" spans="2:11" ht="12.6" thickBot="1">
      <c r="B9" s="412">
        <v>3</v>
      </c>
      <c r="C9" s="1834" t="s">
        <v>2288</v>
      </c>
      <c r="D9" s="1834"/>
      <c r="E9" s="413" t="s">
        <v>15</v>
      </c>
      <c r="F9" s="413">
        <v>991</v>
      </c>
      <c r="G9" s="427">
        <v>37.909999999999997</v>
      </c>
      <c r="H9" s="429">
        <f t="shared" si="0"/>
        <v>37568.81</v>
      </c>
    </row>
    <row r="10" spans="2:11" ht="12.6" thickBot="1">
      <c r="B10" s="416">
        <v>4</v>
      </c>
      <c r="C10" s="1825" t="s">
        <v>2289</v>
      </c>
      <c r="D10" s="1825"/>
      <c r="E10" s="417" t="s">
        <v>15</v>
      </c>
      <c r="F10" s="417">
        <v>1192</v>
      </c>
      <c r="G10" s="427">
        <v>37.909999999999997</v>
      </c>
      <c r="H10" s="430">
        <f t="shared" si="0"/>
        <v>45188.719999999994</v>
      </c>
    </row>
    <row r="11" spans="2:11">
      <c r="C11" s="419" t="s">
        <v>2256</v>
      </c>
      <c r="H11" s="431">
        <f>H7+H8+H9+H10</f>
        <v>996767.62999999989</v>
      </c>
    </row>
    <row r="17" spans="3:9" ht="14.4">
      <c r="C17" s="246" t="s">
        <v>3903</v>
      </c>
      <c r="D17" s="246"/>
      <c r="E17" s="246">
        <f>'Смета ЕР (общ) '!Q2</f>
        <v>98.85</v>
      </c>
      <c r="F17" s="246" t="s">
        <v>1828</v>
      </c>
      <c r="G17" s="246" t="s">
        <v>1252</v>
      </c>
      <c r="H17" s="246" t="s">
        <v>1835</v>
      </c>
      <c r="I17" s="475"/>
    </row>
    <row r="18" spans="3:9" ht="14.4">
      <c r="C18" s="474" t="s">
        <v>1826</v>
      </c>
      <c r="D18" s="474"/>
      <c r="E18" s="474"/>
      <c r="F18" s="253">
        <f>G7*'Смета ЕР (общ) '!Q2</f>
        <v>3747.4034999999994</v>
      </c>
      <c r="G18" s="474"/>
      <c r="H18" s="474"/>
      <c r="I18" s="475"/>
    </row>
    <row r="19" spans="3:9" ht="14.4">
      <c r="C19" s="474" t="s">
        <v>1827</v>
      </c>
      <c r="D19" s="474"/>
      <c r="E19" s="474"/>
      <c r="F19" s="253">
        <f>6350/10*0.15</f>
        <v>95.25</v>
      </c>
      <c r="G19" s="474" t="s">
        <v>1829</v>
      </c>
      <c r="H19" s="474"/>
      <c r="I19" s="475" t="s">
        <v>1831</v>
      </c>
    </row>
    <row r="20" spans="3:9" ht="14.4">
      <c r="C20" s="474" t="s">
        <v>1832</v>
      </c>
      <c r="D20" s="474"/>
      <c r="E20" s="474"/>
      <c r="F20" s="253">
        <f>F18*0.05</f>
        <v>187.37017499999999</v>
      </c>
      <c r="G20" s="254">
        <v>0.05</v>
      </c>
      <c r="H20" s="474"/>
      <c r="I20" s="475"/>
    </row>
    <row r="21" spans="3:9" ht="14.4">
      <c r="C21" s="474" t="s">
        <v>1834</v>
      </c>
      <c r="D21" s="474"/>
      <c r="E21" s="474"/>
      <c r="F21" s="253">
        <f>F18+F19+F20</f>
        <v>4030.0236749999995</v>
      </c>
      <c r="G21" s="474"/>
      <c r="H21" s="474"/>
      <c r="I21" s="475"/>
    </row>
    <row r="22" spans="3:9" ht="14.4">
      <c r="C22" s="474" t="s">
        <v>3887</v>
      </c>
      <c r="D22" s="474"/>
      <c r="E22" s="474"/>
      <c r="F22" s="253">
        <f>F21*0.05</f>
        <v>201.50118375</v>
      </c>
      <c r="G22" s="254">
        <v>0.05</v>
      </c>
      <c r="H22" s="474"/>
      <c r="I22" s="475"/>
    </row>
    <row r="23" spans="3:9" ht="14.4">
      <c r="C23" s="246" t="s">
        <v>1836</v>
      </c>
      <c r="D23" s="246"/>
      <c r="E23" s="246"/>
      <c r="F23" s="252">
        <f>F21+F22</f>
        <v>4231.5248587499991</v>
      </c>
      <c r="G23" s="246"/>
      <c r="H23" s="246"/>
      <c r="I23" s="475"/>
    </row>
    <row r="26" spans="3:9" ht="14.4">
      <c r="C26" s="246"/>
      <c r="D26" s="246"/>
      <c r="E26" s="246"/>
      <c r="F26" s="246" t="s">
        <v>1828</v>
      </c>
      <c r="G26" s="246" t="s">
        <v>1252</v>
      </c>
      <c r="H26" s="246" t="s">
        <v>1835</v>
      </c>
    </row>
    <row r="27" spans="3:9" ht="14.4">
      <c r="C27" s="474" t="s">
        <v>1826</v>
      </c>
      <c r="D27" s="474"/>
      <c r="E27" s="474"/>
      <c r="F27" s="253">
        <f>G10*'Смета ЕР (общ) '!Q2</f>
        <v>3747.4034999999994</v>
      </c>
      <c r="G27" s="474"/>
      <c r="H27" s="474"/>
    </row>
    <row r="28" spans="3:9" ht="14.4">
      <c r="C28" s="474" t="s">
        <v>1827</v>
      </c>
      <c r="D28" s="474"/>
      <c r="E28" s="474"/>
      <c r="F28" s="253">
        <f>6350/10*0.15</f>
        <v>95.25</v>
      </c>
      <c r="G28" s="474" t="s">
        <v>1829</v>
      </c>
      <c r="H28" s="474"/>
    </row>
    <row r="29" spans="3:9" ht="14.4">
      <c r="C29" s="474" t="s">
        <v>1832</v>
      </c>
      <c r="D29" s="474"/>
      <c r="E29" s="474"/>
      <c r="F29" s="253">
        <f>F27*0.05</f>
        <v>187.37017499999999</v>
      </c>
      <c r="G29" s="254">
        <v>0.05</v>
      </c>
      <c r="H29" s="474"/>
    </row>
    <row r="30" spans="3:9" ht="14.4">
      <c r="C30" s="474" t="s">
        <v>1834</v>
      </c>
      <c r="D30" s="474"/>
      <c r="E30" s="474"/>
      <c r="F30" s="253">
        <f>F27+F28+F29</f>
        <v>4030.0236749999995</v>
      </c>
      <c r="G30" s="474"/>
      <c r="H30" s="474"/>
    </row>
    <row r="31" spans="3:9" ht="14.4">
      <c r="C31" s="474" t="s">
        <v>3887</v>
      </c>
      <c r="D31" s="474"/>
      <c r="E31" s="474"/>
      <c r="F31" s="253">
        <f>F30*0.05</f>
        <v>201.50118375</v>
      </c>
      <c r="G31" s="254">
        <v>0.05</v>
      </c>
      <c r="H31" s="474"/>
    </row>
    <row r="32" spans="3:9" ht="14.4">
      <c r="C32" s="246" t="s">
        <v>1836</v>
      </c>
      <c r="D32" s="246"/>
      <c r="E32" s="246"/>
      <c r="F32" s="252">
        <f>F30+F31</f>
        <v>4231.5248587499991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3B21-7E21-4EC6-80AC-627458A060AF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32" customWidth="1"/>
    <col min="2" max="2" width="4.88671875" style="432" customWidth="1"/>
    <col min="3" max="3" width="35" style="432" customWidth="1"/>
    <col min="4" max="4" width="11" style="432" customWidth="1"/>
    <col min="5" max="5" width="9.109375" style="432"/>
    <col min="6" max="6" width="18.33203125" style="432" customWidth="1"/>
    <col min="7" max="8" width="16.33203125" style="432" customWidth="1"/>
    <col min="9" max="16384" width="9.109375" style="432"/>
  </cols>
  <sheetData>
    <row r="1" spans="2:11">
      <c r="C1" s="433" t="s">
        <v>836</v>
      </c>
      <c r="D1" s="1842" t="str">
        <f>'[17]Ковровая плитка'!D1</f>
        <v>ООО''Опус-Контракт''</v>
      </c>
      <c r="E1" s="1843"/>
      <c r="F1" s="1843"/>
      <c r="G1" s="1843"/>
      <c r="H1" s="1844"/>
    </row>
    <row r="2" spans="2:11">
      <c r="C2" s="433" t="s">
        <v>837</v>
      </c>
      <c r="D2" s="1842" t="str">
        <f>'[17]Ковровая плитка'!D2</f>
        <v>127015, г. Москва, ул. Новодмитровская Б., д.23, стр.1, этаж 4, пом. I, комн. № 2</v>
      </c>
      <c r="E2" s="1843"/>
      <c r="F2" s="1843"/>
      <c r="G2" s="1843"/>
      <c r="H2" s="1844"/>
      <c r="K2" s="432" t="s">
        <v>2307</v>
      </c>
    </row>
    <row r="3" spans="2:11">
      <c r="C3" s="433" t="s">
        <v>841</v>
      </c>
      <c r="D3" s="1842" t="str">
        <f>'[17]Ковровая плитка'!D3</f>
        <v>ИНН 7715891358, КПП 771501001, ОГРН 1117746915582,р/сч № 40702810901100029399,к/сч 30101810200000000593 БИК 044525593</v>
      </c>
      <c r="E3" s="1843"/>
      <c r="F3" s="1843"/>
      <c r="G3" s="1843"/>
      <c r="H3" s="1844"/>
    </row>
    <row r="4" spans="2:11">
      <c r="C4" s="433" t="s">
        <v>839</v>
      </c>
      <c r="D4" s="1842" t="str">
        <f>'[17]Ковровая плитка'!D4</f>
        <v>Петра Корнелия Ионовна</v>
      </c>
      <c r="E4" s="1843"/>
      <c r="F4" s="1843"/>
      <c r="G4" s="1843"/>
      <c r="H4" s="1844"/>
    </row>
    <row r="5" spans="2:11" ht="12.6" thickBot="1">
      <c r="C5" s="433" t="s">
        <v>2251</v>
      </c>
      <c r="D5" s="1842" t="str">
        <f>'[17]Ковровая плитка'!D5</f>
        <v>Моб. +7 (965) 209-57-09  , ksimonova@opuscontract.ru</v>
      </c>
      <c r="E5" s="1843"/>
      <c r="F5" s="1843"/>
      <c r="G5" s="1843"/>
      <c r="H5" s="1844"/>
      <c r="K5" s="432" t="s">
        <v>2308</v>
      </c>
    </row>
    <row r="6" spans="2:11" ht="24.6" thickBot="1">
      <c r="B6" s="434" t="s">
        <v>639</v>
      </c>
      <c r="C6" s="1845" t="s">
        <v>2252</v>
      </c>
      <c r="D6" s="1846"/>
      <c r="E6" s="435" t="s">
        <v>2253</v>
      </c>
      <c r="F6" s="436" t="s">
        <v>2274</v>
      </c>
      <c r="G6" s="437" t="s">
        <v>2290</v>
      </c>
      <c r="H6" s="436" t="s">
        <v>2291</v>
      </c>
      <c r="K6" s="432" t="s">
        <v>2306</v>
      </c>
    </row>
    <row r="7" spans="2:11" ht="39.75" customHeight="1" thickBot="1">
      <c r="B7" s="438">
        <v>1</v>
      </c>
      <c r="C7" s="1840" t="s">
        <v>2292</v>
      </c>
      <c r="D7" s="1841"/>
      <c r="E7" s="439" t="s">
        <v>15</v>
      </c>
      <c r="F7" s="439">
        <v>5896</v>
      </c>
      <c r="G7" s="440">
        <v>3876.37</v>
      </c>
      <c r="H7" s="441">
        <f>F7*G7</f>
        <v>22855077.52</v>
      </c>
    </row>
    <row r="8" spans="2:11">
      <c r="C8" s="442" t="s">
        <v>2256</v>
      </c>
    </row>
    <row r="10" spans="2:11">
      <c r="C10" s="443" t="s">
        <v>2293</v>
      </c>
      <c r="D10" s="444"/>
    </row>
    <row r="11" spans="2:11">
      <c r="C11" s="444" t="s">
        <v>2294</v>
      </c>
    </row>
    <row r="15" spans="2:11" ht="14.4">
      <c r="C15" s="246"/>
      <c r="D15" s="246"/>
      <c r="E15" s="246"/>
      <c r="F15" s="246" t="s">
        <v>1828</v>
      </c>
      <c r="G15" s="246" t="s">
        <v>1252</v>
      </c>
      <c r="H15" s="246" t="s">
        <v>1835</v>
      </c>
    </row>
    <row r="16" spans="2:11" ht="14.4">
      <c r="C16" s="474" t="s">
        <v>1826</v>
      </c>
      <c r="D16" s="474"/>
      <c r="E16" s="474"/>
      <c r="F16" s="253">
        <f>G7</f>
        <v>3876.37</v>
      </c>
      <c r="G16" s="474"/>
      <c r="H16" s="474"/>
    </row>
    <row r="17" spans="3:8" ht="14.4">
      <c r="C17" s="474" t="s">
        <v>1827</v>
      </c>
      <c r="D17" s="474"/>
      <c r="E17" s="474"/>
      <c r="F17" s="253">
        <f>6350/10*0.15</f>
        <v>95.25</v>
      </c>
      <c r="G17" s="474" t="s">
        <v>1829</v>
      </c>
      <c r="H17" s="474" t="s">
        <v>1830</v>
      </c>
    </row>
    <row r="18" spans="3:8" ht="14.4">
      <c r="C18" s="474" t="s">
        <v>1832</v>
      </c>
      <c r="D18" s="474"/>
      <c r="E18" s="474"/>
      <c r="F18" s="253">
        <f>F16*0.05</f>
        <v>193.8185</v>
      </c>
      <c r="G18" s="254">
        <v>0.05</v>
      </c>
      <c r="H18" s="474" t="s">
        <v>1833</v>
      </c>
    </row>
    <row r="19" spans="3:8" ht="14.4">
      <c r="C19" s="474" t="s">
        <v>1834</v>
      </c>
      <c r="D19" s="474"/>
      <c r="E19" s="474"/>
      <c r="F19" s="253">
        <f>F16+F17+F18</f>
        <v>4165.4385000000002</v>
      </c>
      <c r="G19" s="474"/>
      <c r="H19" s="474"/>
    </row>
    <row r="20" spans="3:8" ht="14.4">
      <c r="C20" s="474" t="s">
        <v>3887</v>
      </c>
      <c r="D20" s="474"/>
      <c r="E20" s="474"/>
      <c r="F20" s="253">
        <f>F19*0.05</f>
        <v>208.27192500000001</v>
      </c>
      <c r="G20" s="474"/>
      <c r="H20" s="474"/>
    </row>
    <row r="21" spans="3:8" ht="14.4">
      <c r="C21" s="246" t="s">
        <v>1836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F2C7-34C3-49E7-B181-44BE37A2406A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32" customWidth="1"/>
    <col min="2" max="2" width="4.88671875" style="432" customWidth="1"/>
    <col min="3" max="3" width="35" style="432" customWidth="1"/>
    <col min="4" max="4" width="11" style="432" customWidth="1"/>
    <col min="5" max="5" width="38.33203125" style="432" customWidth="1"/>
    <col min="6" max="6" width="9.44140625" style="432" bestFit="1" customWidth="1"/>
    <col min="7" max="7" width="9.109375" style="432"/>
    <col min="8" max="9" width="16.33203125" style="432" customWidth="1"/>
    <col min="10" max="16384" width="9.109375" style="432"/>
  </cols>
  <sheetData>
    <row r="1" spans="2:13">
      <c r="C1" s="433" t="s">
        <v>836</v>
      </c>
      <c r="D1" s="1842" t="str">
        <f>'[18]Ковровая плитка'!D1</f>
        <v>ООО''Опус-Контракт''</v>
      </c>
      <c r="E1" s="1847"/>
      <c r="F1" s="1843"/>
      <c r="G1" s="1843"/>
      <c r="H1" s="1843"/>
      <c r="I1" s="1844"/>
    </row>
    <row r="2" spans="2:13">
      <c r="C2" s="433" t="s">
        <v>837</v>
      </c>
      <c r="D2" s="1842" t="str">
        <f>'[18]Ковровая плитка'!D2</f>
        <v>127015, г. Москва, ул. Новодмитровская Б., д.23, стр.1, этаж 4, пом. I, комн. № 2</v>
      </c>
      <c r="E2" s="1847"/>
      <c r="F2" s="1843"/>
      <c r="G2" s="1843"/>
      <c r="H2" s="1843"/>
      <c r="I2" s="1844"/>
    </row>
    <row r="3" spans="2:13">
      <c r="C3" s="433" t="s">
        <v>841</v>
      </c>
      <c r="D3" s="1842" t="str">
        <f>'[18]Ковровая плитка'!D3</f>
        <v>ИНН 7715891358, КПП 771501001, ОГРН 1117746915582,р/сч № 40702810901100029399,к/сч 30101810200000000593 БИК 044525593</v>
      </c>
      <c r="E3" s="1847"/>
      <c r="F3" s="1843"/>
      <c r="G3" s="1843"/>
      <c r="H3" s="1843"/>
      <c r="I3" s="1844"/>
    </row>
    <row r="4" spans="2:13">
      <c r="C4" s="433" t="s">
        <v>839</v>
      </c>
      <c r="D4" s="1842" t="s">
        <v>2308</v>
      </c>
      <c r="E4" s="1847"/>
      <c r="F4" s="1843"/>
      <c r="G4" s="1843"/>
      <c r="H4" s="1843"/>
      <c r="I4" s="1844"/>
    </row>
    <row r="5" spans="2:13" ht="12.6" thickBot="1">
      <c r="C5" s="433" t="s">
        <v>2251</v>
      </c>
      <c r="D5" s="1842" t="s">
        <v>2306</v>
      </c>
      <c r="E5" s="1847"/>
      <c r="F5" s="1843"/>
      <c r="G5" s="1843"/>
      <c r="H5" s="1843"/>
      <c r="I5" s="1844"/>
      <c r="K5" s="432" t="s">
        <v>3901</v>
      </c>
      <c r="M5" s="432" t="s">
        <v>4024</v>
      </c>
    </row>
    <row r="6" spans="2:13" ht="24.6" thickBot="1">
      <c r="B6" s="434" t="s">
        <v>639</v>
      </c>
      <c r="C6" s="1845" t="s">
        <v>2252</v>
      </c>
      <c r="D6" s="1846"/>
      <c r="E6" s="437" t="s">
        <v>1550</v>
      </c>
      <c r="F6" s="435" t="s">
        <v>2253</v>
      </c>
      <c r="G6" s="436" t="s">
        <v>2274</v>
      </c>
      <c r="H6" s="437" t="s">
        <v>4025</v>
      </c>
      <c r="I6" s="436" t="s">
        <v>4026</v>
      </c>
    </row>
    <row r="7" spans="2:13" ht="39.75" customHeight="1" thickBot="1">
      <c r="B7" s="438">
        <v>1</v>
      </c>
      <c r="C7" s="1840" t="s">
        <v>2292</v>
      </c>
      <c r="D7" s="1841"/>
      <c r="E7" s="445" t="s">
        <v>3898</v>
      </c>
      <c r="F7" s="439" t="s">
        <v>15</v>
      </c>
      <c r="G7" s="439">
        <v>5896</v>
      </c>
      <c r="H7" s="925">
        <v>250</v>
      </c>
      <c r="I7" s="926">
        <f>G7*H7</f>
        <v>1474000</v>
      </c>
    </row>
    <row r="8" spans="2:13">
      <c r="C8" s="442" t="s">
        <v>2256</v>
      </c>
    </row>
    <row r="10" spans="2:13">
      <c r="C10" s="443"/>
      <c r="D10" s="444"/>
      <c r="E10" s="444"/>
    </row>
    <row r="11" spans="2:13">
      <c r="C11" s="444"/>
    </row>
    <row r="13" spans="2:13" ht="14.4">
      <c r="C13" s="246" t="s">
        <v>3900</v>
      </c>
      <c r="D13" s="246">
        <f>'Смета ЕР (общ) '!Q4*1.02</f>
        <v>12.892800000000001</v>
      </c>
      <c r="E13" s="246"/>
      <c r="F13" s="246" t="s">
        <v>1828</v>
      </c>
      <c r="G13" s="246" t="s">
        <v>1252</v>
      </c>
      <c r="H13" s="246" t="s">
        <v>1835</v>
      </c>
    </row>
    <row r="14" spans="2:13" ht="14.4">
      <c r="C14" s="474" t="s">
        <v>1826</v>
      </c>
      <c r="D14" s="474"/>
      <c r="E14" s="474"/>
      <c r="F14" s="253">
        <f>H7*D13</f>
        <v>3223.2000000000003</v>
      </c>
      <c r="G14" s="474"/>
      <c r="H14" s="474"/>
    </row>
    <row r="15" spans="2:13" ht="14.4">
      <c r="C15" s="474" t="s">
        <v>1827</v>
      </c>
      <c r="D15" s="474"/>
      <c r="E15" s="474"/>
      <c r="F15" s="253">
        <f>6350/10*0.15</f>
        <v>95.25</v>
      </c>
      <c r="G15" s="474" t="s">
        <v>1829</v>
      </c>
      <c r="H15" s="474"/>
    </row>
    <row r="16" spans="2:13" ht="14.4">
      <c r="C16" s="474" t="s">
        <v>1832</v>
      </c>
      <c r="D16" s="254">
        <v>0.05</v>
      </c>
      <c r="E16" s="474"/>
      <c r="F16" s="253">
        <f>F14*0.05</f>
        <v>161.16000000000003</v>
      </c>
      <c r="G16" s="254">
        <v>0.05</v>
      </c>
      <c r="H16" s="474"/>
    </row>
    <row r="17" spans="3:8" ht="14.4">
      <c r="C17" s="474" t="s">
        <v>1834</v>
      </c>
      <c r="D17" s="474"/>
      <c r="E17" s="474"/>
      <c r="F17" s="253">
        <f>F14+F15+F16</f>
        <v>3479.61</v>
      </c>
      <c r="G17" s="474"/>
      <c r="H17" s="474"/>
    </row>
    <row r="18" spans="3:8" ht="14.4">
      <c r="C18" s="474" t="s">
        <v>3887</v>
      </c>
      <c r="D18" s="474"/>
      <c r="E18" s="474"/>
      <c r="F18" s="253">
        <f>F17*0.05</f>
        <v>173.98050000000001</v>
      </c>
      <c r="G18" s="474"/>
      <c r="H18" s="474"/>
    </row>
    <row r="19" spans="3:8" ht="14.4">
      <c r="C19" s="246" t="s">
        <v>1836</v>
      </c>
      <c r="D19" s="246"/>
      <c r="E19" s="246"/>
      <c r="F19" s="252">
        <f>F17+F18</f>
        <v>3653.5905000000002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BFC-A014-46D2-B259-F607CE20B40C}">
  <sheetPr>
    <tabColor rgb="FFFF0000"/>
  </sheetPr>
  <dimension ref="B1:M35"/>
  <sheetViews>
    <sheetView workbookViewId="0">
      <selection activeCell="C8" sqref="C8:J33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78" t="s">
        <v>836</v>
      </c>
      <c r="D1" s="1821" t="s">
        <v>3905</v>
      </c>
      <c r="E1" s="1822"/>
      <c r="F1" s="1822"/>
      <c r="G1" s="1822"/>
      <c r="H1" s="1823"/>
    </row>
    <row r="2" spans="2:13">
      <c r="C2" s="378" t="s">
        <v>837</v>
      </c>
      <c r="D2" s="1821" t="s">
        <v>3906</v>
      </c>
      <c r="E2" s="1822"/>
      <c r="F2" s="1822"/>
      <c r="G2" s="1822"/>
      <c r="H2" s="1823"/>
    </row>
    <row r="3" spans="2:13">
      <c r="C3" s="378" t="s">
        <v>841</v>
      </c>
      <c r="D3" s="1821" t="s">
        <v>3907</v>
      </c>
      <c r="E3" s="1822"/>
      <c r="F3" s="1822"/>
      <c r="G3" s="1822"/>
      <c r="H3" s="1823"/>
    </row>
    <row r="4" spans="2:13">
      <c r="C4" s="378" t="s">
        <v>839</v>
      </c>
      <c r="D4" s="1821" t="s">
        <v>2283</v>
      </c>
      <c r="E4" s="1822"/>
      <c r="F4" s="1822"/>
      <c r="G4" s="1822"/>
      <c r="H4" s="1823"/>
      <c r="K4" s="24" t="s">
        <v>6246</v>
      </c>
      <c r="M4" s="24" t="s">
        <v>3920</v>
      </c>
    </row>
    <row r="5" spans="2:13">
      <c r="C5" s="883" t="s">
        <v>2251</v>
      </c>
      <c r="D5" s="1821" t="s">
        <v>3908</v>
      </c>
      <c r="E5" s="1822"/>
      <c r="F5" s="1822"/>
      <c r="G5" s="1822"/>
      <c r="H5" s="1823"/>
    </row>
    <row r="6" spans="2:13">
      <c r="C6" s="864" t="s">
        <v>3894</v>
      </c>
      <c r="D6" s="1849" t="s">
        <v>3909</v>
      </c>
      <c r="E6" s="1822"/>
      <c r="F6" s="1822"/>
      <c r="G6" s="1822"/>
      <c r="H6" s="1823"/>
    </row>
    <row r="7" spans="2:13" ht="12.6" thickBot="1">
      <c r="C7" s="880" t="s">
        <v>3895</v>
      </c>
      <c r="D7" s="1855" t="s">
        <v>3910</v>
      </c>
      <c r="E7" s="1856"/>
      <c r="F7" s="1856"/>
      <c r="G7" s="1856"/>
      <c r="H7" s="1857"/>
    </row>
    <row r="8" spans="2:13" ht="20.25" customHeight="1" thickBot="1">
      <c r="B8" s="392" t="s">
        <v>639</v>
      </c>
      <c r="C8" s="1851" t="s">
        <v>3911</v>
      </c>
      <c r="D8" s="1852"/>
      <c r="E8" s="393" t="s">
        <v>2253</v>
      </c>
      <c r="F8" s="884" t="s">
        <v>2274</v>
      </c>
      <c r="G8" s="394" t="s">
        <v>2275</v>
      </c>
      <c r="H8" s="863" t="s">
        <v>2255</v>
      </c>
    </row>
    <row r="9" spans="2:13" ht="30" customHeight="1">
      <c r="B9" s="408">
        <v>1</v>
      </c>
      <c r="C9" s="1853" t="s">
        <v>3912</v>
      </c>
      <c r="D9" s="1853"/>
      <c r="E9" s="420" t="s">
        <v>13</v>
      </c>
      <c r="F9" s="885">
        <v>131034</v>
      </c>
      <c r="G9" s="1247">
        <v>828</v>
      </c>
      <c r="H9" s="446">
        <f t="shared" ref="H9:H16" si="0">G9*F9</f>
        <v>108496152</v>
      </c>
      <c r="J9" s="24">
        <f>0.6*0.6*F9*0.9</f>
        <v>42455.015999999996</v>
      </c>
      <c r="K9" s="447"/>
    </row>
    <row r="10" spans="2:13" ht="13.2">
      <c r="B10" s="412">
        <v>2</v>
      </c>
      <c r="C10" s="1854" t="s">
        <v>2295</v>
      </c>
      <c r="D10" s="1854"/>
      <c r="E10" s="421" t="s">
        <v>13</v>
      </c>
      <c r="F10" s="886">
        <v>160277</v>
      </c>
      <c r="G10" s="1248">
        <v>132</v>
      </c>
      <c r="H10" s="448">
        <f t="shared" si="0"/>
        <v>21156564</v>
      </c>
      <c r="K10" s="447"/>
    </row>
    <row r="11" spans="2:13" ht="13.2">
      <c r="B11" s="412">
        <v>3</v>
      </c>
      <c r="C11" s="1850" t="s">
        <v>2296</v>
      </c>
      <c r="D11" s="1850"/>
      <c r="E11" s="449" t="s">
        <v>13</v>
      </c>
      <c r="F11" s="886">
        <v>160277</v>
      </c>
      <c r="G11" s="1248">
        <v>8.34</v>
      </c>
      <c r="H11" s="448">
        <f t="shared" si="0"/>
        <v>1336710.18</v>
      </c>
      <c r="K11" s="447"/>
    </row>
    <row r="12" spans="2:13" ht="13.2">
      <c r="B12" s="412">
        <v>4</v>
      </c>
      <c r="C12" s="1850" t="s">
        <v>2297</v>
      </c>
      <c r="D12" s="1850"/>
      <c r="E12" s="449" t="s">
        <v>13</v>
      </c>
      <c r="F12" s="887">
        <v>942</v>
      </c>
      <c r="G12" s="1248">
        <v>1982.5</v>
      </c>
      <c r="H12" s="448">
        <f t="shared" si="0"/>
        <v>1867515</v>
      </c>
      <c r="K12" s="447"/>
    </row>
    <row r="13" spans="2:13" ht="13.2">
      <c r="B13" s="412">
        <v>5</v>
      </c>
      <c r="C13" s="1850" t="s">
        <v>2298</v>
      </c>
      <c r="D13" s="1850"/>
      <c r="E13" s="449" t="s">
        <v>13</v>
      </c>
      <c r="F13" s="887">
        <v>8050</v>
      </c>
      <c r="G13" s="888">
        <v>570</v>
      </c>
      <c r="H13" s="448">
        <f t="shared" si="0"/>
        <v>4588500</v>
      </c>
      <c r="K13" s="447"/>
    </row>
    <row r="14" spans="2:13" ht="13.2">
      <c r="B14" s="412">
        <v>6</v>
      </c>
      <c r="C14" s="1848" t="s">
        <v>2299</v>
      </c>
      <c r="D14" s="1848"/>
      <c r="E14" s="889" t="s">
        <v>13</v>
      </c>
      <c r="F14" s="890">
        <v>314633</v>
      </c>
      <c r="G14" s="888">
        <v>1.1000000000000001</v>
      </c>
      <c r="H14" s="448">
        <f t="shared" si="0"/>
        <v>346096.30000000005</v>
      </c>
      <c r="K14" s="447"/>
    </row>
    <row r="15" spans="2:13" ht="14.4">
      <c r="B15" s="412">
        <v>7</v>
      </c>
      <c r="C15" s="1848" t="s">
        <v>2300</v>
      </c>
      <c r="D15" s="1848"/>
      <c r="E15" s="889" t="s">
        <v>13</v>
      </c>
      <c r="F15" s="890">
        <v>92538</v>
      </c>
      <c r="G15" s="891">
        <v>2.11</v>
      </c>
      <c r="H15" s="448">
        <f t="shared" si="0"/>
        <v>195255.18</v>
      </c>
      <c r="K15" s="447"/>
    </row>
    <row r="16" spans="2:13" ht="13.2">
      <c r="B16" s="412">
        <v>8</v>
      </c>
      <c r="C16" s="1848" t="s">
        <v>3913</v>
      </c>
      <c r="D16" s="1848"/>
      <c r="E16" s="889" t="s">
        <v>13</v>
      </c>
      <c r="F16" s="892">
        <v>1183</v>
      </c>
      <c r="G16" s="893">
        <v>123</v>
      </c>
      <c r="H16" s="448">
        <f t="shared" si="0"/>
        <v>145509</v>
      </c>
      <c r="K16" s="447"/>
    </row>
    <row r="17" spans="2:10">
      <c r="B17" s="450"/>
      <c r="C17" s="1858" t="s">
        <v>2301</v>
      </c>
      <c r="D17" s="1859"/>
      <c r="E17" s="1859"/>
      <c r="F17" s="1859"/>
      <c r="G17" s="1860"/>
      <c r="H17" s="451">
        <f>SUM(H9:H16)</f>
        <v>138132301.66000003</v>
      </c>
      <c r="I17" s="24" t="s">
        <v>3919</v>
      </c>
      <c r="J17" s="897">
        <f>H17/J9</f>
        <v>3253.6155836097209</v>
      </c>
    </row>
    <row r="18" spans="2:10" ht="12.6" thickBot="1">
      <c r="B18" s="452"/>
      <c r="C18" s="1861" t="s">
        <v>3914</v>
      </c>
      <c r="D18" s="1862"/>
      <c r="E18" s="1862"/>
      <c r="F18" s="1862"/>
      <c r="G18" s="1863"/>
      <c r="H18" s="453">
        <f>H17*22/122</f>
        <v>24909103.578032792</v>
      </c>
    </row>
    <row r="19" spans="2:10">
      <c r="C19" s="419" t="s">
        <v>2256</v>
      </c>
    </row>
    <row r="20" spans="2:10">
      <c r="C20" s="419" t="s">
        <v>3915</v>
      </c>
    </row>
    <row r="22" spans="2:10" ht="12.6" thickBot="1">
      <c r="B22" s="894" t="s">
        <v>3916</v>
      </c>
    </row>
    <row r="23" spans="2:10" ht="12.6" thickBot="1">
      <c r="B23" s="392" t="s">
        <v>639</v>
      </c>
      <c r="C23" s="1851" t="s">
        <v>3911</v>
      </c>
      <c r="D23" s="1852"/>
      <c r="E23" s="393" t="s">
        <v>2253</v>
      </c>
      <c r="F23" s="884" t="s">
        <v>2274</v>
      </c>
      <c r="G23" s="394" t="s">
        <v>2275</v>
      </c>
      <c r="H23" s="863" t="s">
        <v>2255</v>
      </c>
    </row>
    <row r="24" spans="2:10" ht="38.4" customHeight="1">
      <c r="B24" s="408">
        <v>1</v>
      </c>
      <c r="C24" s="1833" t="s">
        <v>3917</v>
      </c>
      <c r="D24" s="1833"/>
      <c r="E24" s="420" t="s">
        <v>13</v>
      </c>
      <c r="F24" s="885">
        <v>131034</v>
      </c>
      <c r="G24" s="895">
        <v>3650</v>
      </c>
      <c r="H24" s="446">
        <f>G24*F24</f>
        <v>478274100</v>
      </c>
      <c r="J24" s="24">
        <f>0.6*0.6*F24*0.9</f>
        <v>42455.015999999996</v>
      </c>
    </row>
    <row r="25" spans="2:10" ht="13.2">
      <c r="B25" s="412">
        <v>2</v>
      </c>
      <c r="C25" s="1864" t="s">
        <v>2295</v>
      </c>
      <c r="D25" s="1864"/>
      <c r="E25" s="896" t="s">
        <v>13</v>
      </c>
      <c r="F25" s="886">
        <v>160277</v>
      </c>
      <c r="G25" s="895">
        <v>132</v>
      </c>
      <c r="H25" s="448">
        <f t="shared" ref="H25:H31" si="1">G25*F25</f>
        <v>21156564</v>
      </c>
    </row>
    <row r="26" spans="2:10" ht="13.2">
      <c r="B26" s="412">
        <v>3</v>
      </c>
      <c r="C26" s="1864" t="s">
        <v>2296</v>
      </c>
      <c r="D26" s="1864"/>
      <c r="E26" s="889" t="s">
        <v>13</v>
      </c>
      <c r="F26" s="886">
        <v>160277</v>
      </c>
      <c r="G26" s="895">
        <v>8.34</v>
      </c>
      <c r="H26" s="448">
        <f t="shared" si="1"/>
        <v>1336710.18</v>
      </c>
    </row>
    <row r="27" spans="2:10" ht="13.2">
      <c r="B27" s="412">
        <v>4</v>
      </c>
      <c r="C27" s="1848" t="s">
        <v>2297</v>
      </c>
      <c r="D27" s="1848"/>
      <c r="E27" s="889" t="s">
        <v>13</v>
      </c>
      <c r="F27" s="887">
        <v>942</v>
      </c>
      <c r="G27" s="888">
        <v>1982.5</v>
      </c>
      <c r="H27" s="448">
        <f t="shared" si="1"/>
        <v>1867515</v>
      </c>
    </row>
    <row r="28" spans="2:10" ht="13.2">
      <c r="B28" s="412">
        <v>5</v>
      </c>
      <c r="C28" s="1848" t="s">
        <v>2298</v>
      </c>
      <c r="D28" s="1848"/>
      <c r="E28" s="889" t="s">
        <v>13</v>
      </c>
      <c r="F28" s="887">
        <v>8050</v>
      </c>
      <c r="G28" s="888">
        <v>570</v>
      </c>
      <c r="H28" s="448">
        <f t="shared" si="1"/>
        <v>4588500</v>
      </c>
    </row>
    <row r="29" spans="2:10" ht="13.2">
      <c r="B29" s="412">
        <v>6</v>
      </c>
      <c r="C29" s="1848" t="s">
        <v>2299</v>
      </c>
      <c r="D29" s="1848"/>
      <c r="E29" s="889" t="s">
        <v>13</v>
      </c>
      <c r="F29" s="890">
        <v>314633</v>
      </c>
      <c r="G29" s="888">
        <v>1.1000000000000001</v>
      </c>
      <c r="H29" s="448">
        <f t="shared" si="1"/>
        <v>346096.30000000005</v>
      </c>
    </row>
    <row r="30" spans="2:10" ht="14.4">
      <c r="B30" s="412">
        <v>7</v>
      </c>
      <c r="C30" s="1848" t="s">
        <v>2300</v>
      </c>
      <c r="D30" s="1848"/>
      <c r="E30" s="889" t="s">
        <v>13</v>
      </c>
      <c r="F30" s="890">
        <v>92538</v>
      </c>
      <c r="G30" s="891">
        <v>2.11</v>
      </c>
      <c r="H30" s="448">
        <f t="shared" si="1"/>
        <v>195255.18</v>
      </c>
    </row>
    <row r="31" spans="2:10" ht="13.2">
      <c r="B31" s="412">
        <v>8</v>
      </c>
      <c r="C31" s="1848" t="s">
        <v>3913</v>
      </c>
      <c r="D31" s="1848"/>
      <c r="E31" s="889" t="s">
        <v>13</v>
      </c>
      <c r="F31" s="892">
        <v>1183</v>
      </c>
      <c r="G31" s="893">
        <v>123</v>
      </c>
      <c r="H31" s="448">
        <f t="shared" si="1"/>
        <v>145509</v>
      </c>
      <c r="I31" s="24" t="s">
        <v>3919</v>
      </c>
      <c r="J31" s="897">
        <f>H32/J24</f>
        <v>11963.492126819598</v>
      </c>
    </row>
    <row r="32" spans="2:10">
      <c r="B32" s="450"/>
      <c r="C32" s="1858" t="s">
        <v>2301</v>
      </c>
      <c r="D32" s="1859"/>
      <c r="E32" s="1859"/>
      <c r="F32" s="1859"/>
      <c r="G32" s="1860"/>
      <c r="H32" s="451">
        <f>SUM(H24:H31)</f>
        <v>507910249.66000003</v>
      </c>
    </row>
    <row r="33" spans="2:8" ht="12.6" thickBot="1">
      <c r="B33" s="452"/>
      <c r="C33" s="1861" t="s">
        <v>3914</v>
      </c>
      <c r="D33" s="1862"/>
      <c r="E33" s="1862"/>
      <c r="F33" s="1862"/>
      <c r="G33" s="1863"/>
      <c r="H33" s="453">
        <f>H32*22/122</f>
        <v>91590372.889508203</v>
      </c>
    </row>
    <row r="34" spans="2:8">
      <c r="C34" s="419" t="s">
        <v>2256</v>
      </c>
    </row>
    <row r="35" spans="2:8">
      <c r="C35" s="419" t="s">
        <v>3918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C5B2-3CE6-4708-8151-006186D1C294}">
  <sheetPr filterMode="1">
    <tabColor rgb="FFFF0000"/>
  </sheetPr>
  <dimension ref="A1:AN2364"/>
  <sheetViews>
    <sheetView zoomScale="80" zoomScaleNormal="80" workbookViewId="0"/>
  </sheetViews>
  <sheetFormatPr defaultColWidth="9.109375" defaultRowHeight="14.4"/>
  <cols>
    <col min="1" max="1" width="45.88671875" style="862" customWidth="1"/>
    <col min="2" max="2" width="31.88671875" style="862" customWidth="1"/>
    <col min="3" max="3" width="110.6640625" style="862" customWidth="1"/>
    <col min="4" max="4" width="25.44140625" style="862" customWidth="1"/>
    <col min="5" max="5" width="23.5546875" style="862" customWidth="1"/>
    <col min="6" max="6" width="10.44140625" style="862" bestFit="1" customWidth="1"/>
    <col min="7" max="10" width="9.109375" style="862"/>
    <col min="11" max="11" width="10.44140625" style="862" bestFit="1" customWidth="1"/>
    <col min="12" max="15" width="9.109375" style="862"/>
    <col min="16" max="16" width="10.44140625" style="862" bestFit="1" customWidth="1"/>
    <col min="17" max="19" width="9.109375" style="862"/>
    <col min="20" max="20" width="13.33203125" style="862" customWidth="1"/>
    <col min="21" max="21" width="10.44140625" style="862" bestFit="1" customWidth="1"/>
    <col min="22" max="25" width="9.109375" style="862"/>
    <col min="26" max="26" width="10.44140625" style="862" bestFit="1" customWidth="1"/>
    <col min="27" max="30" width="9.109375" style="862"/>
    <col min="31" max="31" width="10.5546875" style="862" bestFit="1" customWidth="1"/>
    <col min="32" max="35" width="9.109375" style="862"/>
    <col min="36" max="36" width="10.5546875" style="924" bestFit="1" customWidth="1"/>
    <col min="37" max="40" width="9.109375" style="924"/>
    <col min="41" max="16384" width="9.109375" style="862"/>
  </cols>
  <sheetData>
    <row r="1" spans="1:39">
      <c r="A1" s="269" t="s">
        <v>1895</v>
      </c>
      <c r="Z1" s="924"/>
      <c r="AE1" s="924"/>
      <c r="AF1" s="924"/>
      <c r="AG1" s="924"/>
      <c r="AH1" s="924"/>
    </row>
    <row r="2" spans="1:39">
      <c r="A2" s="861" t="s">
        <v>1242</v>
      </c>
      <c r="B2" s="861" t="s">
        <v>1243</v>
      </c>
      <c r="C2" s="861" t="s">
        <v>1244</v>
      </c>
      <c r="D2" s="861" t="s">
        <v>1838</v>
      </c>
      <c r="E2" s="861" t="s">
        <v>2018</v>
      </c>
      <c r="F2" s="73">
        <f>D3</f>
        <v>3244.1400000000003</v>
      </c>
      <c r="G2" s="43" t="s">
        <v>1212</v>
      </c>
      <c r="H2" s="43"/>
      <c r="I2" s="74"/>
      <c r="K2" s="73">
        <f>D4</f>
        <v>3509.46</v>
      </c>
      <c r="L2" s="43" t="s">
        <v>1212</v>
      </c>
      <c r="M2" s="43"/>
      <c r="N2" s="74"/>
      <c r="P2" s="73">
        <f>D5</f>
        <v>2962.7400000000002</v>
      </c>
      <c r="Q2" s="43" t="s">
        <v>1212</v>
      </c>
      <c r="R2" s="43"/>
      <c r="S2" s="74"/>
      <c r="U2" s="73">
        <f>D6</f>
        <v>3244.1400000000003</v>
      </c>
      <c r="V2" s="43" t="s">
        <v>1212</v>
      </c>
      <c r="W2" s="43"/>
      <c r="X2" s="74"/>
      <c r="Z2" s="73">
        <f>D7</f>
        <v>2962.7400000000002</v>
      </c>
      <c r="AA2" s="43" t="s">
        <v>1212</v>
      </c>
      <c r="AB2" s="43"/>
      <c r="AC2" s="74"/>
      <c r="AD2" s="73"/>
      <c r="AE2" s="73">
        <f>D8</f>
        <v>2717.52</v>
      </c>
      <c r="AF2" s="43" t="s">
        <v>1212</v>
      </c>
      <c r="AG2" s="43"/>
      <c r="AH2" s="74"/>
      <c r="AJ2" s="73">
        <f>D9</f>
        <v>3404.94</v>
      </c>
      <c r="AK2" s="43" t="s">
        <v>1212</v>
      </c>
      <c r="AL2" s="43"/>
      <c r="AM2" s="74"/>
    </row>
    <row r="3" spans="1:39" ht="36.75" customHeight="1">
      <c r="A3" s="460" t="s">
        <v>5295</v>
      </c>
      <c r="B3" s="211"/>
      <c r="C3" s="861" t="s">
        <v>1900</v>
      </c>
      <c r="D3" s="1201">
        <f>T2357</f>
        <v>3244.1400000000003</v>
      </c>
      <c r="E3" s="353">
        <f>F12</f>
        <v>4325.4372000000012</v>
      </c>
      <c r="F3" s="73">
        <f>F2*0.1</f>
        <v>324.41400000000004</v>
      </c>
      <c r="G3" s="43" t="s">
        <v>1218</v>
      </c>
      <c r="H3" s="43"/>
      <c r="I3" s="75" t="s">
        <v>1213</v>
      </c>
      <c r="K3" s="73">
        <f>K2*0.1</f>
        <v>350.94600000000003</v>
      </c>
      <c r="L3" s="43" t="s">
        <v>1218</v>
      </c>
      <c r="M3" s="43"/>
      <c r="N3" s="75" t="s">
        <v>1213</v>
      </c>
      <c r="P3" s="73">
        <f>P2*0.1</f>
        <v>296.27400000000006</v>
      </c>
      <c r="Q3" s="43" t="s">
        <v>1218</v>
      </c>
      <c r="R3" s="43"/>
      <c r="S3" s="75" t="s">
        <v>1213</v>
      </c>
      <c r="U3" s="73">
        <f>U2*0.1</f>
        <v>324.41400000000004</v>
      </c>
      <c r="V3" s="43" t="s">
        <v>1218</v>
      </c>
      <c r="W3" s="43"/>
      <c r="X3" s="75" t="s">
        <v>1213</v>
      </c>
      <c r="Z3" s="73">
        <f>Z2*0.1</f>
        <v>296.27400000000006</v>
      </c>
      <c r="AA3" s="43" t="s">
        <v>1218</v>
      </c>
      <c r="AB3" s="43"/>
      <c r="AC3" s="75" t="s">
        <v>1213</v>
      </c>
      <c r="AD3" s="73"/>
      <c r="AE3" s="73">
        <f>AE2*0.1</f>
        <v>271.75200000000001</v>
      </c>
      <c r="AF3" s="43" t="s">
        <v>1218</v>
      </c>
      <c r="AG3" s="43"/>
      <c r="AH3" s="75" t="s">
        <v>1213</v>
      </c>
      <c r="AJ3" s="73">
        <f>AJ2*0.1</f>
        <v>340.49400000000003</v>
      </c>
      <c r="AK3" s="43" t="s">
        <v>1218</v>
      </c>
      <c r="AL3" s="43"/>
      <c r="AM3" s="75" t="s">
        <v>1213</v>
      </c>
    </row>
    <row r="4" spans="1:39" ht="28.8">
      <c r="A4" s="460" t="s">
        <v>5296</v>
      </c>
      <c r="B4" s="861"/>
      <c r="C4" s="861" t="s">
        <v>1900</v>
      </c>
      <c r="D4" s="1201">
        <f>T2353</f>
        <v>3509.46</v>
      </c>
      <c r="E4" s="353">
        <f>K12</f>
        <v>4631.8818000000001</v>
      </c>
      <c r="F4" s="73">
        <f>I4*5</f>
        <v>315.59999999999997</v>
      </c>
      <c r="G4" s="43" t="s">
        <v>1220</v>
      </c>
      <c r="H4" s="43" t="s">
        <v>1219</v>
      </c>
      <c r="I4" s="76">
        <v>63.12</v>
      </c>
      <c r="J4" s="78"/>
      <c r="K4" s="73">
        <f>N4*5</f>
        <v>315.59999999999997</v>
      </c>
      <c r="L4" s="43" t="s">
        <v>1220</v>
      </c>
      <c r="M4" s="43" t="s">
        <v>1219</v>
      </c>
      <c r="N4" s="76">
        <v>63.12</v>
      </c>
      <c r="O4" s="78"/>
      <c r="P4" s="73">
        <f>S4*5</f>
        <v>315.59999999999997</v>
      </c>
      <c r="Q4" s="43" t="s">
        <v>1220</v>
      </c>
      <c r="R4" s="43" t="s">
        <v>1219</v>
      </c>
      <c r="S4" s="76">
        <v>63.12</v>
      </c>
      <c r="T4" s="78"/>
      <c r="U4" s="73">
        <f>X4*5</f>
        <v>315.59999999999997</v>
      </c>
      <c r="V4" s="43" t="s">
        <v>1220</v>
      </c>
      <c r="W4" s="43" t="s">
        <v>1219</v>
      </c>
      <c r="X4" s="76">
        <v>63.12</v>
      </c>
      <c r="Y4" s="78"/>
      <c r="Z4" s="73">
        <f>AC4*5</f>
        <v>315.59999999999997</v>
      </c>
      <c r="AA4" s="43" t="s">
        <v>1220</v>
      </c>
      <c r="AB4" s="43" t="s">
        <v>1219</v>
      </c>
      <c r="AC4" s="76">
        <v>63.12</v>
      </c>
      <c r="AD4" s="73"/>
      <c r="AE4" s="73">
        <f>AH4*5</f>
        <v>315.59999999999997</v>
      </c>
      <c r="AF4" s="43" t="s">
        <v>1220</v>
      </c>
      <c r="AG4" s="43" t="s">
        <v>1219</v>
      </c>
      <c r="AH4" s="76">
        <v>63.12</v>
      </c>
      <c r="AJ4" s="73">
        <f>AM4*5</f>
        <v>315.59999999999997</v>
      </c>
      <c r="AK4" s="43" t="s">
        <v>1220</v>
      </c>
      <c r="AL4" s="43" t="s">
        <v>1219</v>
      </c>
      <c r="AM4" s="76">
        <v>63.12</v>
      </c>
    </row>
    <row r="5" spans="1:39" ht="30.75" customHeight="1">
      <c r="A5" s="940" t="s">
        <v>3923</v>
      </c>
      <c r="B5" s="903"/>
      <c r="C5" s="861" t="s">
        <v>1900</v>
      </c>
      <c r="D5" s="1209">
        <f>T2355</f>
        <v>2962.7400000000002</v>
      </c>
      <c r="E5" s="905">
        <f>P12</f>
        <v>4000.4202000000005</v>
      </c>
      <c r="F5" s="73">
        <f>0.33*I5</f>
        <v>100.65</v>
      </c>
      <c r="G5" s="43" t="s">
        <v>1220</v>
      </c>
      <c r="H5" s="74" t="s">
        <v>1214</v>
      </c>
      <c r="I5" s="76">
        <v>305</v>
      </c>
      <c r="J5" s="78"/>
      <c r="K5" s="73">
        <f>0.33*N5</f>
        <v>100.65</v>
      </c>
      <c r="L5" s="43" t="s">
        <v>1220</v>
      </c>
      <c r="M5" s="74" t="s">
        <v>1214</v>
      </c>
      <c r="N5" s="76">
        <v>305</v>
      </c>
      <c r="O5" s="78"/>
      <c r="P5" s="73">
        <f>0.33*S5</f>
        <v>100.65</v>
      </c>
      <c r="Q5" s="43" t="s">
        <v>1220</v>
      </c>
      <c r="R5" s="74" t="s">
        <v>1214</v>
      </c>
      <c r="S5" s="76">
        <v>305</v>
      </c>
      <c r="T5" s="78"/>
      <c r="U5" s="73">
        <f>0.33*X5</f>
        <v>100.65</v>
      </c>
      <c r="V5" s="43" t="s">
        <v>1220</v>
      </c>
      <c r="W5" s="74" t="s">
        <v>1214</v>
      </c>
      <c r="X5" s="76">
        <v>305</v>
      </c>
      <c r="Y5" s="78"/>
      <c r="Z5" s="73">
        <f>0.33*AC5</f>
        <v>100.65</v>
      </c>
      <c r="AA5" s="43" t="s">
        <v>1220</v>
      </c>
      <c r="AB5" s="74" t="s">
        <v>1214</v>
      </c>
      <c r="AC5" s="76">
        <v>305</v>
      </c>
      <c r="AD5" s="73"/>
      <c r="AE5" s="73">
        <f>0.33*AH5</f>
        <v>100.65</v>
      </c>
      <c r="AF5" s="43" t="s">
        <v>1220</v>
      </c>
      <c r="AG5" s="74" t="s">
        <v>1214</v>
      </c>
      <c r="AH5" s="76">
        <v>305</v>
      </c>
      <c r="AJ5" s="73">
        <f>0.33*AM5</f>
        <v>100.65</v>
      </c>
      <c r="AK5" s="43" t="s">
        <v>1220</v>
      </c>
      <c r="AL5" s="74" t="s">
        <v>1214</v>
      </c>
      <c r="AM5" s="76">
        <v>305</v>
      </c>
    </row>
    <row r="6" spans="1:39" ht="28.8">
      <c r="A6" s="940" t="s">
        <v>3921</v>
      </c>
      <c r="B6" s="903"/>
      <c r="C6" s="861" t="s">
        <v>1900</v>
      </c>
      <c r="D6" s="1209">
        <f>T2356</f>
        <v>3244.1400000000003</v>
      </c>
      <c r="E6" s="905">
        <f>U12</f>
        <v>4325.4372000000012</v>
      </c>
      <c r="F6" s="73">
        <f>I6*0.3</f>
        <v>43.26</v>
      </c>
      <c r="G6" s="43" t="s">
        <v>1215</v>
      </c>
      <c r="H6" s="43" t="s">
        <v>1216</v>
      </c>
      <c r="I6" s="76">
        <v>144.19999999999999</v>
      </c>
      <c r="J6" s="78"/>
      <c r="K6" s="73">
        <f>N6*0.3</f>
        <v>43.26</v>
      </c>
      <c r="L6" s="43" t="s">
        <v>1215</v>
      </c>
      <c r="M6" s="43" t="s">
        <v>1216</v>
      </c>
      <c r="N6" s="76">
        <v>144.19999999999999</v>
      </c>
      <c r="O6" s="78"/>
      <c r="P6" s="73">
        <f>S6*0.3</f>
        <v>43.26</v>
      </c>
      <c r="Q6" s="43" t="s">
        <v>1215</v>
      </c>
      <c r="R6" s="43" t="s">
        <v>1216</v>
      </c>
      <c r="S6" s="76">
        <v>144.19999999999999</v>
      </c>
      <c r="T6" s="78"/>
      <c r="U6" s="73">
        <f>X6*0.3</f>
        <v>43.26</v>
      </c>
      <c r="V6" s="43" t="s">
        <v>1215</v>
      </c>
      <c r="W6" s="43" t="s">
        <v>1216</v>
      </c>
      <c r="X6" s="76">
        <v>144.19999999999999</v>
      </c>
      <c r="Y6" s="78"/>
      <c r="Z6" s="73">
        <f>AC6*0.3</f>
        <v>43.26</v>
      </c>
      <c r="AA6" s="43" t="s">
        <v>1215</v>
      </c>
      <c r="AB6" s="43" t="s">
        <v>1216</v>
      </c>
      <c r="AC6" s="76">
        <v>144.19999999999999</v>
      </c>
      <c r="AD6" s="73"/>
      <c r="AE6" s="73">
        <f>AH6*0.3</f>
        <v>43.26</v>
      </c>
      <c r="AF6" s="43" t="s">
        <v>1215</v>
      </c>
      <c r="AG6" s="43" t="s">
        <v>1216</v>
      </c>
      <c r="AH6" s="76">
        <v>144.19999999999999</v>
      </c>
      <c r="AJ6" s="73">
        <f>AM6*0.3</f>
        <v>43.26</v>
      </c>
      <c r="AK6" s="43" t="s">
        <v>1215</v>
      </c>
      <c r="AL6" s="43" t="s">
        <v>1216</v>
      </c>
      <c r="AM6" s="76">
        <v>144.19999999999999</v>
      </c>
    </row>
    <row r="7" spans="1:39" ht="28.8">
      <c r="A7" s="941" t="s">
        <v>3922</v>
      </c>
      <c r="B7" s="861"/>
      <c r="C7" s="861" t="s">
        <v>1900</v>
      </c>
      <c r="D7" s="1201">
        <f>T2354</f>
        <v>2962.7400000000002</v>
      </c>
      <c r="E7" s="259">
        <f>Z12</f>
        <v>4000.4202000000005</v>
      </c>
      <c r="F7" s="73">
        <v>91.4</v>
      </c>
      <c r="G7" s="43" t="s">
        <v>1217</v>
      </c>
      <c r="H7" s="43"/>
      <c r="I7" s="76"/>
      <c r="J7" s="78"/>
      <c r="K7" s="73">
        <v>91.4</v>
      </c>
      <c r="L7" s="43" t="s">
        <v>1217</v>
      </c>
      <c r="M7" s="43"/>
      <c r="N7" s="76"/>
      <c r="O7" s="78"/>
      <c r="P7" s="73">
        <v>91.4</v>
      </c>
      <c r="Q7" s="43" t="s">
        <v>1217</v>
      </c>
      <c r="R7" s="43"/>
      <c r="S7" s="76"/>
      <c r="T7" s="78"/>
      <c r="U7" s="73">
        <v>91.4</v>
      </c>
      <c r="V7" s="43" t="s">
        <v>1217</v>
      </c>
      <c r="W7" s="43"/>
      <c r="X7" s="76"/>
      <c r="Y7" s="78"/>
      <c r="Z7" s="73">
        <v>91.4</v>
      </c>
      <c r="AA7" s="43" t="s">
        <v>1217</v>
      </c>
      <c r="AB7" s="43"/>
      <c r="AC7" s="76"/>
      <c r="AD7" s="73"/>
      <c r="AE7" s="73">
        <v>91.4</v>
      </c>
      <c r="AF7" s="43" t="s">
        <v>1217</v>
      </c>
      <c r="AG7" s="43"/>
      <c r="AH7" s="76"/>
      <c r="AJ7" s="73">
        <v>91.4</v>
      </c>
      <c r="AK7" s="43" t="s">
        <v>1217</v>
      </c>
      <c r="AL7" s="43"/>
      <c r="AM7" s="76"/>
    </row>
    <row r="8" spans="1:39" s="924" customFormat="1" ht="28.8">
      <c r="A8" s="942" t="s">
        <v>4046</v>
      </c>
      <c r="B8" s="923"/>
      <c r="C8" s="923" t="s">
        <v>1900</v>
      </c>
      <c r="D8" s="1209">
        <f>T2352</f>
        <v>2717.52</v>
      </c>
      <c r="E8" s="259">
        <f>AE12</f>
        <v>3717.1911000000005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924" customFormat="1" ht="30" customHeight="1">
      <c r="A9" s="942" t="s">
        <v>4047</v>
      </c>
      <c r="B9" s="923"/>
      <c r="C9" s="923" t="s">
        <v>1900</v>
      </c>
      <c r="D9" s="1201">
        <f>T2351</f>
        <v>3404.94</v>
      </c>
      <c r="E9" s="259">
        <f>AJ12</f>
        <v>4511.1612000000005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566" t="s">
        <v>1639</v>
      </c>
      <c r="B10" s="1566"/>
      <c r="C10" s="1566"/>
      <c r="D10" s="1566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0"/>
      <c r="F11" s="73">
        <f>SUBTOTAL(9,F2:F7)</f>
        <v>4119.4640000000009</v>
      </c>
      <c r="G11" s="43"/>
      <c r="H11" s="43"/>
      <c r="I11" s="43"/>
      <c r="K11" s="73">
        <f>SUBTOTAL(9,K2:K7)</f>
        <v>4411.3159999999998</v>
      </c>
      <c r="L11" s="43"/>
      <c r="M11" s="43"/>
      <c r="N11" s="43"/>
      <c r="P11" s="73">
        <f>SUBTOTAL(9,P2:P7)</f>
        <v>3809.9240000000004</v>
      </c>
      <c r="Q11" s="43"/>
      <c r="R11" s="43"/>
      <c r="S11" s="43"/>
      <c r="U11" s="73">
        <f>SUBTOTAL(9,U2:U7)</f>
        <v>4119.4640000000009</v>
      </c>
      <c r="V11" s="43"/>
      <c r="W11" s="43"/>
      <c r="X11" s="43"/>
      <c r="Z11" s="73">
        <f>SUBTOTAL(9,Z2:Z7)</f>
        <v>3809.9240000000004</v>
      </c>
      <c r="AA11" s="43"/>
      <c r="AB11" s="43"/>
      <c r="AC11" s="43"/>
      <c r="AD11" s="73"/>
      <c r="AE11" s="73">
        <f>SUBTOTAL(9,AE2:AE7)</f>
        <v>3540.1820000000002</v>
      </c>
      <c r="AF11" s="43"/>
      <c r="AG11" s="43"/>
      <c r="AH11" s="43"/>
      <c r="AJ11" s="73">
        <f>SUBTOTAL(9,AJ2:AJ7)</f>
        <v>4296.3440000000001</v>
      </c>
      <c r="AK11" s="43"/>
      <c r="AL11" s="43"/>
      <c r="AM11" s="43"/>
    </row>
    <row r="12" spans="1:39" ht="15" thickBot="1">
      <c r="A12" s="212" t="s">
        <v>1619</v>
      </c>
      <c r="B12" s="213" t="s">
        <v>1620</v>
      </c>
      <c r="C12" s="213" t="s">
        <v>1621</v>
      </c>
      <c r="D12" s="213" t="s">
        <v>1622</v>
      </c>
      <c r="F12" s="73">
        <f>F11*1.05</f>
        <v>4325.4372000000012</v>
      </c>
      <c r="G12" s="43" t="s">
        <v>2222</v>
      </c>
      <c r="H12" s="43"/>
      <c r="I12" s="43"/>
      <c r="K12" s="73">
        <f>K11*1.05</f>
        <v>4631.8818000000001</v>
      </c>
      <c r="L12" s="43" t="s">
        <v>2222</v>
      </c>
      <c r="M12" s="43"/>
      <c r="N12" s="43"/>
      <c r="P12" s="73">
        <f>P11*1.05</f>
        <v>4000.4202000000005</v>
      </c>
      <c r="Q12" s="43" t="s">
        <v>2222</v>
      </c>
      <c r="R12" s="43"/>
      <c r="S12" s="43"/>
      <c r="U12" s="73">
        <f>U11*1.05</f>
        <v>4325.4372000000012</v>
      </c>
      <c r="V12" s="43" t="s">
        <v>2222</v>
      </c>
      <c r="W12" s="43"/>
      <c r="X12" s="43"/>
      <c r="Z12" s="73">
        <f>Z11*1.05</f>
        <v>4000.4202000000005</v>
      </c>
      <c r="AA12" s="43" t="s">
        <v>2222</v>
      </c>
      <c r="AB12" s="43"/>
      <c r="AC12" s="43"/>
      <c r="AD12" s="73"/>
      <c r="AE12" s="73">
        <f>AE11*1.05</f>
        <v>3717.1911000000005</v>
      </c>
      <c r="AF12" s="43" t="s">
        <v>2222</v>
      </c>
      <c r="AG12" s="43"/>
      <c r="AH12" s="43"/>
      <c r="AJ12" s="73">
        <f>AJ11*1.05</f>
        <v>4511.1612000000005</v>
      </c>
      <c r="AK12" s="43" t="s">
        <v>2222</v>
      </c>
      <c r="AL12" s="43"/>
      <c r="AM12" s="43"/>
    </row>
    <row r="13" spans="1:39">
      <c r="A13" s="1540"/>
      <c r="B13" s="1540"/>
      <c r="C13" s="1563"/>
      <c r="D13" s="257"/>
      <c r="AE13" s="924"/>
      <c r="AF13" s="924"/>
      <c r="AG13" s="924"/>
      <c r="AH13" s="924"/>
    </row>
    <row r="14" spans="1:39">
      <c r="A14" s="1562"/>
      <c r="B14" s="1562"/>
      <c r="C14" s="1564"/>
      <c r="D14" s="258"/>
    </row>
    <row r="15" spans="1:39" ht="15" thickBot="1">
      <c r="A15" s="1541"/>
      <c r="B15" s="1541"/>
      <c r="C15" s="1565"/>
      <c r="D15" s="270"/>
    </row>
    <row r="17" spans="1:21">
      <c r="C17" s="1217"/>
      <c r="D17" s="945"/>
      <c r="E17" s="933"/>
      <c r="F17" s="945"/>
      <c r="G17" s="945"/>
      <c r="H17" s="945"/>
      <c r="I17" s="945"/>
    </row>
    <row r="18" spans="1:21">
      <c r="C18" s="1217"/>
      <c r="D18" s="945"/>
      <c r="E18" s="933"/>
      <c r="F18" s="945"/>
      <c r="G18" s="945"/>
      <c r="H18" s="945"/>
      <c r="I18" s="945"/>
    </row>
    <row r="19" spans="1:21">
      <c r="C19" s="1217"/>
      <c r="D19" s="945"/>
      <c r="E19" s="933"/>
      <c r="F19" s="945"/>
      <c r="G19" s="945"/>
      <c r="H19" s="945"/>
      <c r="I19" s="945"/>
    </row>
    <row r="20" spans="1:21">
      <c r="C20" s="1217"/>
      <c r="D20" s="945"/>
      <c r="E20" s="933"/>
      <c r="F20" s="945"/>
      <c r="G20" s="945"/>
      <c r="H20" s="945"/>
      <c r="I20" s="945"/>
    </row>
    <row r="21" spans="1:21">
      <c r="C21" s="1217"/>
      <c r="D21" s="945"/>
      <c r="E21" s="933"/>
      <c r="F21" s="945"/>
      <c r="G21" s="945"/>
      <c r="H21" s="945"/>
      <c r="I21" s="945"/>
    </row>
    <row r="22" spans="1:21">
      <c r="C22" s="1217"/>
      <c r="D22" s="945"/>
      <c r="E22" s="933"/>
      <c r="F22" s="945"/>
      <c r="G22" s="945"/>
      <c r="H22" s="945"/>
      <c r="I22" s="945"/>
    </row>
    <row r="23" spans="1:21" ht="10.5" customHeight="1">
      <c r="C23" s="1217"/>
      <c r="D23" s="945"/>
      <c r="E23" s="933"/>
      <c r="F23" s="945"/>
      <c r="G23" s="945"/>
      <c r="H23" s="945"/>
      <c r="I23" s="945"/>
    </row>
    <row r="24" spans="1:21">
      <c r="A24" s="43"/>
      <c r="C24" s="945"/>
      <c r="D24" s="945"/>
      <c r="E24" s="933"/>
      <c r="F24" s="945"/>
      <c r="G24" s="945"/>
      <c r="H24" s="945"/>
      <c r="I24" s="945"/>
    </row>
    <row r="25" spans="1:21">
      <c r="A25" s="931" t="s">
        <v>4043</v>
      </c>
      <c r="E25" s="933"/>
    </row>
    <row r="26" spans="1:21">
      <c r="A26" s="43"/>
      <c r="E26" s="933"/>
    </row>
    <row r="27" spans="1:21">
      <c r="A27" s="931" t="s">
        <v>4044</v>
      </c>
      <c r="E27" s="933"/>
    </row>
    <row r="28" spans="1:21">
      <c r="A28"/>
      <c r="E28" s="933"/>
    </row>
    <row r="29" spans="1:21">
      <c r="A29" s="932" t="s">
        <v>4045</v>
      </c>
      <c r="E29" s="933"/>
    </row>
    <row r="30" spans="1:21" ht="290.39999999999998" hidden="1">
      <c r="A30" s="962" t="s">
        <v>4066</v>
      </c>
      <c r="B30" s="962" t="s">
        <v>4067</v>
      </c>
      <c r="C30" s="963" t="s">
        <v>4068</v>
      </c>
      <c r="D30" s="963" t="s">
        <v>4069</v>
      </c>
      <c r="E30" s="963" t="s">
        <v>4070</v>
      </c>
      <c r="F30" s="964" t="s">
        <v>4071</v>
      </c>
      <c r="G30" s="965" t="s">
        <v>4072</v>
      </c>
      <c r="H30" s="965" t="s">
        <v>4073</v>
      </c>
      <c r="I30" s="965" t="s">
        <v>4074</v>
      </c>
      <c r="J30" s="965" t="s">
        <v>4075</v>
      </c>
      <c r="K30" s="965" t="s">
        <v>4076</v>
      </c>
      <c r="L30" s="965" t="s">
        <v>4077</v>
      </c>
      <c r="M30" s="965" t="s">
        <v>4078</v>
      </c>
      <c r="N30" s="965" t="s">
        <v>4079</v>
      </c>
      <c r="O30" s="965" t="s">
        <v>4080</v>
      </c>
      <c r="P30" s="965" t="s">
        <v>4081</v>
      </c>
      <c r="Q30" s="965" t="s">
        <v>4082</v>
      </c>
      <c r="R30" s="965" t="s">
        <v>4083</v>
      </c>
      <c r="S30" s="965" t="s">
        <v>4084</v>
      </c>
      <c r="T30" s="966" t="s">
        <v>4085</v>
      </c>
      <c r="U30" s="967" t="s">
        <v>4086</v>
      </c>
    </row>
    <row r="31" spans="1:21" hidden="1">
      <c r="A31" s="985" t="s">
        <v>4819</v>
      </c>
      <c r="B31" s="986">
        <v>610010005815</v>
      </c>
      <c r="C31" s="985" t="s">
        <v>4837</v>
      </c>
      <c r="D31" s="985" t="s">
        <v>4096</v>
      </c>
      <c r="E31" s="985" t="s">
        <v>4090</v>
      </c>
      <c r="F31" s="987">
        <v>5166.7</v>
      </c>
      <c r="G31" s="985" t="s">
        <v>4091</v>
      </c>
      <c r="H31" s="988">
        <v>2</v>
      </c>
      <c r="I31" s="989">
        <v>2.56</v>
      </c>
      <c r="J31" s="989">
        <v>0</v>
      </c>
      <c r="K31" s="990">
        <v>21</v>
      </c>
      <c r="L31" s="989">
        <v>51.712000000000003</v>
      </c>
      <c r="M31" s="989">
        <v>53.76</v>
      </c>
      <c r="N31" s="988">
        <v>1</v>
      </c>
      <c r="O31" s="988">
        <v>0</v>
      </c>
      <c r="P31" s="985">
        <v>4690379106005</v>
      </c>
      <c r="Q31" s="988"/>
      <c r="R31" s="988">
        <v>0</v>
      </c>
      <c r="S31" s="985" t="s">
        <v>4092</v>
      </c>
      <c r="T31" s="991">
        <f t="shared" ref="T31:T94" si="0">F31*67%</f>
        <v>3461.6890000000003</v>
      </c>
      <c r="U31" s="991">
        <f t="shared" ref="U31:U94" si="1">T31*1.05</f>
        <v>3634.7734500000006</v>
      </c>
    </row>
    <row r="32" spans="1:21" hidden="1">
      <c r="A32" s="985" t="s">
        <v>4819</v>
      </c>
      <c r="B32" s="986">
        <v>610010005823</v>
      </c>
      <c r="C32" s="985" t="s">
        <v>4845</v>
      </c>
      <c r="D32" s="985" t="s">
        <v>4101</v>
      </c>
      <c r="E32" s="985" t="s">
        <v>4090</v>
      </c>
      <c r="F32" s="987">
        <v>4123.6000000000004</v>
      </c>
      <c r="G32" s="985" t="s">
        <v>4091</v>
      </c>
      <c r="H32" s="988">
        <v>2</v>
      </c>
      <c r="I32" s="989">
        <v>1.44</v>
      </c>
      <c r="J32" s="989">
        <v>0</v>
      </c>
      <c r="K32" s="990">
        <v>35</v>
      </c>
      <c r="L32" s="989">
        <v>29.088000000000001</v>
      </c>
      <c r="M32" s="989">
        <v>50.4</v>
      </c>
      <c r="N32" s="988">
        <v>1</v>
      </c>
      <c r="O32" s="988">
        <v>0</v>
      </c>
      <c r="P32" s="985">
        <v>4690379106081</v>
      </c>
      <c r="Q32" s="988"/>
      <c r="R32" s="988">
        <v>0</v>
      </c>
      <c r="S32" s="985" t="s">
        <v>4092</v>
      </c>
      <c r="T32" s="991">
        <f t="shared" si="0"/>
        <v>2762.8120000000004</v>
      </c>
      <c r="U32" s="991">
        <f t="shared" si="1"/>
        <v>2900.9526000000005</v>
      </c>
    </row>
    <row r="33" spans="1:21" hidden="1">
      <c r="A33" s="985" t="s">
        <v>4949</v>
      </c>
      <c r="B33" s="986">
        <v>610010002644</v>
      </c>
      <c r="C33" s="992" t="s">
        <v>4959</v>
      </c>
      <c r="D33" s="985" t="s">
        <v>4517</v>
      </c>
      <c r="E33" s="985" t="s">
        <v>4090</v>
      </c>
      <c r="F33" s="987">
        <v>5325.3</v>
      </c>
      <c r="G33" s="985" t="s">
        <v>4091</v>
      </c>
      <c r="H33" s="988">
        <v>2</v>
      </c>
      <c r="I33" s="989">
        <v>1.28</v>
      </c>
      <c r="J33" s="989">
        <v>0</v>
      </c>
      <c r="K33" s="990">
        <v>42</v>
      </c>
      <c r="L33" s="989">
        <v>25.856000000000002</v>
      </c>
      <c r="M33" s="989">
        <v>53.76</v>
      </c>
      <c r="N33" s="988">
        <v>1</v>
      </c>
      <c r="O33" s="988">
        <v>0</v>
      </c>
      <c r="P33" s="985">
        <v>4690379086895</v>
      </c>
      <c r="Q33" s="988"/>
      <c r="R33" s="988">
        <v>0</v>
      </c>
      <c r="S33" s="985" t="s">
        <v>4092</v>
      </c>
      <c r="T33" s="991">
        <f t="shared" si="0"/>
        <v>3567.9510000000005</v>
      </c>
      <c r="U33" s="991">
        <f t="shared" si="1"/>
        <v>3746.3485500000006</v>
      </c>
    </row>
    <row r="34" spans="1:21" hidden="1">
      <c r="A34" s="985" t="s">
        <v>4949</v>
      </c>
      <c r="B34" s="986">
        <v>610010002647</v>
      </c>
      <c r="C34" s="985" t="s">
        <v>4960</v>
      </c>
      <c r="D34" s="985" t="s">
        <v>4101</v>
      </c>
      <c r="E34" s="985" t="s">
        <v>4090</v>
      </c>
      <c r="F34" s="987">
        <v>4495.7</v>
      </c>
      <c r="G34" s="985" t="s">
        <v>4091</v>
      </c>
      <c r="H34" s="988">
        <v>2</v>
      </c>
      <c r="I34" s="989">
        <v>1.44</v>
      </c>
      <c r="J34" s="989">
        <v>0</v>
      </c>
      <c r="K34" s="990">
        <v>35</v>
      </c>
      <c r="L34" s="989">
        <v>29.088000000000001</v>
      </c>
      <c r="M34" s="989">
        <v>50.4</v>
      </c>
      <c r="N34" s="988">
        <v>1</v>
      </c>
      <c r="O34" s="988">
        <v>0</v>
      </c>
      <c r="P34" s="985">
        <v>4690379086925</v>
      </c>
      <c r="Q34" s="988"/>
      <c r="R34" s="988">
        <v>0</v>
      </c>
      <c r="S34" s="985" t="s">
        <v>4092</v>
      </c>
      <c r="T34" s="991">
        <f t="shared" si="0"/>
        <v>3012.1190000000001</v>
      </c>
      <c r="U34" s="991">
        <f t="shared" si="1"/>
        <v>3162.7249500000003</v>
      </c>
    </row>
    <row r="35" spans="1:21" hidden="1">
      <c r="A35" s="985" t="s">
        <v>4949</v>
      </c>
      <c r="B35" s="986">
        <v>610010002651</v>
      </c>
      <c r="C35" s="985" t="s">
        <v>4962</v>
      </c>
      <c r="D35" s="985" t="s">
        <v>4101</v>
      </c>
      <c r="E35" s="985" t="s">
        <v>4090</v>
      </c>
      <c r="F35" s="987">
        <v>4495.7</v>
      </c>
      <c r="G35" s="985" t="s">
        <v>4091</v>
      </c>
      <c r="H35" s="988">
        <v>2</v>
      </c>
      <c r="I35" s="989">
        <v>1.44</v>
      </c>
      <c r="J35" s="989">
        <v>0</v>
      </c>
      <c r="K35" s="990">
        <v>35</v>
      </c>
      <c r="L35" s="989">
        <v>29.088000000000001</v>
      </c>
      <c r="M35" s="989">
        <v>50.4</v>
      </c>
      <c r="N35" s="988">
        <v>1</v>
      </c>
      <c r="O35" s="988">
        <v>0</v>
      </c>
      <c r="P35" s="985">
        <v>4690379086963</v>
      </c>
      <c r="Q35" s="988"/>
      <c r="R35" s="988">
        <v>0</v>
      </c>
      <c r="S35" s="985" t="s">
        <v>4092</v>
      </c>
      <c r="T35" s="991">
        <f t="shared" si="0"/>
        <v>3012.1190000000001</v>
      </c>
      <c r="U35" s="991">
        <f t="shared" si="1"/>
        <v>3162.7249500000003</v>
      </c>
    </row>
    <row r="36" spans="1:21" hidden="1">
      <c r="A36" s="985" t="s">
        <v>4949</v>
      </c>
      <c r="B36" s="986">
        <v>610010002648</v>
      </c>
      <c r="C36" s="985" t="s">
        <v>4963</v>
      </c>
      <c r="D36" s="985" t="s">
        <v>4101</v>
      </c>
      <c r="E36" s="985" t="s">
        <v>4090</v>
      </c>
      <c r="F36" s="987">
        <v>4922.7</v>
      </c>
      <c r="G36" s="985" t="s">
        <v>4091</v>
      </c>
      <c r="H36" s="988">
        <v>2</v>
      </c>
      <c r="I36" s="989">
        <v>1.44</v>
      </c>
      <c r="J36" s="989">
        <v>0</v>
      </c>
      <c r="K36" s="990">
        <v>35</v>
      </c>
      <c r="L36" s="989">
        <v>29.088000000000001</v>
      </c>
      <c r="M36" s="989">
        <v>50.4</v>
      </c>
      <c r="N36" s="988">
        <v>1</v>
      </c>
      <c r="O36" s="988">
        <v>0</v>
      </c>
      <c r="P36" s="985">
        <v>4690379086932</v>
      </c>
      <c r="Q36" s="988"/>
      <c r="R36" s="988">
        <v>0</v>
      </c>
      <c r="S36" s="985" t="s">
        <v>4092</v>
      </c>
      <c r="T36" s="991">
        <f t="shared" si="0"/>
        <v>3298.2090000000003</v>
      </c>
      <c r="U36" s="991">
        <f t="shared" si="1"/>
        <v>3463.1194500000006</v>
      </c>
    </row>
    <row r="37" spans="1:21" hidden="1">
      <c r="A37" s="985" t="s">
        <v>4949</v>
      </c>
      <c r="B37" s="986">
        <v>610010002649</v>
      </c>
      <c r="C37" s="985" t="s">
        <v>4964</v>
      </c>
      <c r="D37" s="985" t="s">
        <v>4101</v>
      </c>
      <c r="E37" s="985" t="s">
        <v>4090</v>
      </c>
      <c r="F37" s="987">
        <v>4922.7</v>
      </c>
      <c r="G37" s="985" t="s">
        <v>4091</v>
      </c>
      <c r="H37" s="988">
        <v>2</v>
      </c>
      <c r="I37" s="989">
        <v>1.44</v>
      </c>
      <c r="J37" s="989">
        <v>0</v>
      </c>
      <c r="K37" s="990">
        <v>35</v>
      </c>
      <c r="L37" s="989">
        <v>29.088000000000001</v>
      </c>
      <c r="M37" s="989">
        <v>50.4</v>
      </c>
      <c r="N37" s="988">
        <v>1</v>
      </c>
      <c r="O37" s="988">
        <v>0</v>
      </c>
      <c r="P37" s="985">
        <v>4690379086949</v>
      </c>
      <c r="Q37" s="988"/>
      <c r="R37" s="988">
        <v>0</v>
      </c>
      <c r="S37" s="985" t="s">
        <v>4092</v>
      </c>
      <c r="T37" s="991">
        <f t="shared" si="0"/>
        <v>3298.2090000000003</v>
      </c>
      <c r="U37" s="991">
        <f t="shared" si="1"/>
        <v>3463.1194500000006</v>
      </c>
    </row>
    <row r="38" spans="1:21" hidden="1">
      <c r="A38" s="968" t="s">
        <v>4087</v>
      </c>
      <c r="B38" s="969">
        <v>610010000850</v>
      </c>
      <c r="C38" s="968" t="s">
        <v>4088</v>
      </c>
      <c r="D38" s="968" t="s">
        <v>4089</v>
      </c>
      <c r="E38" s="968" t="s">
        <v>4090</v>
      </c>
      <c r="F38" s="970">
        <v>6496.5</v>
      </c>
      <c r="G38" s="968" t="s">
        <v>4091</v>
      </c>
      <c r="H38" s="971">
        <v>2</v>
      </c>
      <c r="I38" s="972">
        <v>0.72</v>
      </c>
      <c r="J38" s="972">
        <v>0</v>
      </c>
      <c r="K38" s="973">
        <v>30</v>
      </c>
      <c r="L38" s="972">
        <v>31.32</v>
      </c>
      <c r="M38" s="972">
        <v>21.6</v>
      </c>
      <c r="N38" s="971">
        <v>1</v>
      </c>
      <c r="O38" s="971">
        <v>0</v>
      </c>
      <c r="P38" s="968">
        <v>4690379040460</v>
      </c>
      <c r="Q38" s="971"/>
      <c r="R38" s="971">
        <v>0</v>
      </c>
      <c r="S38" s="968" t="s">
        <v>4092</v>
      </c>
      <c r="T38" s="974">
        <f t="shared" si="0"/>
        <v>4352.6550000000007</v>
      </c>
      <c r="U38" s="975">
        <f t="shared" si="1"/>
        <v>4570.2877500000013</v>
      </c>
    </row>
    <row r="39" spans="1:21" hidden="1">
      <c r="A39" s="968" t="s">
        <v>4087</v>
      </c>
      <c r="B39" s="969">
        <v>610010000852</v>
      </c>
      <c r="C39" s="968" t="s">
        <v>4093</v>
      </c>
      <c r="D39" s="968" t="s">
        <v>4089</v>
      </c>
      <c r="E39" s="968" t="s">
        <v>4090</v>
      </c>
      <c r="F39" s="970">
        <v>6496.5</v>
      </c>
      <c r="G39" s="968" t="s">
        <v>4091</v>
      </c>
      <c r="H39" s="971">
        <v>2</v>
      </c>
      <c r="I39" s="972">
        <v>0.72</v>
      </c>
      <c r="J39" s="972">
        <v>0</v>
      </c>
      <c r="K39" s="973">
        <v>30</v>
      </c>
      <c r="L39" s="972">
        <v>31.32</v>
      </c>
      <c r="M39" s="972">
        <v>21.6</v>
      </c>
      <c r="N39" s="971">
        <v>1</v>
      </c>
      <c r="O39" s="971">
        <v>0</v>
      </c>
      <c r="P39" s="968">
        <v>4690379040484</v>
      </c>
      <c r="Q39" s="971"/>
      <c r="R39" s="971">
        <v>0</v>
      </c>
      <c r="S39" s="968" t="s">
        <v>4092</v>
      </c>
      <c r="T39" s="974">
        <f t="shared" si="0"/>
        <v>4352.6550000000007</v>
      </c>
      <c r="U39" s="975">
        <f t="shared" si="1"/>
        <v>4570.2877500000013</v>
      </c>
    </row>
    <row r="40" spans="1:21" hidden="1">
      <c r="A40" s="968" t="s">
        <v>4094</v>
      </c>
      <c r="B40" s="969">
        <v>610010001662</v>
      </c>
      <c r="C40" s="968" t="s">
        <v>4095</v>
      </c>
      <c r="D40" s="968" t="s">
        <v>4096</v>
      </c>
      <c r="E40" s="968" t="s">
        <v>4090</v>
      </c>
      <c r="F40" s="970">
        <v>6075.5999999999995</v>
      </c>
      <c r="G40" s="968" t="s">
        <v>4091</v>
      </c>
      <c r="H40" s="971">
        <v>2</v>
      </c>
      <c r="I40" s="972">
        <v>2.56</v>
      </c>
      <c r="J40" s="972">
        <v>0</v>
      </c>
      <c r="K40" s="973">
        <v>21</v>
      </c>
      <c r="L40" s="972">
        <v>51.712000000000003</v>
      </c>
      <c r="M40" s="972">
        <v>53.76</v>
      </c>
      <c r="N40" s="971">
        <v>1</v>
      </c>
      <c r="O40" s="971">
        <v>0</v>
      </c>
      <c r="P40" s="968">
        <v>4690379063698</v>
      </c>
      <c r="Q40" s="971"/>
      <c r="R40" s="971">
        <v>0</v>
      </c>
      <c r="S40" s="968" t="s">
        <v>4092</v>
      </c>
      <c r="T40" s="974">
        <f t="shared" si="0"/>
        <v>4070.652</v>
      </c>
      <c r="U40" s="975">
        <f t="shared" si="1"/>
        <v>4274.1846000000005</v>
      </c>
    </row>
    <row r="41" spans="1:21" hidden="1">
      <c r="A41" s="968" t="s">
        <v>4094</v>
      </c>
      <c r="B41" s="969">
        <v>610010001664</v>
      </c>
      <c r="C41" s="968" t="s">
        <v>4097</v>
      </c>
      <c r="D41" s="968" t="s">
        <v>4096</v>
      </c>
      <c r="E41" s="968" t="s">
        <v>4090</v>
      </c>
      <c r="F41" s="970">
        <v>6075.5999999999995</v>
      </c>
      <c r="G41" s="968" t="s">
        <v>4091</v>
      </c>
      <c r="H41" s="971">
        <v>2</v>
      </c>
      <c r="I41" s="972">
        <v>2.56</v>
      </c>
      <c r="J41" s="972">
        <v>0</v>
      </c>
      <c r="K41" s="973">
        <v>21</v>
      </c>
      <c r="L41" s="972">
        <v>51.712000000000003</v>
      </c>
      <c r="M41" s="972">
        <v>53.76</v>
      </c>
      <c r="N41" s="971">
        <v>1</v>
      </c>
      <c r="O41" s="971">
        <v>0</v>
      </c>
      <c r="P41" s="968">
        <v>4690379063711</v>
      </c>
      <c r="Q41" s="971"/>
      <c r="R41" s="971">
        <v>0</v>
      </c>
      <c r="S41" s="968" t="s">
        <v>4092</v>
      </c>
      <c r="T41" s="974">
        <f t="shared" si="0"/>
        <v>4070.652</v>
      </c>
      <c r="U41" s="975">
        <f t="shared" si="1"/>
        <v>4274.1846000000005</v>
      </c>
    </row>
    <row r="42" spans="1:21" hidden="1">
      <c r="A42" s="968" t="s">
        <v>4094</v>
      </c>
      <c r="B42" s="969">
        <v>610010001663</v>
      </c>
      <c r="C42" s="968" t="s">
        <v>4098</v>
      </c>
      <c r="D42" s="968" t="s">
        <v>4096</v>
      </c>
      <c r="E42" s="968" t="s">
        <v>4090</v>
      </c>
      <c r="F42" s="970">
        <v>6636.8</v>
      </c>
      <c r="G42" s="968" t="s">
        <v>4091</v>
      </c>
      <c r="H42" s="971">
        <v>2</v>
      </c>
      <c r="I42" s="972">
        <v>2.56</v>
      </c>
      <c r="J42" s="972">
        <v>0</v>
      </c>
      <c r="K42" s="973">
        <v>21</v>
      </c>
      <c r="L42" s="972">
        <v>51.712000000000003</v>
      </c>
      <c r="M42" s="972">
        <v>53.76</v>
      </c>
      <c r="N42" s="971">
        <v>1</v>
      </c>
      <c r="O42" s="971">
        <v>0</v>
      </c>
      <c r="P42" s="968">
        <v>4690379063704</v>
      </c>
      <c r="Q42" s="971"/>
      <c r="R42" s="971">
        <v>0</v>
      </c>
      <c r="S42" s="968" t="s">
        <v>4092</v>
      </c>
      <c r="T42" s="974">
        <f t="shared" si="0"/>
        <v>4446.6559999999999</v>
      </c>
      <c r="U42" s="975">
        <f t="shared" si="1"/>
        <v>4668.9888000000001</v>
      </c>
    </row>
    <row r="43" spans="1:21" hidden="1">
      <c r="A43" s="968" t="s">
        <v>4094</v>
      </c>
      <c r="B43" s="969">
        <v>610010001665</v>
      </c>
      <c r="C43" s="968" t="s">
        <v>4099</v>
      </c>
      <c r="D43" s="968" t="s">
        <v>4096</v>
      </c>
      <c r="E43" s="968" t="s">
        <v>4090</v>
      </c>
      <c r="F43" s="970">
        <v>6636.8</v>
      </c>
      <c r="G43" s="968" t="s">
        <v>4091</v>
      </c>
      <c r="H43" s="971">
        <v>2</v>
      </c>
      <c r="I43" s="972">
        <v>2.56</v>
      </c>
      <c r="J43" s="972">
        <v>0</v>
      </c>
      <c r="K43" s="973">
        <v>21</v>
      </c>
      <c r="L43" s="972">
        <v>51.712000000000003</v>
      </c>
      <c r="M43" s="972">
        <v>53.76</v>
      </c>
      <c r="N43" s="971">
        <v>1</v>
      </c>
      <c r="O43" s="971">
        <v>0</v>
      </c>
      <c r="P43" s="968">
        <v>4690379063728</v>
      </c>
      <c r="Q43" s="971"/>
      <c r="R43" s="971">
        <v>0</v>
      </c>
      <c r="S43" s="968" t="s">
        <v>4092</v>
      </c>
      <c r="T43" s="974">
        <f t="shared" si="0"/>
        <v>4446.6559999999999</v>
      </c>
      <c r="U43" s="975">
        <f t="shared" si="1"/>
        <v>4668.9888000000001</v>
      </c>
    </row>
    <row r="44" spans="1:21" hidden="1">
      <c r="A44" s="968" t="s">
        <v>4094</v>
      </c>
      <c r="B44" s="969">
        <v>610010001443</v>
      </c>
      <c r="C44" s="968" t="s">
        <v>4100</v>
      </c>
      <c r="D44" s="968" t="s">
        <v>4101</v>
      </c>
      <c r="E44" s="968" t="s">
        <v>4090</v>
      </c>
      <c r="F44" s="970">
        <v>4495.7</v>
      </c>
      <c r="G44" s="968" t="s">
        <v>4091</v>
      </c>
      <c r="H44" s="971">
        <v>2</v>
      </c>
      <c r="I44" s="972">
        <v>1.44</v>
      </c>
      <c r="J44" s="972">
        <v>0</v>
      </c>
      <c r="K44" s="973">
        <v>35</v>
      </c>
      <c r="L44" s="972">
        <v>29.088000000000001</v>
      </c>
      <c r="M44" s="972">
        <v>50.4</v>
      </c>
      <c r="N44" s="971">
        <v>1</v>
      </c>
      <c r="O44" s="971">
        <v>0</v>
      </c>
      <c r="P44" s="968">
        <v>4690379058076</v>
      </c>
      <c r="Q44" s="971"/>
      <c r="R44" s="971">
        <v>0</v>
      </c>
      <c r="S44" s="968" t="s">
        <v>4092</v>
      </c>
      <c r="T44" s="974">
        <f t="shared" si="0"/>
        <v>3012.1190000000001</v>
      </c>
      <c r="U44" s="975">
        <f t="shared" si="1"/>
        <v>3162.7249500000003</v>
      </c>
    </row>
    <row r="45" spans="1:21" hidden="1">
      <c r="A45" s="968" t="s">
        <v>4094</v>
      </c>
      <c r="B45" s="969">
        <v>610010001445</v>
      </c>
      <c r="C45" s="968" t="s">
        <v>4102</v>
      </c>
      <c r="D45" s="968" t="s">
        <v>4101</v>
      </c>
      <c r="E45" s="968" t="s">
        <v>4090</v>
      </c>
      <c r="F45" s="970">
        <v>4495.7</v>
      </c>
      <c r="G45" s="968" t="s">
        <v>4091</v>
      </c>
      <c r="H45" s="971">
        <v>2</v>
      </c>
      <c r="I45" s="972">
        <v>1.44</v>
      </c>
      <c r="J45" s="972">
        <v>0</v>
      </c>
      <c r="K45" s="973">
        <v>35</v>
      </c>
      <c r="L45" s="972">
        <v>29.088000000000001</v>
      </c>
      <c r="M45" s="972">
        <v>50.4</v>
      </c>
      <c r="N45" s="971">
        <v>1</v>
      </c>
      <c r="O45" s="971">
        <v>0</v>
      </c>
      <c r="P45" s="968">
        <v>4690379058090</v>
      </c>
      <c r="Q45" s="971"/>
      <c r="R45" s="971">
        <v>0</v>
      </c>
      <c r="S45" s="968" t="s">
        <v>4092</v>
      </c>
      <c r="T45" s="974">
        <f t="shared" si="0"/>
        <v>3012.1190000000001</v>
      </c>
      <c r="U45" s="975">
        <f t="shared" si="1"/>
        <v>3162.7249500000003</v>
      </c>
    </row>
    <row r="46" spans="1:21" hidden="1">
      <c r="A46" s="968" t="s">
        <v>4094</v>
      </c>
      <c r="B46" s="969">
        <v>610010001444</v>
      </c>
      <c r="C46" s="968" t="s">
        <v>4103</v>
      </c>
      <c r="D46" s="968" t="s">
        <v>4101</v>
      </c>
      <c r="E46" s="968" t="s">
        <v>4090</v>
      </c>
      <c r="F46" s="970">
        <v>4922.7</v>
      </c>
      <c r="G46" s="968" t="s">
        <v>4091</v>
      </c>
      <c r="H46" s="971">
        <v>2</v>
      </c>
      <c r="I46" s="972">
        <v>1.44</v>
      </c>
      <c r="J46" s="972">
        <v>0</v>
      </c>
      <c r="K46" s="973">
        <v>35</v>
      </c>
      <c r="L46" s="972">
        <v>29.088000000000001</v>
      </c>
      <c r="M46" s="972">
        <v>50.4</v>
      </c>
      <c r="N46" s="971">
        <v>1</v>
      </c>
      <c r="O46" s="971">
        <v>0</v>
      </c>
      <c r="P46" s="968">
        <v>4690379058083</v>
      </c>
      <c r="Q46" s="971"/>
      <c r="R46" s="971">
        <v>0</v>
      </c>
      <c r="S46" s="968" t="s">
        <v>4092</v>
      </c>
      <c r="T46" s="974">
        <f t="shared" si="0"/>
        <v>3298.2090000000003</v>
      </c>
      <c r="U46" s="975">
        <f t="shared" si="1"/>
        <v>3463.1194500000006</v>
      </c>
    </row>
    <row r="47" spans="1:21" hidden="1">
      <c r="A47" s="968" t="s">
        <v>4094</v>
      </c>
      <c r="B47" s="969">
        <v>610010001446</v>
      </c>
      <c r="C47" s="968" t="s">
        <v>4104</v>
      </c>
      <c r="D47" s="968" t="s">
        <v>4101</v>
      </c>
      <c r="E47" s="968" t="s">
        <v>4090</v>
      </c>
      <c r="F47" s="970">
        <v>4922.7</v>
      </c>
      <c r="G47" s="968" t="s">
        <v>4091</v>
      </c>
      <c r="H47" s="971">
        <v>2</v>
      </c>
      <c r="I47" s="972">
        <v>1.44</v>
      </c>
      <c r="J47" s="972">
        <v>0</v>
      </c>
      <c r="K47" s="973">
        <v>35</v>
      </c>
      <c r="L47" s="972">
        <v>29.088000000000001</v>
      </c>
      <c r="M47" s="972">
        <v>50.4</v>
      </c>
      <c r="N47" s="971">
        <v>1</v>
      </c>
      <c r="O47" s="971">
        <v>0</v>
      </c>
      <c r="P47" s="968">
        <v>4690379058106</v>
      </c>
      <c r="Q47" s="971"/>
      <c r="R47" s="971">
        <v>0</v>
      </c>
      <c r="S47" s="968" t="s">
        <v>4092</v>
      </c>
      <c r="T47" s="974">
        <f t="shared" si="0"/>
        <v>3298.2090000000003</v>
      </c>
      <c r="U47" s="975">
        <f t="shared" si="1"/>
        <v>3463.1194500000006</v>
      </c>
    </row>
    <row r="48" spans="1:21" hidden="1">
      <c r="A48" s="968" t="s">
        <v>4094</v>
      </c>
      <c r="B48" s="969">
        <v>610010001447</v>
      </c>
      <c r="C48" s="968" t="s">
        <v>4105</v>
      </c>
      <c r="D48" s="968" t="s">
        <v>4106</v>
      </c>
      <c r="E48" s="968" t="s">
        <v>4090</v>
      </c>
      <c r="F48" s="970">
        <v>3812.5</v>
      </c>
      <c r="G48" s="968" t="s">
        <v>4091</v>
      </c>
      <c r="H48" s="971">
        <v>3</v>
      </c>
      <c r="I48" s="972">
        <v>1.08</v>
      </c>
      <c r="J48" s="972">
        <v>0</v>
      </c>
      <c r="K48" s="973">
        <v>40</v>
      </c>
      <c r="L48" s="972">
        <v>21.06</v>
      </c>
      <c r="M48" s="972">
        <v>43.2</v>
      </c>
      <c r="N48" s="971">
        <v>1</v>
      </c>
      <c r="O48" s="971">
        <v>0</v>
      </c>
      <c r="P48" s="968">
        <v>4690379058113</v>
      </c>
      <c r="Q48" s="971"/>
      <c r="R48" s="971">
        <v>0</v>
      </c>
      <c r="S48" s="968" t="s">
        <v>4092</v>
      </c>
      <c r="T48" s="974">
        <f t="shared" si="0"/>
        <v>2554.375</v>
      </c>
      <c r="U48" s="975">
        <f t="shared" si="1"/>
        <v>2682.09375</v>
      </c>
    </row>
    <row r="49" spans="1:21" hidden="1">
      <c r="A49" s="968" t="s">
        <v>4094</v>
      </c>
      <c r="B49" s="969">
        <v>610010001449</v>
      </c>
      <c r="C49" s="968" t="s">
        <v>4107</v>
      </c>
      <c r="D49" s="968" t="s">
        <v>4106</v>
      </c>
      <c r="E49" s="968" t="s">
        <v>4090</v>
      </c>
      <c r="F49" s="970">
        <v>3812.5</v>
      </c>
      <c r="G49" s="968" t="s">
        <v>4091</v>
      </c>
      <c r="H49" s="971">
        <v>3</v>
      </c>
      <c r="I49" s="972">
        <v>1.08</v>
      </c>
      <c r="J49" s="972">
        <v>0</v>
      </c>
      <c r="K49" s="973">
        <v>40</v>
      </c>
      <c r="L49" s="972">
        <v>21.06</v>
      </c>
      <c r="M49" s="972">
        <v>43.2</v>
      </c>
      <c r="N49" s="971">
        <v>1</v>
      </c>
      <c r="O49" s="971">
        <v>0</v>
      </c>
      <c r="P49" s="968">
        <v>4690379058137</v>
      </c>
      <c r="Q49" s="971"/>
      <c r="R49" s="971">
        <v>0</v>
      </c>
      <c r="S49" s="968" t="s">
        <v>4092</v>
      </c>
      <c r="T49" s="974">
        <f t="shared" si="0"/>
        <v>2554.375</v>
      </c>
      <c r="U49" s="975">
        <f t="shared" si="1"/>
        <v>2682.09375</v>
      </c>
    </row>
    <row r="50" spans="1:21" hidden="1">
      <c r="A50" s="968" t="s">
        <v>4094</v>
      </c>
      <c r="B50" s="969">
        <v>610010001448</v>
      </c>
      <c r="C50" s="968" t="s">
        <v>4108</v>
      </c>
      <c r="D50" s="968" t="s">
        <v>4106</v>
      </c>
      <c r="E50" s="968" t="s">
        <v>4090</v>
      </c>
      <c r="F50" s="970">
        <v>4227.3</v>
      </c>
      <c r="G50" s="968" t="s">
        <v>4091</v>
      </c>
      <c r="H50" s="971">
        <v>3</v>
      </c>
      <c r="I50" s="972">
        <v>1.08</v>
      </c>
      <c r="J50" s="972">
        <v>0</v>
      </c>
      <c r="K50" s="973">
        <v>40</v>
      </c>
      <c r="L50" s="972">
        <v>21.06</v>
      </c>
      <c r="M50" s="972">
        <v>43.2</v>
      </c>
      <c r="N50" s="971">
        <v>1</v>
      </c>
      <c r="O50" s="971">
        <v>0</v>
      </c>
      <c r="P50" s="968">
        <v>4690379058120</v>
      </c>
      <c r="Q50" s="971"/>
      <c r="R50" s="971">
        <v>0</v>
      </c>
      <c r="S50" s="968" t="s">
        <v>4092</v>
      </c>
      <c r="T50" s="974">
        <f t="shared" si="0"/>
        <v>2832.2910000000002</v>
      </c>
      <c r="U50" s="975">
        <f t="shared" si="1"/>
        <v>2973.9055500000004</v>
      </c>
    </row>
    <row r="51" spans="1:21" hidden="1">
      <c r="A51" s="968" t="s">
        <v>4094</v>
      </c>
      <c r="B51" s="969">
        <v>610010001450</v>
      </c>
      <c r="C51" s="968" t="s">
        <v>4109</v>
      </c>
      <c r="D51" s="968" t="s">
        <v>4106</v>
      </c>
      <c r="E51" s="968" t="s">
        <v>4090</v>
      </c>
      <c r="F51" s="970">
        <v>4227.3</v>
      </c>
      <c r="G51" s="968" t="s">
        <v>4091</v>
      </c>
      <c r="H51" s="971">
        <v>3</v>
      </c>
      <c r="I51" s="972">
        <v>1.08</v>
      </c>
      <c r="J51" s="972">
        <v>0</v>
      </c>
      <c r="K51" s="973">
        <v>40</v>
      </c>
      <c r="L51" s="972">
        <v>21.06</v>
      </c>
      <c r="M51" s="972">
        <v>43.2</v>
      </c>
      <c r="N51" s="971">
        <v>1</v>
      </c>
      <c r="O51" s="971">
        <v>0</v>
      </c>
      <c r="P51" s="968">
        <v>4690379058144</v>
      </c>
      <c r="Q51" s="971"/>
      <c r="R51" s="971">
        <v>0</v>
      </c>
      <c r="S51" s="968" t="s">
        <v>4092</v>
      </c>
      <c r="T51" s="974">
        <f t="shared" si="0"/>
        <v>2832.2910000000002</v>
      </c>
      <c r="U51" s="975">
        <f t="shared" si="1"/>
        <v>2973.9055500000004</v>
      </c>
    </row>
    <row r="52" spans="1:21" hidden="1">
      <c r="A52" s="968" t="s">
        <v>4094</v>
      </c>
      <c r="B52" s="969">
        <v>610080000217</v>
      </c>
      <c r="C52" s="968" t="s">
        <v>4110</v>
      </c>
      <c r="D52" s="968" t="s">
        <v>4106</v>
      </c>
      <c r="E52" s="968" t="s">
        <v>4090</v>
      </c>
      <c r="F52" s="970">
        <v>4575</v>
      </c>
      <c r="G52" s="968" t="s">
        <v>4091</v>
      </c>
      <c r="H52" s="971">
        <v>3</v>
      </c>
      <c r="I52" s="972">
        <v>1.08</v>
      </c>
      <c r="J52" s="972">
        <v>0</v>
      </c>
      <c r="K52" s="973">
        <v>40</v>
      </c>
      <c r="L52" s="972">
        <v>21.06</v>
      </c>
      <c r="M52" s="972">
        <v>43.2</v>
      </c>
      <c r="N52" s="971">
        <v>1</v>
      </c>
      <c r="O52" s="971">
        <v>0</v>
      </c>
      <c r="P52" s="968">
        <v>4690379061519</v>
      </c>
      <c r="Q52" s="971"/>
      <c r="R52" s="971">
        <v>0</v>
      </c>
      <c r="S52" s="968" t="s">
        <v>4092</v>
      </c>
      <c r="T52" s="974">
        <f t="shared" si="0"/>
        <v>3065.25</v>
      </c>
      <c r="U52" s="975">
        <f t="shared" si="1"/>
        <v>3218.5125000000003</v>
      </c>
    </row>
    <row r="53" spans="1:21" hidden="1">
      <c r="A53" s="968" t="s">
        <v>4094</v>
      </c>
      <c r="B53" s="969">
        <v>610010001957</v>
      </c>
      <c r="C53" s="968" t="s">
        <v>4111</v>
      </c>
      <c r="D53" s="968" t="s">
        <v>4089</v>
      </c>
      <c r="E53" s="968" t="s">
        <v>4090</v>
      </c>
      <c r="F53" s="970">
        <v>6496.5</v>
      </c>
      <c r="G53" s="968" t="s">
        <v>4091</v>
      </c>
      <c r="H53" s="971">
        <v>2</v>
      </c>
      <c r="I53" s="972">
        <v>0.72</v>
      </c>
      <c r="J53" s="972">
        <v>0</v>
      </c>
      <c r="K53" s="973">
        <v>30</v>
      </c>
      <c r="L53" s="972">
        <v>31.32</v>
      </c>
      <c r="M53" s="972">
        <v>21.6</v>
      </c>
      <c r="N53" s="971">
        <v>1</v>
      </c>
      <c r="O53" s="971">
        <v>0</v>
      </c>
      <c r="P53" s="968">
        <v>4690379072744</v>
      </c>
      <c r="Q53" s="971"/>
      <c r="R53" s="971">
        <v>0</v>
      </c>
      <c r="S53" s="968" t="s">
        <v>4092</v>
      </c>
      <c r="T53" s="974">
        <f t="shared" si="0"/>
        <v>4352.6550000000007</v>
      </c>
      <c r="U53" s="975">
        <f t="shared" si="1"/>
        <v>4570.2877500000013</v>
      </c>
    </row>
    <row r="54" spans="1:21" hidden="1">
      <c r="A54" s="968" t="s">
        <v>4094</v>
      </c>
      <c r="B54" s="969">
        <v>610010001958</v>
      </c>
      <c r="C54" s="968" t="s">
        <v>4112</v>
      </c>
      <c r="D54" s="968" t="s">
        <v>4089</v>
      </c>
      <c r="E54" s="968" t="s">
        <v>4090</v>
      </c>
      <c r="F54" s="970">
        <v>6496.5</v>
      </c>
      <c r="G54" s="968" t="s">
        <v>4091</v>
      </c>
      <c r="H54" s="971">
        <v>2</v>
      </c>
      <c r="I54" s="972">
        <v>0.72</v>
      </c>
      <c r="J54" s="972">
        <v>0</v>
      </c>
      <c r="K54" s="973">
        <v>30</v>
      </c>
      <c r="L54" s="972">
        <v>31.32</v>
      </c>
      <c r="M54" s="972">
        <v>21.6</v>
      </c>
      <c r="N54" s="971">
        <v>1</v>
      </c>
      <c r="O54" s="971">
        <v>0</v>
      </c>
      <c r="P54" s="968">
        <v>4690379072751</v>
      </c>
      <c r="Q54" s="971"/>
      <c r="R54" s="971">
        <v>0</v>
      </c>
      <c r="S54" s="968" t="s">
        <v>4092</v>
      </c>
      <c r="T54" s="974">
        <f t="shared" si="0"/>
        <v>4352.6550000000007</v>
      </c>
      <c r="U54" s="975">
        <f t="shared" si="1"/>
        <v>4570.2877500000013</v>
      </c>
    </row>
    <row r="55" spans="1:21" hidden="1">
      <c r="A55" s="968" t="s">
        <v>4094</v>
      </c>
      <c r="B55" s="969">
        <v>610110000461</v>
      </c>
      <c r="C55" s="968" t="s">
        <v>4113</v>
      </c>
      <c r="D55" s="968" t="s">
        <v>4114</v>
      </c>
      <c r="E55" s="968" t="s">
        <v>4090</v>
      </c>
      <c r="F55" s="970">
        <v>14640</v>
      </c>
      <c r="G55" s="968" t="s">
        <v>4091</v>
      </c>
      <c r="H55" s="971">
        <v>11</v>
      </c>
      <c r="I55" s="972">
        <v>0.99</v>
      </c>
      <c r="J55" s="972">
        <v>0</v>
      </c>
      <c r="K55" s="973">
        <v>36</v>
      </c>
      <c r="L55" s="972">
        <v>20.354399999999998</v>
      </c>
      <c r="M55" s="972">
        <v>35.64</v>
      </c>
      <c r="N55" s="971">
        <v>1</v>
      </c>
      <c r="O55" s="971">
        <v>0</v>
      </c>
      <c r="P55" s="968">
        <v>4690379063025</v>
      </c>
      <c r="Q55" s="971"/>
      <c r="R55" s="971">
        <v>0</v>
      </c>
      <c r="S55" s="968" t="s">
        <v>4092</v>
      </c>
      <c r="T55" s="974">
        <f t="shared" si="0"/>
        <v>9808.8000000000011</v>
      </c>
      <c r="U55" s="975">
        <f t="shared" si="1"/>
        <v>10299.240000000002</v>
      </c>
    </row>
    <row r="56" spans="1:21" hidden="1">
      <c r="A56" s="968" t="s">
        <v>4094</v>
      </c>
      <c r="B56" s="969">
        <v>610110000463</v>
      </c>
      <c r="C56" s="968" t="s">
        <v>4115</v>
      </c>
      <c r="D56" s="968" t="s">
        <v>4114</v>
      </c>
      <c r="E56" s="968" t="s">
        <v>4090</v>
      </c>
      <c r="F56" s="970">
        <v>14640</v>
      </c>
      <c r="G56" s="968" t="s">
        <v>4091</v>
      </c>
      <c r="H56" s="971">
        <v>11</v>
      </c>
      <c r="I56" s="972">
        <v>0.99</v>
      </c>
      <c r="J56" s="972">
        <v>0</v>
      </c>
      <c r="K56" s="973">
        <v>36</v>
      </c>
      <c r="L56" s="972">
        <v>20.354399999999998</v>
      </c>
      <c r="M56" s="972">
        <v>35.64</v>
      </c>
      <c r="N56" s="971">
        <v>1</v>
      </c>
      <c r="O56" s="971">
        <v>0</v>
      </c>
      <c r="P56" s="968">
        <v>4690379063049</v>
      </c>
      <c r="Q56" s="971"/>
      <c r="R56" s="971">
        <v>0</v>
      </c>
      <c r="S56" s="968" t="s">
        <v>4092</v>
      </c>
      <c r="T56" s="974">
        <f t="shared" si="0"/>
        <v>9808.8000000000011</v>
      </c>
      <c r="U56" s="975">
        <f t="shared" si="1"/>
        <v>10299.240000000002</v>
      </c>
    </row>
    <row r="57" spans="1:21" hidden="1">
      <c r="A57" s="968" t="s">
        <v>4094</v>
      </c>
      <c r="B57" s="969">
        <v>610110000462</v>
      </c>
      <c r="C57" s="968" t="s">
        <v>4116</v>
      </c>
      <c r="D57" s="968" t="s">
        <v>4114</v>
      </c>
      <c r="E57" s="968" t="s">
        <v>4090</v>
      </c>
      <c r="F57" s="970">
        <v>14640</v>
      </c>
      <c r="G57" s="968" t="s">
        <v>4091</v>
      </c>
      <c r="H57" s="971">
        <v>11</v>
      </c>
      <c r="I57" s="972">
        <v>0.99</v>
      </c>
      <c r="J57" s="972">
        <v>0</v>
      </c>
      <c r="K57" s="973">
        <v>36</v>
      </c>
      <c r="L57" s="972">
        <v>20.354399999999998</v>
      </c>
      <c r="M57" s="972">
        <v>35.64</v>
      </c>
      <c r="N57" s="971">
        <v>1</v>
      </c>
      <c r="O57" s="971">
        <v>0</v>
      </c>
      <c r="P57" s="968">
        <v>4690379063032</v>
      </c>
      <c r="Q57" s="971"/>
      <c r="R57" s="971">
        <v>0</v>
      </c>
      <c r="S57" s="968" t="s">
        <v>4092</v>
      </c>
      <c r="T57" s="974">
        <f t="shared" si="0"/>
        <v>9808.8000000000011</v>
      </c>
      <c r="U57" s="975">
        <f t="shared" si="1"/>
        <v>10299.240000000002</v>
      </c>
    </row>
    <row r="58" spans="1:21" hidden="1">
      <c r="A58" s="968" t="s">
        <v>4094</v>
      </c>
      <c r="B58" s="969">
        <v>610110000464</v>
      </c>
      <c r="C58" s="968" t="s">
        <v>4117</v>
      </c>
      <c r="D58" s="968" t="s">
        <v>4114</v>
      </c>
      <c r="E58" s="968" t="s">
        <v>4090</v>
      </c>
      <c r="F58" s="970">
        <v>14640</v>
      </c>
      <c r="G58" s="968" t="s">
        <v>4091</v>
      </c>
      <c r="H58" s="971">
        <v>11</v>
      </c>
      <c r="I58" s="972">
        <v>0.99</v>
      </c>
      <c r="J58" s="972">
        <v>0</v>
      </c>
      <c r="K58" s="973">
        <v>36</v>
      </c>
      <c r="L58" s="972">
        <v>20.354399999999998</v>
      </c>
      <c r="M58" s="972">
        <v>35.64</v>
      </c>
      <c r="N58" s="971">
        <v>1</v>
      </c>
      <c r="O58" s="971">
        <v>0</v>
      </c>
      <c r="P58" s="968">
        <v>4690379063056</v>
      </c>
      <c r="Q58" s="971"/>
      <c r="R58" s="971">
        <v>0</v>
      </c>
      <c r="S58" s="968" t="s">
        <v>4092</v>
      </c>
      <c r="T58" s="974">
        <f t="shared" si="0"/>
        <v>9808.8000000000011</v>
      </c>
      <c r="U58" s="975">
        <f t="shared" si="1"/>
        <v>10299.240000000002</v>
      </c>
    </row>
    <row r="59" spans="1:21" hidden="1">
      <c r="A59" s="968" t="s">
        <v>4094</v>
      </c>
      <c r="B59" s="969">
        <v>610090001938</v>
      </c>
      <c r="C59" s="968" t="s">
        <v>4118</v>
      </c>
      <c r="D59" s="968" t="s">
        <v>4119</v>
      </c>
      <c r="E59" s="968" t="s">
        <v>4120</v>
      </c>
      <c r="F59" s="970">
        <v>707.6</v>
      </c>
      <c r="G59" s="968" t="s">
        <v>4091</v>
      </c>
      <c r="H59" s="971">
        <v>10</v>
      </c>
      <c r="I59" s="972">
        <v>0.57600368642359301</v>
      </c>
      <c r="J59" s="972">
        <v>0</v>
      </c>
      <c r="K59" s="973"/>
      <c r="L59" s="972">
        <v>9.5</v>
      </c>
      <c r="M59" s="972"/>
      <c r="N59" s="971">
        <v>1</v>
      </c>
      <c r="O59" s="971">
        <v>0</v>
      </c>
      <c r="P59" s="968">
        <v>4690379063612</v>
      </c>
      <c r="Q59" s="971"/>
      <c r="R59" s="971">
        <v>0</v>
      </c>
      <c r="S59" s="968" t="s">
        <v>4092</v>
      </c>
      <c r="T59" s="974">
        <f t="shared" si="0"/>
        <v>474.09200000000004</v>
      </c>
      <c r="U59" s="975">
        <f t="shared" si="1"/>
        <v>497.79660000000007</v>
      </c>
    </row>
    <row r="60" spans="1:21" hidden="1">
      <c r="A60" s="968" t="s">
        <v>4094</v>
      </c>
      <c r="B60" s="969">
        <v>610090001940</v>
      </c>
      <c r="C60" s="968" t="s">
        <v>4121</v>
      </c>
      <c r="D60" s="968" t="s">
        <v>4119</v>
      </c>
      <c r="E60" s="968" t="s">
        <v>4120</v>
      </c>
      <c r="F60" s="970">
        <v>707.6</v>
      </c>
      <c r="G60" s="968" t="s">
        <v>4091</v>
      </c>
      <c r="H60" s="971">
        <v>10</v>
      </c>
      <c r="I60" s="972">
        <v>0.57600368642359301</v>
      </c>
      <c r="J60" s="972">
        <v>0</v>
      </c>
      <c r="K60" s="973">
        <v>60</v>
      </c>
      <c r="L60" s="972">
        <v>9.5</v>
      </c>
      <c r="M60" s="972">
        <v>34.5602211854156</v>
      </c>
      <c r="N60" s="971">
        <v>1</v>
      </c>
      <c r="O60" s="971">
        <v>0</v>
      </c>
      <c r="P60" s="968">
        <v>4690379063636</v>
      </c>
      <c r="Q60" s="971"/>
      <c r="R60" s="971">
        <v>0</v>
      </c>
      <c r="S60" s="968" t="s">
        <v>4092</v>
      </c>
      <c r="T60" s="974">
        <f t="shared" si="0"/>
        <v>474.09200000000004</v>
      </c>
      <c r="U60" s="975">
        <f t="shared" si="1"/>
        <v>497.79660000000007</v>
      </c>
    </row>
    <row r="61" spans="1:21" hidden="1">
      <c r="A61" s="968" t="s">
        <v>4094</v>
      </c>
      <c r="B61" s="969">
        <v>610090001939</v>
      </c>
      <c r="C61" s="968" t="s">
        <v>4122</v>
      </c>
      <c r="D61" s="968" t="s">
        <v>4119</v>
      </c>
      <c r="E61" s="968" t="s">
        <v>4120</v>
      </c>
      <c r="F61" s="970">
        <v>707.6</v>
      </c>
      <c r="G61" s="968" t="s">
        <v>4091</v>
      </c>
      <c r="H61" s="971">
        <v>10</v>
      </c>
      <c r="I61" s="972">
        <v>0.57600368642359301</v>
      </c>
      <c r="J61" s="972">
        <v>0</v>
      </c>
      <c r="K61" s="973">
        <v>60</v>
      </c>
      <c r="L61" s="972">
        <v>9.5</v>
      </c>
      <c r="M61" s="972">
        <v>34.5602211854156</v>
      </c>
      <c r="N61" s="971">
        <v>1</v>
      </c>
      <c r="O61" s="971">
        <v>0</v>
      </c>
      <c r="P61" s="968">
        <v>4690379063629</v>
      </c>
      <c r="Q61" s="971"/>
      <c r="R61" s="971">
        <v>0</v>
      </c>
      <c r="S61" s="968" t="s">
        <v>4092</v>
      </c>
      <c r="T61" s="974">
        <f t="shared" si="0"/>
        <v>474.09200000000004</v>
      </c>
      <c r="U61" s="975">
        <f t="shared" si="1"/>
        <v>497.79660000000007</v>
      </c>
    </row>
    <row r="62" spans="1:21" hidden="1">
      <c r="A62" s="968" t="s">
        <v>4094</v>
      </c>
      <c r="B62" s="969">
        <v>610090001941</v>
      </c>
      <c r="C62" s="968" t="s">
        <v>4123</v>
      </c>
      <c r="D62" s="968" t="s">
        <v>4119</v>
      </c>
      <c r="E62" s="968" t="s">
        <v>4120</v>
      </c>
      <c r="F62" s="970">
        <v>707.6</v>
      </c>
      <c r="G62" s="968" t="s">
        <v>4091</v>
      </c>
      <c r="H62" s="971">
        <v>10</v>
      </c>
      <c r="I62" s="972">
        <v>0.57600368642359301</v>
      </c>
      <c r="J62" s="972">
        <v>0</v>
      </c>
      <c r="K62" s="973">
        <v>60</v>
      </c>
      <c r="L62" s="972">
        <v>9.5</v>
      </c>
      <c r="M62" s="972">
        <v>34.5602211854156</v>
      </c>
      <c r="N62" s="971">
        <v>1</v>
      </c>
      <c r="O62" s="971">
        <v>0</v>
      </c>
      <c r="P62" s="968">
        <v>4690379063643</v>
      </c>
      <c r="Q62" s="971"/>
      <c r="R62" s="971">
        <v>0</v>
      </c>
      <c r="S62" s="968" t="s">
        <v>4092</v>
      </c>
      <c r="T62" s="974">
        <f t="shared" si="0"/>
        <v>474.09200000000004</v>
      </c>
      <c r="U62" s="975">
        <f t="shared" si="1"/>
        <v>497.79660000000007</v>
      </c>
    </row>
    <row r="63" spans="1:21" hidden="1">
      <c r="A63" s="968" t="s">
        <v>4094</v>
      </c>
      <c r="B63" s="969">
        <v>610090001738</v>
      </c>
      <c r="C63" s="968" t="s">
        <v>4124</v>
      </c>
      <c r="D63" s="968" t="s">
        <v>4125</v>
      </c>
      <c r="E63" s="968" t="s">
        <v>4120</v>
      </c>
      <c r="F63" s="970">
        <v>237.9</v>
      </c>
      <c r="G63" s="968" t="s">
        <v>4091</v>
      </c>
      <c r="H63" s="971">
        <v>10</v>
      </c>
      <c r="I63" s="972">
        <v>0.43200276481769501</v>
      </c>
      <c r="J63" s="972">
        <v>0</v>
      </c>
      <c r="K63" s="973">
        <v>72</v>
      </c>
      <c r="L63" s="972">
        <v>9.0299999999999994</v>
      </c>
      <c r="M63" s="972">
        <v>31.104199066873999</v>
      </c>
      <c r="N63" s="971">
        <v>1</v>
      </c>
      <c r="O63" s="971">
        <v>0</v>
      </c>
      <c r="P63" s="968">
        <v>4690379062660</v>
      </c>
      <c r="Q63" s="971"/>
      <c r="R63" s="971">
        <v>0</v>
      </c>
      <c r="S63" s="968" t="s">
        <v>4092</v>
      </c>
      <c r="T63" s="974">
        <f t="shared" si="0"/>
        <v>159.393</v>
      </c>
      <c r="U63" s="975">
        <f t="shared" si="1"/>
        <v>167.36265</v>
      </c>
    </row>
    <row r="64" spans="1:21" hidden="1">
      <c r="A64" s="968" t="s">
        <v>4094</v>
      </c>
      <c r="B64" s="969">
        <v>610090001740</v>
      </c>
      <c r="C64" s="968" t="s">
        <v>4126</v>
      </c>
      <c r="D64" s="968" t="s">
        <v>4125</v>
      </c>
      <c r="E64" s="968" t="s">
        <v>4120</v>
      </c>
      <c r="F64" s="970">
        <v>237.9</v>
      </c>
      <c r="G64" s="968" t="s">
        <v>4091</v>
      </c>
      <c r="H64" s="971">
        <v>10</v>
      </c>
      <c r="I64" s="972">
        <v>0.43200276481769501</v>
      </c>
      <c r="J64" s="972">
        <v>0</v>
      </c>
      <c r="K64" s="973">
        <v>72</v>
      </c>
      <c r="L64" s="972">
        <v>9.0299999999999994</v>
      </c>
      <c r="M64" s="972">
        <v>31.104199066873999</v>
      </c>
      <c r="N64" s="971">
        <v>1</v>
      </c>
      <c r="O64" s="971">
        <v>0</v>
      </c>
      <c r="P64" s="968">
        <v>4690379062684</v>
      </c>
      <c r="Q64" s="971"/>
      <c r="R64" s="971">
        <v>0</v>
      </c>
      <c r="S64" s="968" t="s">
        <v>4092</v>
      </c>
      <c r="T64" s="974">
        <f t="shared" si="0"/>
        <v>159.393</v>
      </c>
      <c r="U64" s="975">
        <f t="shared" si="1"/>
        <v>167.36265</v>
      </c>
    </row>
    <row r="65" spans="1:21" hidden="1">
      <c r="A65" s="968" t="s">
        <v>4094</v>
      </c>
      <c r="B65" s="969">
        <v>610090001739</v>
      </c>
      <c r="C65" s="968" t="s">
        <v>4127</v>
      </c>
      <c r="D65" s="968" t="s">
        <v>4125</v>
      </c>
      <c r="E65" s="968" t="s">
        <v>4120</v>
      </c>
      <c r="F65" s="970">
        <v>237.9</v>
      </c>
      <c r="G65" s="968" t="s">
        <v>4091</v>
      </c>
      <c r="H65" s="971">
        <v>10</v>
      </c>
      <c r="I65" s="972">
        <v>0.43200276481769501</v>
      </c>
      <c r="J65" s="972">
        <v>0</v>
      </c>
      <c r="K65" s="973">
        <v>72</v>
      </c>
      <c r="L65" s="972">
        <v>9.0299999999999994</v>
      </c>
      <c r="M65" s="972">
        <v>31.104199066873999</v>
      </c>
      <c r="N65" s="971">
        <v>1</v>
      </c>
      <c r="O65" s="971">
        <v>0</v>
      </c>
      <c r="P65" s="968">
        <v>4690379062677</v>
      </c>
      <c r="Q65" s="971"/>
      <c r="R65" s="971">
        <v>0</v>
      </c>
      <c r="S65" s="968" t="s">
        <v>4092</v>
      </c>
      <c r="T65" s="974">
        <f t="shared" si="0"/>
        <v>159.393</v>
      </c>
      <c r="U65" s="975">
        <f t="shared" si="1"/>
        <v>167.36265</v>
      </c>
    </row>
    <row r="66" spans="1:21" hidden="1">
      <c r="A66" s="968" t="s">
        <v>4094</v>
      </c>
      <c r="B66" s="969">
        <v>610090001741</v>
      </c>
      <c r="C66" s="968" t="s">
        <v>4128</v>
      </c>
      <c r="D66" s="968" t="s">
        <v>4125</v>
      </c>
      <c r="E66" s="968" t="s">
        <v>4120</v>
      </c>
      <c r="F66" s="970">
        <v>237.9</v>
      </c>
      <c r="G66" s="968" t="s">
        <v>4091</v>
      </c>
      <c r="H66" s="971">
        <v>10</v>
      </c>
      <c r="I66" s="972">
        <v>0.43200276481769501</v>
      </c>
      <c r="J66" s="972">
        <v>0</v>
      </c>
      <c r="K66" s="973">
        <v>72</v>
      </c>
      <c r="L66" s="972">
        <v>9.0299999999999994</v>
      </c>
      <c r="M66" s="972">
        <v>31.104199066873999</v>
      </c>
      <c r="N66" s="971">
        <v>1</v>
      </c>
      <c r="O66" s="971">
        <v>0</v>
      </c>
      <c r="P66" s="968">
        <v>4690379062691</v>
      </c>
      <c r="Q66" s="971"/>
      <c r="R66" s="971">
        <v>0</v>
      </c>
      <c r="S66" s="968" t="s">
        <v>4092</v>
      </c>
      <c r="T66" s="974">
        <f t="shared" si="0"/>
        <v>159.393</v>
      </c>
      <c r="U66" s="975">
        <f t="shared" si="1"/>
        <v>167.36265</v>
      </c>
    </row>
    <row r="67" spans="1:21" hidden="1">
      <c r="A67" s="968" t="s">
        <v>4094</v>
      </c>
      <c r="B67" s="969">
        <v>610090001742</v>
      </c>
      <c r="C67" s="968" t="s">
        <v>4129</v>
      </c>
      <c r="D67" s="968" t="s">
        <v>4130</v>
      </c>
      <c r="E67" s="968" t="s">
        <v>4120</v>
      </c>
      <c r="F67" s="970">
        <v>103.7</v>
      </c>
      <c r="G67" s="968" t="s">
        <v>4091</v>
      </c>
      <c r="H67" s="971">
        <v>19</v>
      </c>
      <c r="I67" s="972">
        <v>9.8496630378434397E-2</v>
      </c>
      <c r="J67" s="972">
        <v>0</v>
      </c>
      <c r="K67" s="973">
        <v>416</v>
      </c>
      <c r="L67" s="972">
        <v>2.1659999999999999</v>
      </c>
      <c r="M67" s="972">
        <v>40.974598237428701</v>
      </c>
      <c r="N67" s="971">
        <v>1</v>
      </c>
      <c r="O67" s="971">
        <v>0</v>
      </c>
      <c r="P67" s="968">
        <v>4690379062707</v>
      </c>
      <c r="Q67" s="971"/>
      <c r="R67" s="971">
        <v>0</v>
      </c>
      <c r="S67" s="968" t="s">
        <v>4092</v>
      </c>
      <c r="T67" s="974">
        <f t="shared" si="0"/>
        <v>69.478999999999999</v>
      </c>
      <c r="U67" s="975">
        <f t="shared" si="1"/>
        <v>72.952950000000001</v>
      </c>
    </row>
    <row r="68" spans="1:21" hidden="1">
      <c r="A68" s="968" t="s">
        <v>4094</v>
      </c>
      <c r="B68" s="969">
        <v>610090001744</v>
      </c>
      <c r="C68" s="968" t="s">
        <v>4131</v>
      </c>
      <c r="D68" s="968" t="s">
        <v>4130</v>
      </c>
      <c r="E68" s="968" t="s">
        <v>4120</v>
      </c>
      <c r="F68" s="970">
        <v>103.7</v>
      </c>
      <c r="G68" s="968" t="s">
        <v>4091</v>
      </c>
      <c r="H68" s="971">
        <v>19</v>
      </c>
      <c r="I68" s="972">
        <v>9.8496630378434397E-2</v>
      </c>
      <c r="J68" s="972">
        <v>0</v>
      </c>
      <c r="K68" s="973">
        <v>416</v>
      </c>
      <c r="L68" s="972">
        <v>2.1659999999999999</v>
      </c>
      <c r="M68" s="972">
        <v>40.974598237428701</v>
      </c>
      <c r="N68" s="971">
        <v>1</v>
      </c>
      <c r="O68" s="971">
        <v>0</v>
      </c>
      <c r="P68" s="968">
        <v>4690379062721</v>
      </c>
      <c r="Q68" s="971"/>
      <c r="R68" s="971">
        <v>0</v>
      </c>
      <c r="S68" s="968" t="s">
        <v>4092</v>
      </c>
      <c r="T68" s="974">
        <f t="shared" si="0"/>
        <v>69.478999999999999</v>
      </c>
      <c r="U68" s="975">
        <f t="shared" si="1"/>
        <v>72.952950000000001</v>
      </c>
    </row>
    <row r="69" spans="1:21" hidden="1">
      <c r="A69" s="968" t="s">
        <v>4094</v>
      </c>
      <c r="B69" s="969">
        <v>610090001743</v>
      </c>
      <c r="C69" s="968" t="s">
        <v>4132</v>
      </c>
      <c r="D69" s="968" t="s">
        <v>4130</v>
      </c>
      <c r="E69" s="968" t="s">
        <v>4120</v>
      </c>
      <c r="F69" s="970">
        <v>103.7</v>
      </c>
      <c r="G69" s="968" t="s">
        <v>4091</v>
      </c>
      <c r="H69" s="971">
        <v>19</v>
      </c>
      <c r="I69" s="972">
        <v>9.8496630378434397E-2</v>
      </c>
      <c r="J69" s="972">
        <v>0</v>
      </c>
      <c r="K69" s="973">
        <v>416</v>
      </c>
      <c r="L69" s="972">
        <v>2.1659999999999999</v>
      </c>
      <c r="M69" s="972">
        <v>40.974598237428701</v>
      </c>
      <c r="N69" s="971">
        <v>1</v>
      </c>
      <c r="O69" s="971">
        <v>0</v>
      </c>
      <c r="P69" s="968">
        <v>4690379062714</v>
      </c>
      <c r="Q69" s="971"/>
      <c r="R69" s="971">
        <v>0</v>
      </c>
      <c r="S69" s="968" t="s">
        <v>4092</v>
      </c>
      <c r="T69" s="974">
        <f t="shared" si="0"/>
        <v>69.478999999999999</v>
      </c>
      <c r="U69" s="975">
        <f t="shared" si="1"/>
        <v>72.952950000000001</v>
      </c>
    </row>
    <row r="70" spans="1:21" hidden="1">
      <c r="A70" s="968" t="s">
        <v>4094</v>
      </c>
      <c r="B70" s="969">
        <v>610090001745</v>
      </c>
      <c r="C70" s="968" t="s">
        <v>4133</v>
      </c>
      <c r="D70" s="968" t="s">
        <v>4130</v>
      </c>
      <c r="E70" s="968" t="s">
        <v>4120</v>
      </c>
      <c r="F70" s="970">
        <v>103.7</v>
      </c>
      <c r="G70" s="968" t="s">
        <v>4091</v>
      </c>
      <c r="H70" s="971">
        <v>19</v>
      </c>
      <c r="I70" s="972">
        <v>9.8496630378434397E-2</v>
      </c>
      <c r="J70" s="972">
        <v>0</v>
      </c>
      <c r="K70" s="973">
        <v>416</v>
      </c>
      <c r="L70" s="972">
        <v>2.1659999999999999</v>
      </c>
      <c r="M70" s="972">
        <v>40.974598237428701</v>
      </c>
      <c r="N70" s="971">
        <v>1</v>
      </c>
      <c r="O70" s="971">
        <v>0</v>
      </c>
      <c r="P70" s="968">
        <v>4690379062738</v>
      </c>
      <c r="Q70" s="971"/>
      <c r="R70" s="971">
        <v>0</v>
      </c>
      <c r="S70" s="968" t="s">
        <v>4092</v>
      </c>
      <c r="T70" s="974">
        <f t="shared" si="0"/>
        <v>69.478999999999999</v>
      </c>
      <c r="U70" s="975">
        <f t="shared" si="1"/>
        <v>72.952950000000001</v>
      </c>
    </row>
    <row r="71" spans="1:21" hidden="1">
      <c r="A71" s="968" t="s">
        <v>4094</v>
      </c>
      <c r="B71" s="969">
        <v>610130004525</v>
      </c>
      <c r="C71" s="968" t="s">
        <v>4134</v>
      </c>
      <c r="D71" s="968" t="s">
        <v>4119</v>
      </c>
      <c r="E71" s="968" t="s">
        <v>4135</v>
      </c>
      <c r="F71" s="970">
        <v>1256.5999999999999</v>
      </c>
      <c r="G71" s="968" t="s">
        <v>4091</v>
      </c>
      <c r="H71" s="971">
        <v>10</v>
      </c>
      <c r="I71" s="972">
        <v>0.57599539203686401</v>
      </c>
      <c r="J71" s="972">
        <v>8</v>
      </c>
      <c r="K71" s="973">
        <v>60</v>
      </c>
      <c r="L71" s="972">
        <v>12.44</v>
      </c>
      <c r="M71" s="972">
        <v>34.559723522211797</v>
      </c>
      <c r="N71" s="971">
        <v>1</v>
      </c>
      <c r="O71" s="971">
        <v>0</v>
      </c>
      <c r="P71" s="968">
        <v>4690379065043</v>
      </c>
      <c r="Q71" s="971"/>
      <c r="R71" s="971">
        <v>0</v>
      </c>
      <c r="S71" s="968" t="s">
        <v>4092</v>
      </c>
      <c r="T71" s="974">
        <f t="shared" si="0"/>
        <v>841.92200000000003</v>
      </c>
      <c r="U71" s="975">
        <f t="shared" si="1"/>
        <v>884.01810000000012</v>
      </c>
    </row>
    <row r="72" spans="1:21" hidden="1">
      <c r="A72" s="968" t="s">
        <v>4094</v>
      </c>
      <c r="B72" s="969">
        <v>610130004527</v>
      </c>
      <c r="C72" s="968" t="s">
        <v>4136</v>
      </c>
      <c r="D72" s="968" t="s">
        <v>4119</v>
      </c>
      <c r="E72" s="968" t="s">
        <v>4135</v>
      </c>
      <c r="F72" s="970">
        <v>1256.5999999999999</v>
      </c>
      <c r="G72" s="968" t="s">
        <v>4091</v>
      </c>
      <c r="H72" s="971">
        <v>10</v>
      </c>
      <c r="I72" s="972">
        <v>0.57599539203686401</v>
      </c>
      <c r="J72" s="972">
        <v>8</v>
      </c>
      <c r="K72" s="973">
        <v>60</v>
      </c>
      <c r="L72" s="972">
        <v>12.44</v>
      </c>
      <c r="M72" s="972">
        <v>34.559723522211797</v>
      </c>
      <c r="N72" s="971">
        <v>1</v>
      </c>
      <c r="O72" s="971">
        <v>0</v>
      </c>
      <c r="P72" s="968">
        <v>4690379065067</v>
      </c>
      <c r="Q72" s="971"/>
      <c r="R72" s="971">
        <v>0</v>
      </c>
      <c r="S72" s="968" t="s">
        <v>4092</v>
      </c>
      <c r="T72" s="974">
        <f t="shared" si="0"/>
        <v>841.92200000000003</v>
      </c>
      <c r="U72" s="975">
        <f t="shared" si="1"/>
        <v>884.01810000000012</v>
      </c>
    </row>
    <row r="73" spans="1:21" hidden="1">
      <c r="A73" s="968" t="s">
        <v>4094</v>
      </c>
      <c r="B73" s="969">
        <v>610130004526</v>
      </c>
      <c r="C73" s="968" t="s">
        <v>4137</v>
      </c>
      <c r="D73" s="968" t="s">
        <v>4119</v>
      </c>
      <c r="E73" s="968" t="s">
        <v>4135</v>
      </c>
      <c r="F73" s="970">
        <v>1256.5999999999999</v>
      </c>
      <c r="G73" s="968" t="s">
        <v>4091</v>
      </c>
      <c r="H73" s="971">
        <v>10</v>
      </c>
      <c r="I73" s="972">
        <v>0.57599539203686401</v>
      </c>
      <c r="J73" s="972">
        <v>8</v>
      </c>
      <c r="K73" s="973">
        <v>60</v>
      </c>
      <c r="L73" s="972">
        <v>12.44</v>
      </c>
      <c r="M73" s="972">
        <v>34.559723522211797</v>
      </c>
      <c r="N73" s="971">
        <v>1</v>
      </c>
      <c r="O73" s="971">
        <v>0</v>
      </c>
      <c r="P73" s="968">
        <v>4690379065050</v>
      </c>
      <c r="Q73" s="971"/>
      <c r="R73" s="971">
        <v>0</v>
      </c>
      <c r="S73" s="968" t="s">
        <v>4092</v>
      </c>
      <c r="T73" s="974">
        <f t="shared" si="0"/>
        <v>841.92200000000003</v>
      </c>
      <c r="U73" s="975">
        <f t="shared" si="1"/>
        <v>884.01810000000012</v>
      </c>
    </row>
    <row r="74" spans="1:21" hidden="1">
      <c r="A74" s="968" t="s">
        <v>4094</v>
      </c>
      <c r="B74" s="969">
        <v>610130004528</v>
      </c>
      <c r="C74" s="968" t="s">
        <v>4138</v>
      </c>
      <c r="D74" s="968" t="s">
        <v>4119</v>
      </c>
      <c r="E74" s="968" t="s">
        <v>4135</v>
      </c>
      <c r="F74" s="970">
        <v>1256.5999999999999</v>
      </c>
      <c r="G74" s="968" t="s">
        <v>4091</v>
      </c>
      <c r="H74" s="971">
        <v>10</v>
      </c>
      <c r="I74" s="972">
        <v>0.57599539203686401</v>
      </c>
      <c r="J74" s="972">
        <v>8</v>
      </c>
      <c r="K74" s="973">
        <v>60</v>
      </c>
      <c r="L74" s="972">
        <v>12.44</v>
      </c>
      <c r="M74" s="972">
        <v>34.559723522211797</v>
      </c>
      <c r="N74" s="971">
        <v>1</v>
      </c>
      <c r="O74" s="971">
        <v>0</v>
      </c>
      <c r="P74" s="968">
        <v>4690379065074</v>
      </c>
      <c r="Q74" s="971"/>
      <c r="R74" s="971">
        <v>0</v>
      </c>
      <c r="S74" s="968" t="s">
        <v>4092</v>
      </c>
      <c r="T74" s="974">
        <f t="shared" si="0"/>
        <v>841.92200000000003</v>
      </c>
      <c r="U74" s="975">
        <f t="shared" si="1"/>
        <v>884.01810000000012</v>
      </c>
    </row>
    <row r="75" spans="1:21" hidden="1">
      <c r="A75" s="968" t="s">
        <v>4094</v>
      </c>
      <c r="B75" s="969">
        <v>610130004064</v>
      </c>
      <c r="C75" s="968" t="s">
        <v>4139</v>
      </c>
      <c r="D75" s="968" t="s">
        <v>4125</v>
      </c>
      <c r="E75" s="968" t="s">
        <v>4135</v>
      </c>
      <c r="F75" s="970">
        <v>1116.3</v>
      </c>
      <c r="G75" s="968" t="s">
        <v>4091</v>
      </c>
      <c r="H75" s="971">
        <v>10</v>
      </c>
      <c r="I75" s="972">
        <v>0.43199654402764798</v>
      </c>
      <c r="J75" s="972">
        <v>6</v>
      </c>
      <c r="K75" s="973">
        <v>72</v>
      </c>
      <c r="L75" s="972">
        <v>9.33</v>
      </c>
      <c r="M75" s="972">
        <v>31.103751169990598</v>
      </c>
      <c r="N75" s="971">
        <v>1</v>
      </c>
      <c r="O75" s="971">
        <v>0</v>
      </c>
      <c r="P75" s="968">
        <v>4690379062745</v>
      </c>
      <c r="Q75" s="971"/>
      <c r="R75" s="971">
        <v>0</v>
      </c>
      <c r="S75" s="968" t="s">
        <v>4092</v>
      </c>
      <c r="T75" s="974">
        <f t="shared" si="0"/>
        <v>747.92100000000005</v>
      </c>
      <c r="U75" s="975">
        <f t="shared" si="1"/>
        <v>785.31705000000011</v>
      </c>
    </row>
    <row r="76" spans="1:21" hidden="1">
      <c r="A76" s="968" t="s">
        <v>4094</v>
      </c>
      <c r="B76" s="969">
        <v>610130004066</v>
      </c>
      <c r="C76" s="968" t="s">
        <v>4140</v>
      </c>
      <c r="D76" s="968" t="s">
        <v>4125</v>
      </c>
      <c r="E76" s="968" t="s">
        <v>4135</v>
      </c>
      <c r="F76" s="970">
        <v>1116.3</v>
      </c>
      <c r="G76" s="968" t="s">
        <v>4091</v>
      </c>
      <c r="H76" s="971">
        <v>10</v>
      </c>
      <c r="I76" s="972">
        <v>0.43199654402764798</v>
      </c>
      <c r="J76" s="972">
        <v>6</v>
      </c>
      <c r="K76" s="973">
        <v>72</v>
      </c>
      <c r="L76" s="972">
        <v>9.33</v>
      </c>
      <c r="M76" s="972">
        <v>31.103751169990598</v>
      </c>
      <c r="N76" s="971">
        <v>1</v>
      </c>
      <c r="O76" s="971">
        <v>0</v>
      </c>
      <c r="P76" s="968">
        <v>4690379062769</v>
      </c>
      <c r="Q76" s="971"/>
      <c r="R76" s="971">
        <v>0</v>
      </c>
      <c r="S76" s="968" t="s">
        <v>4092</v>
      </c>
      <c r="T76" s="974">
        <f t="shared" si="0"/>
        <v>747.92100000000005</v>
      </c>
      <c r="U76" s="975">
        <f t="shared" si="1"/>
        <v>785.31705000000011</v>
      </c>
    </row>
    <row r="77" spans="1:21" hidden="1">
      <c r="A77" s="968" t="s">
        <v>4094</v>
      </c>
      <c r="B77" s="969">
        <v>610130004065</v>
      </c>
      <c r="C77" s="968" t="s">
        <v>4141</v>
      </c>
      <c r="D77" s="968" t="s">
        <v>4125</v>
      </c>
      <c r="E77" s="968" t="s">
        <v>4135</v>
      </c>
      <c r="F77" s="970">
        <v>1116.3</v>
      </c>
      <c r="G77" s="968" t="s">
        <v>4091</v>
      </c>
      <c r="H77" s="971">
        <v>10</v>
      </c>
      <c r="I77" s="972">
        <v>0.43199654402764798</v>
      </c>
      <c r="J77" s="972">
        <v>6</v>
      </c>
      <c r="K77" s="973">
        <v>72</v>
      </c>
      <c r="L77" s="972">
        <v>9.33</v>
      </c>
      <c r="M77" s="972">
        <v>31.103751169990598</v>
      </c>
      <c r="N77" s="971">
        <v>1</v>
      </c>
      <c r="O77" s="971">
        <v>0</v>
      </c>
      <c r="P77" s="968">
        <v>4690379062752</v>
      </c>
      <c r="Q77" s="971"/>
      <c r="R77" s="971">
        <v>0</v>
      </c>
      <c r="S77" s="968" t="s">
        <v>4092</v>
      </c>
      <c r="T77" s="974">
        <f t="shared" si="0"/>
        <v>747.92100000000005</v>
      </c>
      <c r="U77" s="975">
        <f t="shared" si="1"/>
        <v>785.31705000000011</v>
      </c>
    </row>
    <row r="78" spans="1:21" hidden="1">
      <c r="A78" s="968" t="s">
        <v>4094</v>
      </c>
      <c r="B78" s="969">
        <v>610130004067</v>
      </c>
      <c r="C78" s="968" t="s">
        <v>4142</v>
      </c>
      <c r="D78" s="968" t="s">
        <v>4125</v>
      </c>
      <c r="E78" s="968" t="s">
        <v>4135</v>
      </c>
      <c r="F78" s="970">
        <v>1116.3</v>
      </c>
      <c r="G78" s="968" t="s">
        <v>4091</v>
      </c>
      <c r="H78" s="971">
        <v>10</v>
      </c>
      <c r="I78" s="972">
        <v>0.43199654402764798</v>
      </c>
      <c r="J78" s="972">
        <v>6</v>
      </c>
      <c r="K78" s="973">
        <v>72</v>
      </c>
      <c r="L78" s="972">
        <v>9.33</v>
      </c>
      <c r="M78" s="972">
        <v>31.103751169990598</v>
      </c>
      <c r="N78" s="971">
        <v>1</v>
      </c>
      <c r="O78" s="971">
        <v>0</v>
      </c>
      <c r="P78" s="968">
        <v>4690379062776</v>
      </c>
      <c r="Q78" s="971"/>
      <c r="R78" s="971">
        <v>0</v>
      </c>
      <c r="S78" s="968" t="s">
        <v>4092</v>
      </c>
      <c r="T78" s="974">
        <f t="shared" si="0"/>
        <v>747.92100000000005</v>
      </c>
      <c r="U78" s="975">
        <f t="shared" si="1"/>
        <v>785.31705000000011</v>
      </c>
    </row>
    <row r="79" spans="1:21" hidden="1">
      <c r="A79" s="968" t="s">
        <v>4094</v>
      </c>
      <c r="B79" s="969">
        <v>620070001399</v>
      </c>
      <c r="C79" s="968" t="s">
        <v>4143</v>
      </c>
      <c r="D79" s="968" t="s">
        <v>4144</v>
      </c>
      <c r="E79" s="968" t="s">
        <v>4120</v>
      </c>
      <c r="F79" s="970">
        <v>12157.3</v>
      </c>
      <c r="G79" s="968" t="s">
        <v>4091</v>
      </c>
      <c r="H79" s="971">
        <v>2</v>
      </c>
      <c r="I79" s="972">
        <v>1.05596620908131</v>
      </c>
      <c r="J79" s="972">
        <v>0</v>
      </c>
      <c r="K79" s="973">
        <v>18</v>
      </c>
      <c r="L79" s="972">
        <v>22.9</v>
      </c>
      <c r="M79" s="972">
        <v>19.007391763463598</v>
      </c>
      <c r="N79" s="971">
        <v>1</v>
      </c>
      <c r="O79" s="971">
        <v>0</v>
      </c>
      <c r="P79" s="968">
        <v>4690379063377</v>
      </c>
      <c r="Q79" s="971"/>
      <c r="R79" s="971">
        <v>0</v>
      </c>
      <c r="S79" s="968" t="s">
        <v>4092</v>
      </c>
      <c r="T79" s="974">
        <f t="shared" si="0"/>
        <v>8145.3909999999996</v>
      </c>
      <c r="U79" s="975">
        <f t="shared" si="1"/>
        <v>8552.6605500000005</v>
      </c>
    </row>
    <row r="80" spans="1:21" hidden="1">
      <c r="A80" s="968" t="s">
        <v>4094</v>
      </c>
      <c r="B80" s="969">
        <v>620070001401</v>
      </c>
      <c r="C80" s="968" t="s">
        <v>4145</v>
      </c>
      <c r="D80" s="968" t="s">
        <v>4144</v>
      </c>
      <c r="E80" s="968" t="s">
        <v>4120</v>
      </c>
      <c r="F80" s="970">
        <v>12157.3</v>
      </c>
      <c r="G80" s="968" t="s">
        <v>4091</v>
      </c>
      <c r="H80" s="971">
        <v>2</v>
      </c>
      <c r="I80" s="972">
        <v>1.05596620908131</v>
      </c>
      <c r="J80" s="972">
        <v>0</v>
      </c>
      <c r="K80" s="973">
        <v>18</v>
      </c>
      <c r="L80" s="972">
        <v>22.9</v>
      </c>
      <c r="M80" s="972">
        <v>19.007391763463598</v>
      </c>
      <c r="N80" s="971">
        <v>1</v>
      </c>
      <c r="O80" s="971">
        <v>0</v>
      </c>
      <c r="P80" s="968">
        <v>4690379063391</v>
      </c>
      <c r="Q80" s="971"/>
      <c r="R80" s="971">
        <v>0</v>
      </c>
      <c r="S80" s="968" t="s">
        <v>4092</v>
      </c>
      <c r="T80" s="974">
        <f t="shared" si="0"/>
        <v>8145.3909999999996</v>
      </c>
      <c r="U80" s="975">
        <f t="shared" si="1"/>
        <v>8552.6605500000005</v>
      </c>
    </row>
    <row r="81" spans="1:21" hidden="1">
      <c r="A81" s="968" t="s">
        <v>4094</v>
      </c>
      <c r="B81" s="969">
        <v>620070001400</v>
      </c>
      <c r="C81" s="968" t="s">
        <v>4146</v>
      </c>
      <c r="D81" s="968" t="s">
        <v>4144</v>
      </c>
      <c r="E81" s="968" t="s">
        <v>4120</v>
      </c>
      <c r="F81" s="970">
        <v>12157.3</v>
      </c>
      <c r="G81" s="968" t="s">
        <v>4091</v>
      </c>
      <c r="H81" s="971">
        <v>2</v>
      </c>
      <c r="I81" s="972">
        <v>1.05596620908131</v>
      </c>
      <c r="J81" s="972">
        <v>0</v>
      </c>
      <c r="K81" s="973">
        <v>18</v>
      </c>
      <c r="L81" s="972">
        <v>22.9</v>
      </c>
      <c r="M81" s="972">
        <v>19.007391763463598</v>
      </c>
      <c r="N81" s="971">
        <v>1</v>
      </c>
      <c r="O81" s="971">
        <v>0</v>
      </c>
      <c r="P81" s="968">
        <v>4690379063384</v>
      </c>
      <c r="Q81" s="971"/>
      <c r="R81" s="971">
        <v>0</v>
      </c>
      <c r="S81" s="968" t="s">
        <v>4092</v>
      </c>
      <c r="T81" s="974">
        <f t="shared" si="0"/>
        <v>8145.3909999999996</v>
      </c>
      <c r="U81" s="975">
        <f t="shared" si="1"/>
        <v>8552.6605500000005</v>
      </c>
    </row>
    <row r="82" spans="1:21" hidden="1">
      <c r="A82" s="968" t="s">
        <v>4094</v>
      </c>
      <c r="B82" s="969">
        <v>620070001402</v>
      </c>
      <c r="C82" s="968" t="s">
        <v>4147</v>
      </c>
      <c r="D82" s="968" t="s">
        <v>4144</v>
      </c>
      <c r="E82" s="968" t="s">
        <v>4120</v>
      </c>
      <c r="F82" s="970">
        <v>12157.3</v>
      </c>
      <c r="G82" s="968" t="s">
        <v>4091</v>
      </c>
      <c r="H82" s="971">
        <v>2</v>
      </c>
      <c r="I82" s="972">
        <v>1.05596620908131</v>
      </c>
      <c r="J82" s="972">
        <v>0</v>
      </c>
      <c r="K82" s="973">
        <v>18</v>
      </c>
      <c r="L82" s="972">
        <v>22.9</v>
      </c>
      <c r="M82" s="972">
        <v>19.007391763463598</v>
      </c>
      <c r="N82" s="971">
        <v>1</v>
      </c>
      <c r="O82" s="971">
        <v>0</v>
      </c>
      <c r="P82" s="968">
        <v>4690379063407</v>
      </c>
      <c r="Q82" s="971"/>
      <c r="R82" s="971">
        <v>0</v>
      </c>
      <c r="S82" s="968" t="s">
        <v>4092</v>
      </c>
      <c r="T82" s="974">
        <f t="shared" si="0"/>
        <v>8145.3909999999996</v>
      </c>
      <c r="U82" s="975">
        <f t="shared" si="1"/>
        <v>8552.6605500000005</v>
      </c>
    </row>
    <row r="83" spans="1:21" hidden="1">
      <c r="A83" s="968" t="s">
        <v>4094</v>
      </c>
      <c r="B83" s="969">
        <v>620070001403</v>
      </c>
      <c r="C83" s="968" t="s">
        <v>4148</v>
      </c>
      <c r="D83" s="968" t="s">
        <v>4144</v>
      </c>
      <c r="E83" s="968" t="s">
        <v>4120</v>
      </c>
      <c r="F83" s="970">
        <v>16427.3</v>
      </c>
      <c r="G83" s="968" t="s">
        <v>4091</v>
      </c>
      <c r="H83" s="971">
        <v>1</v>
      </c>
      <c r="I83" s="972">
        <v>0.527983104540655</v>
      </c>
      <c r="J83" s="972">
        <v>0</v>
      </c>
      <c r="K83" s="973">
        <v>30</v>
      </c>
      <c r="L83" s="972">
        <v>11.45</v>
      </c>
      <c r="M83" s="972">
        <v>15.8394931362196</v>
      </c>
      <c r="N83" s="971">
        <v>1</v>
      </c>
      <c r="O83" s="971">
        <v>0</v>
      </c>
      <c r="P83" s="968">
        <v>4690379063414</v>
      </c>
      <c r="Q83" s="971"/>
      <c r="R83" s="971">
        <v>0</v>
      </c>
      <c r="S83" s="968" t="s">
        <v>4092</v>
      </c>
      <c r="T83" s="974">
        <f t="shared" si="0"/>
        <v>11006.291000000001</v>
      </c>
      <c r="U83" s="975">
        <f t="shared" si="1"/>
        <v>11556.605550000002</v>
      </c>
    </row>
    <row r="84" spans="1:21" hidden="1">
      <c r="A84" s="968" t="s">
        <v>4094</v>
      </c>
      <c r="B84" s="969">
        <v>620070001405</v>
      </c>
      <c r="C84" s="968" t="s">
        <v>4149</v>
      </c>
      <c r="D84" s="968" t="s">
        <v>4144</v>
      </c>
      <c r="E84" s="968" t="s">
        <v>4120</v>
      </c>
      <c r="F84" s="970">
        <v>16427.3</v>
      </c>
      <c r="G84" s="968" t="s">
        <v>4091</v>
      </c>
      <c r="H84" s="971">
        <v>1</v>
      </c>
      <c r="I84" s="972">
        <v>0.527983104540655</v>
      </c>
      <c r="J84" s="972">
        <v>0</v>
      </c>
      <c r="K84" s="973">
        <v>30</v>
      </c>
      <c r="L84" s="972">
        <v>11.45</v>
      </c>
      <c r="M84" s="972">
        <v>15.8394931362196</v>
      </c>
      <c r="N84" s="971">
        <v>1</v>
      </c>
      <c r="O84" s="971">
        <v>0</v>
      </c>
      <c r="P84" s="968">
        <v>4690379063438</v>
      </c>
      <c r="Q84" s="971"/>
      <c r="R84" s="971">
        <v>0</v>
      </c>
      <c r="S84" s="968" t="s">
        <v>4092</v>
      </c>
      <c r="T84" s="974">
        <f t="shared" si="0"/>
        <v>11006.291000000001</v>
      </c>
      <c r="U84" s="975">
        <f t="shared" si="1"/>
        <v>11556.605550000002</v>
      </c>
    </row>
    <row r="85" spans="1:21" hidden="1">
      <c r="A85" s="968" t="s">
        <v>4094</v>
      </c>
      <c r="B85" s="969">
        <v>620070001404</v>
      </c>
      <c r="C85" s="968" t="s">
        <v>4150</v>
      </c>
      <c r="D85" s="968" t="s">
        <v>4144</v>
      </c>
      <c r="E85" s="968" t="s">
        <v>4120</v>
      </c>
      <c r="F85" s="970">
        <v>16427.3</v>
      </c>
      <c r="G85" s="968" t="s">
        <v>4091</v>
      </c>
      <c r="H85" s="971">
        <v>1</v>
      </c>
      <c r="I85" s="972">
        <v>0.527983104540655</v>
      </c>
      <c r="J85" s="972">
        <v>0</v>
      </c>
      <c r="K85" s="973">
        <v>30</v>
      </c>
      <c r="L85" s="972">
        <v>11.45</v>
      </c>
      <c r="M85" s="972">
        <v>15.8394931362196</v>
      </c>
      <c r="N85" s="971">
        <v>1</v>
      </c>
      <c r="O85" s="971">
        <v>0</v>
      </c>
      <c r="P85" s="968">
        <v>4690379063421</v>
      </c>
      <c r="Q85" s="971"/>
      <c r="R85" s="971">
        <v>0</v>
      </c>
      <c r="S85" s="968" t="s">
        <v>4092</v>
      </c>
      <c r="T85" s="974">
        <f t="shared" si="0"/>
        <v>11006.291000000001</v>
      </c>
      <c r="U85" s="975">
        <f t="shared" si="1"/>
        <v>11556.605550000002</v>
      </c>
    </row>
    <row r="86" spans="1:21" hidden="1">
      <c r="A86" s="968" t="s">
        <v>4094</v>
      </c>
      <c r="B86" s="969">
        <v>620070001406</v>
      </c>
      <c r="C86" s="968" t="s">
        <v>4151</v>
      </c>
      <c r="D86" s="968" t="s">
        <v>4144</v>
      </c>
      <c r="E86" s="968" t="s">
        <v>4120</v>
      </c>
      <c r="F86" s="970">
        <v>16427.3</v>
      </c>
      <c r="G86" s="968" t="s">
        <v>4091</v>
      </c>
      <c r="H86" s="971">
        <v>1</v>
      </c>
      <c r="I86" s="972">
        <v>0.527983104540655</v>
      </c>
      <c r="J86" s="972">
        <v>0</v>
      </c>
      <c r="K86" s="973">
        <v>30</v>
      </c>
      <c r="L86" s="972">
        <v>11.45</v>
      </c>
      <c r="M86" s="972">
        <v>15.8394931362196</v>
      </c>
      <c r="N86" s="971">
        <v>1</v>
      </c>
      <c r="O86" s="971">
        <v>0</v>
      </c>
      <c r="P86" s="968">
        <v>4690379063445</v>
      </c>
      <c r="Q86" s="971"/>
      <c r="R86" s="971">
        <v>0</v>
      </c>
      <c r="S86" s="968" t="s">
        <v>4092</v>
      </c>
      <c r="T86" s="974">
        <f t="shared" si="0"/>
        <v>11006.291000000001</v>
      </c>
      <c r="U86" s="975">
        <f t="shared" si="1"/>
        <v>11556.605550000002</v>
      </c>
    </row>
    <row r="87" spans="1:21" hidden="1">
      <c r="A87" s="968" t="s">
        <v>4094</v>
      </c>
      <c r="B87" s="969">
        <v>620070001407</v>
      </c>
      <c r="C87" s="968" t="s">
        <v>4152</v>
      </c>
      <c r="D87" s="968" t="s">
        <v>4144</v>
      </c>
      <c r="E87" s="968" t="s">
        <v>4120</v>
      </c>
      <c r="F87" s="970">
        <v>16427.3</v>
      </c>
      <c r="G87" s="968" t="s">
        <v>4091</v>
      </c>
      <c r="H87" s="971">
        <v>1</v>
      </c>
      <c r="I87" s="972">
        <v>0.527983104540655</v>
      </c>
      <c r="J87" s="972">
        <v>0</v>
      </c>
      <c r="K87" s="973">
        <v>30</v>
      </c>
      <c r="L87" s="972">
        <v>11.45</v>
      </c>
      <c r="M87" s="972">
        <v>15.8394931362196</v>
      </c>
      <c r="N87" s="971">
        <v>1</v>
      </c>
      <c r="O87" s="971">
        <v>0</v>
      </c>
      <c r="P87" s="968">
        <v>4690379063452</v>
      </c>
      <c r="Q87" s="971"/>
      <c r="R87" s="971">
        <v>0</v>
      </c>
      <c r="S87" s="968" t="s">
        <v>4092</v>
      </c>
      <c r="T87" s="974">
        <f t="shared" si="0"/>
        <v>11006.291000000001</v>
      </c>
      <c r="U87" s="975">
        <f t="shared" si="1"/>
        <v>11556.605550000002</v>
      </c>
    </row>
    <row r="88" spans="1:21" hidden="1">
      <c r="A88" s="968" t="s">
        <v>4094</v>
      </c>
      <c r="B88" s="969">
        <v>620070001409</v>
      </c>
      <c r="C88" s="968" t="s">
        <v>4153</v>
      </c>
      <c r="D88" s="968" t="s">
        <v>4144</v>
      </c>
      <c r="E88" s="968" t="s">
        <v>4120</v>
      </c>
      <c r="F88" s="970">
        <v>16427.3</v>
      </c>
      <c r="G88" s="968" t="s">
        <v>4091</v>
      </c>
      <c r="H88" s="971">
        <v>1</v>
      </c>
      <c r="I88" s="972">
        <v>0.527983104540655</v>
      </c>
      <c r="J88" s="972">
        <v>0</v>
      </c>
      <c r="K88" s="973">
        <v>30</v>
      </c>
      <c r="L88" s="972">
        <v>11.45</v>
      </c>
      <c r="M88" s="972">
        <v>15.8394931362196</v>
      </c>
      <c r="N88" s="971">
        <v>1</v>
      </c>
      <c r="O88" s="971">
        <v>0</v>
      </c>
      <c r="P88" s="968">
        <v>4690379063476</v>
      </c>
      <c r="Q88" s="971"/>
      <c r="R88" s="971">
        <v>0</v>
      </c>
      <c r="S88" s="968" t="s">
        <v>4092</v>
      </c>
      <c r="T88" s="974">
        <f t="shared" si="0"/>
        <v>11006.291000000001</v>
      </c>
      <c r="U88" s="975">
        <f t="shared" si="1"/>
        <v>11556.605550000002</v>
      </c>
    </row>
    <row r="89" spans="1:21" hidden="1">
      <c r="A89" s="968" t="s">
        <v>4094</v>
      </c>
      <c r="B89" s="969">
        <v>620070001408</v>
      </c>
      <c r="C89" s="968" t="s">
        <v>4154</v>
      </c>
      <c r="D89" s="968" t="s">
        <v>4144</v>
      </c>
      <c r="E89" s="968" t="s">
        <v>4120</v>
      </c>
      <c r="F89" s="970">
        <v>16427.3</v>
      </c>
      <c r="G89" s="968" t="s">
        <v>4091</v>
      </c>
      <c r="H89" s="971">
        <v>1</v>
      </c>
      <c r="I89" s="972">
        <v>0.527983104540655</v>
      </c>
      <c r="J89" s="972">
        <v>0</v>
      </c>
      <c r="K89" s="973">
        <v>30</v>
      </c>
      <c r="L89" s="972">
        <v>11.45</v>
      </c>
      <c r="M89" s="972">
        <v>15.8394931362196</v>
      </c>
      <c r="N89" s="971">
        <v>1</v>
      </c>
      <c r="O89" s="971">
        <v>0</v>
      </c>
      <c r="P89" s="968">
        <v>4690379063469</v>
      </c>
      <c r="Q89" s="971"/>
      <c r="R89" s="971">
        <v>0</v>
      </c>
      <c r="S89" s="968" t="s">
        <v>4092</v>
      </c>
      <c r="T89" s="974">
        <f t="shared" si="0"/>
        <v>11006.291000000001</v>
      </c>
      <c r="U89" s="975">
        <f t="shared" si="1"/>
        <v>11556.605550000002</v>
      </c>
    </row>
    <row r="90" spans="1:21" hidden="1">
      <c r="A90" s="968" t="s">
        <v>4094</v>
      </c>
      <c r="B90" s="969">
        <v>620070001410</v>
      </c>
      <c r="C90" s="968" t="s">
        <v>4155</v>
      </c>
      <c r="D90" s="968" t="s">
        <v>4144</v>
      </c>
      <c r="E90" s="968" t="s">
        <v>4120</v>
      </c>
      <c r="F90" s="970">
        <v>16427.3</v>
      </c>
      <c r="G90" s="968" t="s">
        <v>4091</v>
      </c>
      <c r="H90" s="971">
        <v>1</v>
      </c>
      <c r="I90" s="972">
        <v>0.527983104540655</v>
      </c>
      <c r="J90" s="972">
        <v>0</v>
      </c>
      <c r="K90" s="973">
        <v>30</v>
      </c>
      <c r="L90" s="972">
        <v>11.45</v>
      </c>
      <c r="M90" s="972">
        <v>15.8394931362196</v>
      </c>
      <c r="N90" s="971">
        <v>1</v>
      </c>
      <c r="O90" s="971">
        <v>0</v>
      </c>
      <c r="P90" s="968">
        <v>4690379063483</v>
      </c>
      <c r="Q90" s="971"/>
      <c r="R90" s="971">
        <v>0</v>
      </c>
      <c r="S90" s="968" t="s">
        <v>4092</v>
      </c>
      <c r="T90" s="974">
        <f t="shared" si="0"/>
        <v>11006.291000000001</v>
      </c>
      <c r="U90" s="975">
        <f t="shared" si="1"/>
        <v>11556.605550000002</v>
      </c>
    </row>
    <row r="91" spans="1:21" hidden="1">
      <c r="A91" s="968" t="s">
        <v>4094</v>
      </c>
      <c r="B91" s="969">
        <v>620070001387</v>
      </c>
      <c r="C91" s="968" t="s">
        <v>4156</v>
      </c>
      <c r="D91" s="968" t="s">
        <v>4157</v>
      </c>
      <c r="E91" s="968" t="s">
        <v>4120</v>
      </c>
      <c r="F91" s="970">
        <v>6972.3</v>
      </c>
      <c r="G91" s="968" t="s">
        <v>4091</v>
      </c>
      <c r="H91" s="971">
        <v>4</v>
      </c>
      <c r="I91" s="972">
        <v>1.05596620908131</v>
      </c>
      <c r="J91" s="972">
        <v>0</v>
      </c>
      <c r="K91" s="973">
        <v>20</v>
      </c>
      <c r="L91" s="972">
        <v>45.8</v>
      </c>
      <c r="M91" s="972">
        <v>21.119324181626201</v>
      </c>
      <c r="N91" s="971">
        <v>1</v>
      </c>
      <c r="O91" s="971">
        <v>0</v>
      </c>
      <c r="P91" s="968">
        <v>4690379063490</v>
      </c>
      <c r="Q91" s="971"/>
      <c r="R91" s="971">
        <v>0</v>
      </c>
      <c r="S91" s="968" t="s">
        <v>4092</v>
      </c>
      <c r="T91" s="974">
        <f t="shared" si="0"/>
        <v>4671.4410000000007</v>
      </c>
      <c r="U91" s="975">
        <f t="shared" si="1"/>
        <v>4905.0130500000014</v>
      </c>
    </row>
    <row r="92" spans="1:21" hidden="1">
      <c r="A92" s="968" t="s">
        <v>4094</v>
      </c>
      <c r="B92" s="969">
        <v>620070001389</v>
      </c>
      <c r="C92" s="968" t="s">
        <v>4158</v>
      </c>
      <c r="D92" s="968" t="s">
        <v>4157</v>
      </c>
      <c r="E92" s="968" t="s">
        <v>4120</v>
      </c>
      <c r="F92" s="970">
        <v>6972.3</v>
      </c>
      <c r="G92" s="968" t="s">
        <v>4091</v>
      </c>
      <c r="H92" s="971">
        <v>4</v>
      </c>
      <c r="I92" s="972">
        <v>1.05596620908131</v>
      </c>
      <c r="J92" s="972">
        <v>0</v>
      </c>
      <c r="K92" s="973">
        <v>20</v>
      </c>
      <c r="L92" s="972">
        <v>45.8</v>
      </c>
      <c r="M92" s="972">
        <v>21.119324181626201</v>
      </c>
      <c r="N92" s="971">
        <v>1</v>
      </c>
      <c r="O92" s="971">
        <v>0</v>
      </c>
      <c r="P92" s="968">
        <v>4690379063513</v>
      </c>
      <c r="Q92" s="971"/>
      <c r="R92" s="971">
        <v>0</v>
      </c>
      <c r="S92" s="968" t="s">
        <v>4092</v>
      </c>
      <c r="T92" s="974">
        <f t="shared" si="0"/>
        <v>4671.4410000000007</v>
      </c>
      <c r="U92" s="975">
        <f t="shared" si="1"/>
        <v>4905.0130500000014</v>
      </c>
    </row>
    <row r="93" spans="1:21" hidden="1">
      <c r="A93" s="968" t="s">
        <v>4094</v>
      </c>
      <c r="B93" s="969">
        <v>620070001388</v>
      </c>
      <c r="C93" s="968" t="s">
        <v>4159</v>
      </c>
      <c r="D93" s="968" t="s">
        <v>4157</v>
      </c>
      <c r="E93" s="968" t="s">
        <v>4120</v>
      </c>
      <c r="F93" s="970">
        <v>6972.3</v>
      </c>
      <c r="G93" s="968" t="s">
        <v>4091</v>
      </c>
      <c r="H93" s="971">
        <v>4</v>
      </c>
      <c r="I93" s="972">
        <v>1.05596620908131</v>
      </c>
      <c r="J93" s="972">
        <v>0</v>
      </c>
      <c r="K93" s="973">
        <v>20</v>
      </c>
      <c r="L93" s="972">
        <v>45.8</v>
      </c>
      <c r="M93" s="972">
        <v>21.119324181626201</v>
      </c>
      <c r="N93" s="971">
        <v>1</v>
      </c>
      <c r="O93" s="971">
        <v>0</v>
      </c>
      <c r="P93" s="968">
        <v>4690379063506</v>
      </c>
      <c r="Q93" s="971"/>
      <c r="R93" s="971">
        <v>0</v>
      </c>
      <c r="S93" s="968" t="s">
        <v>4092</v>
      </c>
      <c r="T93" s="974">
        <f t="shared" si="0"/>
        <v>4671.4410000000007</v>
      </c>
      <c r="U93" s="975">
        <f t="shared" si="1"/>
        <v>4905.0130500000014</v>
      </c>
    </row>
    <row r="94" spans="1:21" hidden="1">
      <c r="A94" s="968" t="s">
        <v>4094</v>
      </c>
      <c r="B94" s="969">
        <v>620070001390</v>
      </c>
      <c r="C94" s="968" t="s">
        <v>4160</v>
      </c>
      <c r="D94" s="968" t="s">
        <v>4157</v>
      </c>
      <c r="E94" s="968" t="s">
        <v>4120</v>
      </c>
      <c r="F94" s="970">
        <v>6972.3</v>
      </c>
      <c r="G94" s="968" t="s">
        <v>4091</v>
      </c>
      <c r="H94" s="971">
        <v>4</v>
      </c>
      <c r="I94" s="972">
        <v>1.05596620908131</v>
      </c>
      <c r="J94" s="972">
        <v>0</v>
      </c>
      <c r="K94" s="973">
        <v>20</v>
      </c>
      <c r="L94" s="972">
        <v>45.8</v>
      </c>
      <c r="M94" s="972">
        <v>21.119324181626201</v>
      </c>
      <c r="N94" s="971">
        <v>1</v>
      </c>
      <c r="O94" s="971">
        <v>0</v>
      </c>
      <c r="P94" s="968">
        <v>4690379063520</v>
      </c>
      <c r="Q94" s="971"/>
      <c r="R94" s="971">
        <v>0</v>
      </c>
      <c r="S94" s="968" t="s">
        <v>4092</v>
      </c>
      <c r="T94" s="974">
        <f t="shared" si="0"/>
        <v>4671.4410000000007</v>
      </c>
      <c r="U94" s="975">
        <f t="shared" si="1"/>
        <v>4905.0130500000014</v>
      </c>
    </row>
    <row r="95" spans="1:21" hidden="1">
      <c r="A95" s="968" t="s">
        <v>4094</v>
      </c>
      <c r="B95" s="969">
        <v>620070001391</v>
      </c>
      <c r="C95" s="968" t="s">
        <v>4161</v>
      </c>
      <c r="D95" s="968" t="s">
        <v>4157</v>
      </c>
      <c r="E95" s="968" t="s">
        <v>4120</v>
      </c>
      <c r="F95" s="970">
        <v>11712</v>
      </c>
      <c r="G95" s="968" t="s">
        <v>4091</v>
      </c>
      <c r="H95" s="971">
        <v>2</v>
      </c>
      <c r="I95" s="972">
        <v>0.527983104540655</v>
      </c>
      <c r="J95" s="972">
        <v>0</v>
      </c>
      <c r="K95" s="973">
        <v>26</v>
      </c>
      <c r="L95" s="972">
        <v>22.9</v>
      </c>
      <c r="M95" s="972">
        <v>13.727560718056999</v>
      </c>
      <c r="N95" s="971">
        <v>1</v>
      </c>
      <c r="O95" s="971">
        <v>0</v>
      </c>
      <c r="P95" s="968">
        <v>4690379063537</v>
      </c>
      <c r="Q95" s="971"/>
      <c r="R95" s="971">
        <v>0</v>
      </c>
      <c r="S95" s="968" t="s">
        <v>4092</v>
      </c>
      <c r="T95" s="974">
        <f t="shared" ref="T95:T158" si="2">F95*67%</f>
        <v>7847.0400000000009</v>
      </c>
      <c r="U95" s="975">
        <f t="shared" ref="U95:U158" si="3">T95*1.05</f>
        <v>8239.3920000000016</v>
      </c>
    </row>
    <row r="96" spans="1:21" hidden="1">
      <c r="A96" s="968" t="s">
        <v>4094</v>
      </c>
      <c r="B96" s="969">
        <v>620070001393</v>
      </c>
      <c r="C96" s="968" t="s">
        <v>4162</v>
      </c>
      <c r="D96" s="968" t="s">
        <v>4157</v>
      </c>
      <c r="E96" s="968" t="s">
        <v>4120</v>
      </c>
      <c r="F96" s="970">
        <v>11712</v>
      </c>
      <c r="G96" s="968" t="s">
        <v>4091</v>
      </c>
      <c r="H96" s="971">
        <v>2</v>
      </c>
      <c r="I96" s="972">
        <v>0.527983104540655</v>
      </c>
      <c r="J96" s="972">
        <v>0</v>
      </c>
      <c r="K96" s="973">
        <v>26</v>
      </c>
      <c r="L96" s="972">
        <v>22.9</v>
      </c>
      <c r="M96" s="972">
        <v>13.727560718056999</v>
      </c>
      <c r="N96" s="971">
        <v>1</v>
      </c>
      <c r="O96" s="971">
        <v>0</v>
      </c>
      <c r="P96" s="968">
        <v>4690379063551</v>
      </c>
      <c r="Q96" s="971"/>
      <c r="R96" s="971">
        <v>0</v>
      </c>
      <c r="S96" s="968" t="s">
        <v>4092</v>
      </c>
      <c r="T96" s="974">
        <f t="shared" si="2"/>
        <v>7847.0400000000009</v>
      </c>
      <c r="U96" s="975">
        <f t="shared" si="3"/>
        <v>8239.3920000000016</v>
      </c>
    </row>
    <row r="97" spans="1:21" hidden="1">
      <c r="A97" s="968" t="s">
        <v>4094</v>
      </c>
      <c r="B97" s="969">
        <v>620070001392</v>
      </c>
      <c r="C97" s="968" t="s">
        <v>4163</v>
      </c>
      <c r="D97" s="968" t="s">
        <v>4157</v>
      </c>
      <c r="E97" s="968" t="s">
        <v>4120</v>
      </c>
      <c r="F97" s="970">
        <v>11712</v>
      </c>
      <c r="G97" s="968" t="s">
        <v>4091</v>
      </c>
      <c r="H97" s="971">
        <v>2</v>
      </c>
      <c r="I97" s="972">
        <v>0.527983104540655</v>
      </c>
      <c r="J97" s="972">
        <v>0</v>
      </c>
      <c r="K97" s="973">
        <v>26</v>
      </c>
      <c r="L97" s="972">
        <v>22.9</v>
      </c>
      <c r="M97" s="972">
        <v>13.727560718056999</v>
      </c>
      <c r="N97" s="971">
        <v>1</v>
      </c>
      <c r="O97" s="971">
        <v>0</v>
      </c>
      <c r="P97" s="968">
        <v>4690379063544</v>
      </c>
      <c r="Q97" s="971"/>
      <c r="R97" s="971">
        <v>0</v>
      </c>
      <c r="S97" s="968" t="s">
        <v>4092</v>
      </c>
      <c r="T97" s="974">
        <f t="shared" si="2"/>
        <v>7847.0400000000009</v>
      </c>
      <c r="U97" s="975">
        <f t="shared" si="3"/>
        <v>8239.3920000000016</v>
      </c>
    </row>
    <row r="98" spans="1:21" hidden="1">
      <c r="A98" s="968" t="s">
        <v>4094</v>
      </c>
      <c r="B98" s="969">
        <v>620070001394</v>
      </c>
      <c r="C98" s="968" t="s">
        <v>4164</v>
      </c>
      <c r="D98" s="968" t="s">
        <v>4157</v>
      </c>
      <c r="E98" s="968" t="s">
        <v>4120</v>
      </c>
      <c r="F98" s="970">
        <v>11712</v>
      </c>
      <c r="G98" s="968" t="s">
        <v>4091</v>
      </c>
      <c r="H98" s="971">
        <v>2</v>
      </c>
      <c r="I98" s="972">
        <v>0.527983104540655</v>
      </c>
      <c r="J98" s="972">
        <v>0</v>
      </c>
      <c r="K98" s="973">
        <v>26</v>
      </c>
      <c r="L98" s="972">
        <v>22.9</v>
      </c>
      <c r="M98" s="972">
        <v>13.727560718056999</v>
      </c>
      <c r="N98" s="971">
        <v>1</v>
      </c>
      <c r="O98" s="971">
        <v>0</v>
      </c>
      <c r="P98" s="968">
        <v>4690379063568</v>
      </c>
      <c r="Q98" s="971"/>
      <c r="R98" s="971">
        <v>0</v>
      </c>
      <c r="S98" s="968" t="s">
        <v>4092</v>
      </c>
      <c r="T98" s="974">
        <f t="shared" si="2"/>
        <v>7847.0400000000009</v>
      </c>
      <c r="U98" s="975">
        <f t="shared" si="3"/>
        <v>8239.3920000000016</v>
      </c>
    </row>
    <row r="99" spans="1:21" hidden="1">
      <c r="A99" s="968" t="s">
        <v>4094</v>
      </c>
      <c r="B99" s="969">
        <v>620070001395</v>
      </c>
      <c r="C99" s="968" t="s">
        <v>4165</v>
      </c>
      <c r="D99" s="968" t="s">
        <v>4157</v>
      </c>
      <c r="E99" s="968" t="s">
        <v>4120</v>
      </c>
      <c r="F99" s="970">
        <v>11712</v>
      </c>
      <c r="G99" s="968" t="s">
        <v>4091</v>
      </c>
      <c r="H99" s="971">
        <v>2</v>
      </c>
      <c r="I99" s="972">
        <v>0.527983104540655</v>
      </c>
      <c r="J99" s="972">
        <v>0</v>
      </c>
      <c r="K99" s="973">
        <v>26</v>
      </c>
      <c r="L99" s="972">
        <v>22.9</v>
      </c>
      <c r="M99" s="972">
        <v>13.727560718056999</v>
      </c>
      <c r="N99" s="971">
        <v>1</v>
      </c>
      <c r="O99" s="971">
        <v>0</v>
      </c>
      <c r="P99" s="968">
        <v>4690379063575</v>
      </c>
      <c r="Q99" s="971"/>
      <c r="R99" s="971">
        <v>0</v>
      </c>
      <c r="S99" s="968" t="s">
        <v>4092</v>
      </c>
      <c r="T99" s="974">
        <f t="shared" si="2"/>
        <v>7847.0400000000009</v>
      </c>
      <c r="U99" s="975">
        <f t="shared" si="3"/>
        <v>8239.3920000000016</v>
      </c>
    </row>
    <row r="100" spans="1:21" hidden="1">
      <c r="A100" s="968" t="s">
        <v>4094</v>
      </c>
      <c r="B100" s="969">
        <v>620070001397</v>
      </c>
      <c r="C100" s="968" t="s">
        <v>4166</v>
      </c>
      <c r="D100" s="968" t="s">
        <v>4157</v>
      </c>
      <c r="E100" s="968" t="s">
        <v>4120</v>
      </c>
      <c r="F100" s="970">
        <v>11712</v>
      </c>
      <c r="G100" s="968" t="s">
        <v>4091</v>
      </c>
      <c r="H100" s="971">
        <v>2</v>
      </c>
      <c r="I100" s="972">
        <v>0.527983104540655</v>
      </c>
      <c r="J100" s="972">
        <v>0</v>
      </c>
      <c r="K100" s="973">
        <v>26</v>
      </c>
      <c r="L100" s="972">
        <v>22.9</v>
      </c>
      <c r="M100" s="972">
        <v>13.727560718056999</v>
      </c>
      <c r="N100" s="971">
        <v>1</v>
      </c>
      <c r="O100" s="971">
        <v>0</v>
      </c>
      <c r="P100" s="968">
        <v>4690379063599</v>
      </c>
      <c r="Q100" s="971"/>
      <c r="R100" s="971">
        <v>0</v>
      </c>
      <c r="S100" s="968" t="s">
        <v>4092</v>
      </c>
      <c r="T100" s="974">
        <f t="shared" si="2"/>
        <v>7847.0400000000009</v>
      </c>
      <c r="U100" s="975">
        <f t="shared" si="3"/>
        <v>8239.3920000000016</v>
      </c>
    </row>
    <row r="101" spans="1:21" hidden="1">
      <c r="A101" s="968" t="s">
        <v>4094</v>
      </c>
      <c r="B101" s="969">
        <v>620070001396</v>
      </c>
      <c r="C101" s="968" t="s">
        <v>4167</v>
      </c>
      <c r="D101" s="968" t="s">
        <v>4157</v>
      </c>
      <c r="E101" s="968" t="s">
        <v>4120</v>
      </c>
      <c r="F101" s="970">
        <v>11712</v>
      </c>
      <c r="G101" s="968" t="s">
        <v>4091</v>
      </c>
      <c r="H101" s="971">
        <v>2</v>
      </c>
      <c r="I101" s="972">
        <v>0.527983104540655</v>
      </c>
      <c r="J101" s="972">
        <v>0</v>
      </c>
      <c r="K101" s="973">
        <v>26</v>
      </c>
      <c r="L101" s="972">
        <v>22.9</v>
      </c>
      <c r="M101" s="972">
        <v>13.727560718056999</v>
      </c>
      <c r="N101" s="971">
        <v>1</v>
      </c>
      <c r="O101" s="971">
        <v>0</v>
      </c>
      <c r="P101" s="968">
        <v>4690379063582</v>
      </c>
      <c r="Q101" s="971"/>
      <c r="R101" s="971">
        <v>0</v>
      </c>
      <c r="S101" s="968" t="s">
        <v>4092</v>
      </c>
      <c r="T101" s="974">
        <f t="shared" si="2"/>
        <v>7847.0400000000009</v>
      </c>
      <c r="U101" s="975">
        <f t="shared" si="3"/>
        <v>8239.3920000000016</v>
      </c>
    </row>
    <row r="102" spans="1:21" hidden="1">
      <c r="A102" s="968" t="s">
        <v>4094</v>
      </c>
      <c r="B102" s="969">
        <v>620070001398</v>
      </c>
      <c r="C102" s="968" t="s">
        <v>4168</v>
      </c>
      <c r="D102" s="968" t="s">
        <v>4157</v>
      </c>
      <c r="E102" s="968" t="s">
        <v>4120</v>
      </c>
      <c r="F102" s="970">
        <v>11712</v>
      </c>
      <c r="G102" s="968" t="s">
        <v>4091</v>
      </c>
      <c r="H102" s="971">
        <v>2</v>
      </c>
      <c r="I102" s="972">
        <v>0.527983104540655</v>
      </c>
      <c r="J102" s="972">
        <v>0</v>
      </c>
      <c r="K102" s="973">
        <v>26</v>
      </c>
      <c r="L102" s="972">
        <v>22.9</v>
      </c>
      <c r="M102" s="972">
        <v>13.727560718056999</v>
      </c>
      <c r="N102" s="971">
        <v>1</v>
      </c>
      <c r="O102" s="971">
        <v>0</v>
      </c>
      <c r="P102" s="968">
        <v>4690379063605</v>
      </c>
      <c r="Q102" s="971"/>
      <c r="R102" s="971">
        <v>0</v>
      </c>
      <c r="S102" s="968" t="s">
        <v>4092</v>
      </c>
      <c r="T102" s="974">
        <f t="shared" si="2"/>
        <v>7847.0400000000009</v>
      </c>
      <c r="U102" s="975">
        <f t="shared" si="3"/>
        <v>8239.3920000000016</v>
      </c>
    </row>
    <row r="103" spans="1:21" hidden="1">
      <c r="A103" s="968" t="s">
        <v>4094</v>
      </c>
      <c r="B103" s="969">
        <v>620070001187</v>
      </c>
      <c r="C103" s="968" t="s">
        <v>4169</v>
      </c>
      <c r="D103" s="968" t="s">
        <v>4170</v>
      </c>
      <c r="E103" s="968" t="s">
        <v>4120</v>
      </c>
      <c r="F103" s="970">
        <v>8985.2999999999993</v>
      </c>
      <c r="G103" s="968" t="s">
        <v>4091</v>
      </c>
      <c r="H103" s="971">
        <v>2</v>
      </c>
      <c r="I103" s="972">
        <v>0.79207920792079201</v>
      </c>
      <c r="J103" s="972">
        <v>0</v>
      </c>
      <c r="K103" s="973">
        <v>18</v>
      </c>
      <c r="L103" s="972">
        <v>22.9</v>
      </c>
      <c r="M103" s="972">
        <v>14.2574257425743</v>
      </c>
      <c r="N103" s="971">
        <v>1</v>
      </c>
      <c r="O103" s="971">
        <v>0</v>
      </c>
      <c r="P103" s="968">
        <v>4690379062783</v>
      </c>
      <c r="Q103" s="971"/>
      <c r="R103" s="971">
        <v>0</v>
      </c>
      <c r="S103" s="968" t="s">
        <v>4092</v>
      </c>
      <c r="T103" s="974">
        <f t="shared" si="2"/>
        <v>6020.1509999999998</v>
      </c>
      <c r="U103" s="975">
        <f t="shared" si="3"/>
        <v>6321.1585500000001</v>
      </c>
    </row>
    <row r="104" spans="1:21" hidden="1">
      <c r="A104" s="968" t="s">
        <v>4094</v>
      </c>
      <c r="B104" s="969">
        <v>620070001189</v>
      </c>
      <c r="C104" s="968" t="s">
        <v>4171</v>
      </c>
      <c r="D104" s="968" t="s">
        <v>4170</v>
      </c>
      <c r="E104" s="968" t="s">
        <v>4120</v>
      </c>
      <c r="F104" s="970">
        <v>8985.2999999999993</v>
      </c>
      <c r="G104" s="968" t="s">
        <v>4091</v>
      </c>
      <c r="H104" s="971">
        <v>2</v>
      </c>
      <c r="I104" s="972">
        <v>0.79207920792079201</v>
      </c>
      <c r="J104" s="972">
        <v>0</v>
      </c>
      <c r="K104" s="973">
        <v>18</v>
      </c>
      <c r="L104" s="972">
        <v>22.9</v>
      </c>
      <c r="M104" s="972">
        <v>14.2574257425743</v>
      </c>
      <c r="N104" s="971">
        <v>1</v>
      </c>
      <c r="O104" s="971">
        <v>0</v>
      </c>
      <c r="P104" s="968">
        <v>4690379062806</v>
      </c>
      <c r="Q104" s="971"/>
      <c r="R104" s="971">
        <v>0</v>
      </c>
      <c r="S104" s="968" t="s">
        <v>4092</v>
      </c>
      <c r="T104" s="974">
        <f t="shared" si="2"/>
        <v>6020.1509999999998</v>
      </c>
      <c r="U104" s="975">
        <f t="shared" si="3"/>
        <v>6321.1585500000001</v>
      </c>
    </row>
    <row r="105" spans="1:21" hidden="1">
      <c r="A105" s="968" t="s">
        <v>4094</v>
      </c>
      <c r="B105" s="969">
        <v>620070001188</v>
      </c>
      <c r="C105" s="968" t="s">
        <v>4172</v>
      </c>
      <c r="D105" s="968" t="s">
        <v>4170</v>
      </c>
      <c r="E105" s="968" t="s">
        <v>4120</v>
      </c>
      <c r="F105" s="970">
        <v>8985.2999999999993</v>
      </c>
      <c r="G105" s="968" t="s">
        <v>4091</v>
      </c>
      <c r="H105" s="971">
        <v>2</v>
      </c>
      <c r="I105" s="972">
        <v>0.79207920792079201</v>
      </c>
      <c r="J105" s="972">
        <v>0</v>
      </c>
      <c r="K105" s="973">
        <v>18</v>
      </c>
      <c r="L105" s="972">
        <v>22.9</v>
      </c>
      <c r="M105" s="972">
        <v>14.2574257425743</v>
      </c>
      <c r="N105" s="971">
        <v>1</v>
      </c>
      <c r="O105" s="971">
        <v>0</v>
      </c>
      <c r="P105" s="968">
        <v>4690379062790</v>
      </c>
      <c r="Q105" s="971"/>
      <c r="R105" s="971">
        <v>0</v>
      </c>
      <c r="S105" s="968" t="s">
        <v>4092</v>
      </c>
      <c r="T105" s="974">
        <f t="shared" si="2"/>
        <v>6020.1509999999998</v>
      </c>
      <c r="U105" s="975">
        <f t="shared" si="3"/>
        <v>6321.1585500000001</v>
      </c>
    </row>
    <row r="106" spans="1:21" hidden="1">
      <c r="A106" s="968" t="s">
        <v>4094</v>
      </c>
      <c r="B106" s="969">
        <v>620070001190</v>
      </c>
      <c r="C106" s="968" t="s">
        <v>4173</v>
      </c>
      <c r="D106" s="968" t="s">
        <v>4170</v>
      </c>
      <c r="E106" s="968" t="s">
        <v>4120</v>
      </c>
      <c r="F106" s="970">
        <v>8985.2999999999993</v>
      </c>
      <c r="G106" s="968" t="s">
        <v>4091</v>
      </c>
      <c r="H106" s="971">
        <v>2</v>
      </c>
      <c r="I106" s="972">
        <v>0.79207920792079201</v>
      </c>
      <c r="J106" s="972">
        <v>0</v>
      </c>
      <c r="K106" s="973">
        <v>18</v>
      </c>
      <c r="L106" s="972">
        <v>22.9</v>
      </c>
      <c r="M106" s="972">
        <v>14.2574257425743</v>
      </c>
      <c r="N106" s="971">
        <v>1</v>
      </c>
      <c r="O106" s="971">
        <v>0</v>
      </c>
      <c r="P106" s="968">
        <v>4690379062813</v>
      </c>
      <c r="Q106" s="971"/>
      <c r="R106" s="971">
        <v>0</v>
      </c>
      <c r="S106" s="968" t="s">
        <v>4092</v>
      </c>
      <c r="T106" s="974">
        <f t="shared" si="2"/>
        <v>6020.1509999999998</v>
      </c>
      <c r="U106" s="975">
        <f t="shared" si="3"/>
        <v>6321.1585500000001</v>
      </c>
    </row>
    <row r="107" spans="1:21" hidden="1">
      <c r="A107" s="968" t="s">
        <v>4094</v>
      </c>
      <c r="B107" s="969">
        <v>620070001191</v>
      </c>
      <c r="C107" s="968" t="s">
        <v>4174</v>
      </c>
      <c r="D107" s="968" t="s">
        <v>4170</v>
      </c>
      <c r="E107" s="968" t="s">
        <v>4120</v>
      </c>
      <c r="F107" s="970">
        <v>12895.4</v>
      </c>
      <c r="G107" s="968" t="s">
        <v>4091</v>
      </c>
      <c r="H107" s="971">
        <v>1</v>
      </c>
      <c r="I107" s="972">
        <v>0.396039603960396</v>
      </c>
      <c r="J107" s="972">
        <v>0</v>
      </c>
      <c r="K107" s="973">
        <v>30</v>
      </c>
      <c r="L107" s="972">
        <v>11.45</v>
      </c>
      <c r="M107" s="972">
        <v>11.881188118811901</v>
      </c>
      <c r="N107" s="971">
        <v>1</v>
      </c>
      <c r="O107" s="971">
        <v>0</v>
      </c>
      <c r="P107" s="968">
        <v>4690379062820</v>
      </c>
      <c r="Q107" s="971"/>
      <c r="R107" s="971">
        <v>0</v>
      </c>
      <c r="S107" s="968" t="s">
        <v>4092</v>
      </c>
      <c r="T107" s="974">
        <f t="shared" si="2"/>
        <v>8639.9179999999997</v>
      </c>
      <c r="U107" s="975">
        <f t="shared" si="3"/>
        <v>9071.9138999999996</v>
      </c>
    </row>
    <row r="108" spans="1:21" hidden="1">
      <c r="A108" s="968" t="s">
        <v>4094</v>
      </c>
      <c r="B108" s="969">
        <v>620070001193</v>
      </c>
      <c r="C108" s="968" t="s">
        <v>4175</v>
      </c>
      <c r="D108" s="968" t="s">
        <v>4170</v>
      </c>
      <c r="E108" s="968" t="s">
        <v>4120</v>
      </c>
      <c r="F108" s="970">
        <v>12895.4</v>
      </c>
      <c r="G108" s="968" t="s">
        <v>4091</v>
      </c>
      <c r="H108" s="971">
        <v>1</v>
      </c>
      <c r="I108" s="972">
        <v>0.396039603960396</v>
      </c>
      <c r="J108" s="972">
        <v>0</v>
      </c>
      <c r="K108" s="973">
        <v>30</v>
      </c>
      <c r="L108" s="972">
        <v>11.45</v>
      </c>
      <c r="M108" s="972">
        <v>11.881188118811901</v>
      </c>
      <c r="N108" s="971">
        <v>1</v>
      </c>
      <c r="O108" s="971">
        <v>0</v>
      </c>
      <c r="P108" s="968">
        <v>4690379062844</v>
      </c>
      <c r="Q108" s="971"/>
      <c r="R108" s="971">
        <v>0</v>
      </c>
      <c r="S108" s="968" t="s">
        <v>4092</v>
      </c>
      <c r="T108" s="974">
        <f t="shared" si="2"/>
        <v>8639.9179999999997</v>
      </c>
      <c r="U108" s="975">
        <f t="shared" si="3"/>
        <v>9071.9138999999996</v>
      </c>
    </row>
    <row r="109" spans="1:21" hidden="1">
      <c r="A109" s="968" t="s">
        <v>4094</v>
      </c>
      <c r="B109" s="969">
        <v>620070001192</v>
      </c>
      <c r="C109" s="968" t="s">
        <v>4176</v>
      </c>
      <c r="D109" s="968" t="s">
        <v>4170</v>
      </c>
      <c r="E109" s="968" t="s">
        <v>4120</v>
      </c>
      <c r="F109" s="970">
        <v>12895.4</v>
      </c>
      <c r="G109" s="968" t="s">
        <v>4091</v>
      </c>
      <c r="H109" s="971">
        <v>1</v>
      </c>
      <c r="I109" s="972">
        <v>0.396039603960396</v>
      </c>
      <c r="J109" s="972">
        <v>0</v>
      </c>
      <c r="K109" s="973">
        <v>30</v>
      </c>
      <c r="L109" s="972">
        <v>11.45</v>
      </c>
      <c r="M109" s="972">
        <v>11.881188118811901</v>
      </c>
      <c r="N109" s="971">
        <v>1</v>
      </c>
      <c r="O109" s="971">
        <v>0</v>
      </c>
      <c r="P109" s="968">
        <v>4690379062837</v>
      </c>
      <c r="Q109" s="971"/>
      <c r="R109" s="971">
        <v>0</v>
      </c>
      <c r="S109" s="968" t="s">
        <v>4092</v>
      </c>
      <c r="T109" s="974">
        <f t="shared" si="2"/>
        <v>8639.9179999999997</v>
      </c>
      <c r="U109" s="975">
        <f t="shared" si="3"/>
        <v>9071.9138999999996</v>
      </c>
    </row>
    <row r="110" spans="1:21" hidden="1">
      <c r="A110" s="968" t="s">
        <v>4094</v>
      </c>
      <c r="B110" s="969">
        <v>620070001194</v>
      </c>
      <c r="C110" s="968" t="s">
        <v>4177</v>
      </c>
      <c r="D110" s="968" t="s">
        <v>4170</v>
      </c>
      <c r="E110" s="968" t="s">
        <v>4120</v>
      </c>
      <c r="F110" s="970">
        <v>12895.4</v>
      </c>
      <c r="G110" s="968" t="s">
        <v>4091</v>
      </c>
      <c r="H110" s="971">
        <v>1</v>
      </c>
      <c r="I110" s="972">
        <v>0.396039603960396</v>
      </c>
      <c r="J110" s="972">
        <v>0</v>
      </c>
      <c r="K110" s="973">
        <v>30</v>
      </c>
      <c r="L110" s="972">
        <v>11.45</v>
      </c>
      <c r="M110" s="972">
        <v>11.881188118811901</v>
      </c>
      <c r="N110" s="971">
        <v>1</v>
      </c>
      <c r="O110" s="971">
        <v>0</v>
      </c>
      <c r="P110" s="968">
        <v>4690379062851</v>
      </c>
      <c r="Q110" s="971"/>
      <c r="R110" s="971">
        <v>0</v>
      </c>
      <c r="S110" s="968" t="s">
        <v>4092</v>
      </c>
      <c r="T110" s="974">
        <f t="shared" si="2"/>
        <v>8639.9179999999997</v>
      </c>
      <c r="U110" s="975">
        <f t="shared" si="3"/>
        <v>9071.9138999999996</v>
      </c>
    </row>
    <row r="111" spans="1:21" hidden="1">
      <c r="A111" s="968" t="s">
        <v>4094</v>
      </c>
      <c r="B111" s="969">
        <v>620070001195</v>
      </c>
      <c r="C111" s="968" t="s">
        <v>4178</v>
      </c>
      <c r="D111" s="968" t="s">
        <v>4170</v>
      </c>
      <c r="E111" s="968" t="s">
        <v>4120</v>
      </c>
      <c r="F111" s="970">
        <v>12895.4</v>
      </c>
      <c r="G111" s="968" t="s">
        <v>4091</v>
      </c>
      <c r="H111" s="971">
        <v>1</v>
      </c>
      <c r="I111" s="972">
        <v>0.396039603960396</v>
      </c>
      <c r="J111" s="972">
        <v>0</v>
      </c>
      <c r="K111" s="973">
        <v>30</v>
      </c>
      <c r="L111" s="972">
        <v>11.45</v>
      </c>
      <c r="M111" s="972">
        <v>11.881188118811901</v>
      </c>
      <c r="N111" s="971">
        <v>1</v>
      </c>
      <c r="O111" s="971">
        <v>0</v>
      </c>
      <c r="P111" s="968">
        <v>4690379062868</v>
      </c>
      <c r="Q111" s="971"/>
      <c r="R111" s="971">
        <v>0</v>
      </c>
      <c r="S111" s="968" t="s">
        <v>4092</v>
      </c>
      <c r="T111" s="974">
        <f t="shared" si="2"/>
        <v>8639.9179999999997</v>
      </c>
      <c r="U111" s="975">
        <f t="shared" si="3"/>
        <v>9071.9138999999996</v>
      </c>
    </row>
    <row r="112" spans="1:21" hidden="1">
      <c r="A112" s="968" t="s">
        <v>4094</v>
      </c>
      <c r="B112" s="969">
        <v>620070001197</v>
      </c>
      <c r="C112" s="968" t="s">
        <v>4179</v>
      </c>
      <c r="D112" s="968" t="s">
        <v>4170</v>
      </c>
      <c r="E112" s="968" t="s">
        <v>4120</v>
      </c>
      <c r="F112" s="970">
        <v>12895.4</v>
      </c>
      <c r="G112" s="968" t="s">
        <v>4091</v>
      </c>
      <c r="H112" s="971">
        <v>1</v>
      </c>
      <c r="I112" s="972">
        <v>0.396039603960396</v>
      </c>
      <c r="J112" s="972">
        <v>0</v>
      </c>
      <c r="K112" s="973">
        <v>30</v>
      </c>
      <c r="L112" s="972">
        <v>11.45</v>
      </c>
      <c r="M112" s="972">
        <v>11.881188118811901</v>
      </c>
      <c r="N112" s="971">
        <v>1</v>
      </c>
      <c r="O112" s="971">
        <v>0</v>
      </c>
      <c r="P112" s="968">
        <v>4690379062882</v>
      </c>
      <c r="Q112" s="971"/>
      <c r="R112" s="971">
        <v>0</v>
      </c>
      <c r="S112" s="968" t="s">
        <v>4092</v>
      </c>
      <c r="T112" s="974">
        <f t="shared" si="2"/>
        <v>8639.9179999999997</v>
      </c>
      <c r="U112" s="975">
        <f t="shared" si="3"/>
        <v>9071.9138999999996</v>
      </c>
    </row>
    <row r="113" spans="1:21" hidden="1">
      <c r="A113" s="968" t="s">
        <v>4094</v>
      </c>
      <c r="B113" s="969">
        <v>620070001196</v>
      </c>
      <c r="C113" s="968" t="s">
        <v>4180</v>
      </c>
      <c r="D113" s="968" t="s">
        <v>4170</v>
      </c>
      <c r="E113" s="968" t="s">
        <v>4120</v>
      </c>
      <c r="F113" s="970">
        <v>12895.4</v>
      </c>
      <c r="G113" s="968" t="s">
        <v>4091</v>
      </c>
      <c r="H113" s="971">
        <v>1</v>
      </c>
      <c r="I113" s="972">
        <v>0.396039603960396</v>
      </c>
      <c r="J113" s="972">
        <v>0</v>
      </c>
      <c r="K113" s="973">
        <v>30</v>
      </c>
      <c r="L113" s="972">
        <v>11.45</v>
      </c>
      <c r="M113" s="972">
        <v>11.881188118811901</v>
      </c>
      <c r="N113" s="971">
        <v>1</v>
      </c>
      <c r="O113" s="971">
        <v>0</v>
      </c>
      <c r="P113" s="968">
        <v>4690379062875</v>
      </c>
      <c r="Q113" s="971"/>
      <c r="R113" s="971">
        <v>0</v>
      </c>
      <c r="S113" s="968" t="s">
        <v>4092</v>
      </c>
      <c r="T113" s="974">
        <f t="shared" si="2"/>
        <v>8639.9179999999997</v>
      </c>
      <c r="U113" s="975">
        <f t="shared" si="3"/>
        <v>9071.9138999999996</v>
      </c>
    </row>
    <row r="114" spans="1:21" hidden="1">
      <c r="A114" s="968" t="s">
        <v>4094</v>
      </c>
      <c r="B114" s="969">
        <v>620070001198</v>
      </c>
      <c r="C114" s="968" t="s">
        <v>4181</v>
      </c>
      <c r="D114" s="968" t="s">
        <v>4170</v>
      </c>
      <c r="E114" s="968" t="s">
        <v>4120</v>
      </c>
      <c r="F114" s="970">
        <v>12895.4</v>
      </c>
      <c r="G114" s="968" t="s">
        <v>4091</v>
      </c>
      <c r="H114" s="971">
        <v>1</v>
      </c>
      <c r="I114" s="972">
        <v>0.396039603960396</v>
      </c>
      <c r="J114" s="972">
        <v>0</v>
      </c>
      <c r="K114" s="973">
        <v>30</v>
      </c>
      <c r="L114" s="972">
        <v>11.45</v>
      </c>
      <c r="M114" s="972">
        <v>11.881188118811901</v>
      </c>
      <c r="N114" s="971">
        <v>1</v>
      </c>
      <c r="O114" s="971">
        <v>0</v>
      </c>
      <c r="P114" s="968">
        <v>4690379062899</v>
      </c>
      <c r="Q114" s="971"/>
      <c r="R114" s="971">
        <v>0</v>
      </c>
      <c r="S114" s="968" t="s">
        <v>4092</v>
      </c>
      <c r="T114" s="974">
        <f t="shared" si="2"/>
        <v>8639.9179999999997</v>
      </c>
      <c r="U114" s="975">
        <f t="shared" si="3"/>
        <v>9071.9138999999996</v>
      </c>
    </row>
    <row r="115" spans="1:21" hidden="1">
      <c r="A115" s="968" t="s">
        <v>4094</v>
      </c>
      <c r="B115" s="969">
        <v>620070001314</v>
      </c>
      <c r="C115" s="968" t="s">
        <v>4182</v>
      </c>
      <c r="D115" s="968" t="s">
        <v>4183</v>
      </c>
      <c r="E115" s="968" t="s">
        <v>4120</v>
      </c>
      <c r="F115" s="970">
        <v>4690.8999999999996</v>
      </c>
      <c r="G115" s="968" t="s">
        <v>4091</v>
      </c>
      <c r="H115" s="971">
        <v>4</v>
      </c>
      <c r="I115" s="972">
        <v>0.79192239160562305</v>
      </c>
      <c r="J115" s="972">
        <v>0</v>
      </c>
      <c r="K115" s="973">
        <v>24</v>
      </c>
      <c r="L115" s="972">
        <v>21.36</v>
      </c>
      <c r="M115" s="972">
        <v>19.0061373985349</v>
      </c>
      <c r="N115" s="971">
        <v>1</v>
      </c>
      <c r="O115" s="971">
        <v>0</v>
      </c>
      <c r="P115" s="968">
        <v>4690379062905</v>
      </c>
      <c r="Q115" s="971"/>
      <c r="R115" s="971">
        <v>0</v>
      </c>
      <c r="S115" s="968" t="s">
        <v>4092</v>
      </c>
      <c r="T115" s="974">
        <f t="shared" si="2"/>
        <v>3142.9029999999998</v>
      </c>
      <c r="U115" s="975">
        <f t="shared" si="3"/>
        <v>3300.0481500000001</v>
      </c>
    </row>
    <row r="116" spans="1:21" hidden="1">
      <c r="A116" s="968" t="s">
        <v>4094</v>
      </c>
      <c r="B116" s="969">
        <v>620070001316</v>
      </c>
      <c r="C116" s="968" t="s">
        <v>4184</v>
      </c>
      <c r="D116" s="968" t="s">
        <v>4183</v>
      </c>
      <c r="E116" s="968" t="s">
        <v>4120</v>
      </c>
      <c r="F116" s="970">
        <v>4690.8999999999996</v>
      </c>
      <c r="G116" s="968" t="s">
        <v>4091</v>
      </c>
      <c r="H116" s="971">
        <v>4</v>
      </c>
      <c r="I116" s="972">
        <v>0.79192239160562305</v>
      </c>
      <c r="J116" s="972">
        <v>0</v>
      </c>
      <c r="K116" s="973">
        <v>24</v>
      </c>
      <c r="L116" s="972">
        <v>21.36</v>
      </c>
      <c r="M116" s="972">
        <v>19.0061373985349</v>
      </c>
      <c r="N116" s="971">
        <v>1</v>
      </c>
      <c r="O116" s="971">
        <v>0</v>
      </c>
      <c r="P116" s="968">
        <v>4690379062929</v>
      </c>
      <c r="Q116" s="971"/>
      <c r="R116" s="971">
        <v>0</v>
      </c>
      <c r="S116" s="968" t="s">
        <v>4092</v>
      </c>
      <c r="T116" s="974">
        <f t="shared" si="2"/>
        <v>3142.9029999999998</v>
      </c>
      <c r="U116" s="975">
        <f t="shared" si="3"/>
        <v>3300.0481500000001</v>
      </c>
    </row>
    <row r="117" spans="1:21" hidden="1">
      <c r="A117" s="968" t="s">
        <v>4094</v>
      </c>
      <c r="B117" s="969">
        <v>620070001315</v>
      </c>
      <c r="C117" s="968" t="s">
        <v>4185</v>
      </c>
      <c r="D117" s="968" t="s">
        <v>4183</v>
      </c>
      <c r="E117" s="968" t="s">
        <v>4120</v>
      </c>
      <c r="F117" s="970">
        <v>4690.8999999999996</v>
      </c>
      <c r="G117" s="968" t="s">
        <v>4091</v>
      </c>
      <c r="H117" s="971">
        <v>4</v>
      </c>
      <c r="I117" s="972">
        <v>0.79192239160562305</v>
      </c>
      <c r="J117" s="972">
        <v>0</v>
      </c>
      <c r="K117" s="973">
        <v>24</v>
      </c>
      <c r="L117" s="972">
        <v>21.36</v>
      </c>
      <c r="M117" s="972">
        <v>19.0061373985349</v>
      </c>
      <c r="N117" s="971">
        <v>1</v>
      </c>
      <c r="O117" s="971">
        <v>0</v>
      </c>
      <c r="P117" s="968">
        <v>4690379062912</v>
      </c>
      <c r="Q117" s="971"/>
      <c r="R117" s="971">
        <v>0</v>
      </c>
      <c r="S117" s="968" t="s">
        <v>4092</v>
      </c>
      <c r="T117" s="974">
        <f t="shared" si="2"/>
        <v>3142.9029999999998</v>
      </c>
      <c r="U117" s="975">
        <f t="shared" si="3"/>
        <v>3300.0481500000001</v>
      </c>
    </row>
    <row r="118" spans="1:21" hidden="1">
      <c r="A118" s="968" t="s">
        <v>4094</v>
      </c>
      <c r="B118" s="969">
        <v>620070001317</v>
      </c>
      <c r="C118" s="968" t="s">
        <v>4186</v>
      </c>
      <c r="D118" s="968" t="s">
        <v>4183</v>
      </c>
      <c r="E118" s="968" t="s">
        <v>4120</v>
      </c>
      <c r="F118" s="970">
        <v>4690.8999999999996</v>
      </c>
      <c r="G118" s="968" t="s">
        <v>4091</v>
      </c>
      <c r="H118" s="971">
        <v>4</v>
      </c>
      <c r="I118" s="972">
        <v>0.79192239160562305</v>
      </c>
      <c r="J118" s="972">
        <v>0</v>
      </c>
      <c r="K118" s="973">
        <v>24</v>
      </c>
      <c r="L118" s="972">
        <v>21.36</v>
      </c>
      <c r="M118" s="972">
        <v>19.0061373985349</v>
      </c>
      <c r="N118" s="971">
        <v>1</v>
      </c>
      <c r="O118" s="971">
        <v>0</v>
      </c>
      <c r="P118" s="968">
        <v>4690379062936</v>
      </c>
      <c r="Q118" s="971"/>
      <c r="R118" s="971">
        <v>0</v>
      </c>
      <c r="S118" s="968" t="s">
        <v>4092</v>
      </c>
      <c r="T118" s="974">
        <f t="shared" si="2"/>
        <v>3142.9029999999998</v>
      </c>
      <c r="U118" s="975">
        <f t="shared" si="3"/>
        <v>3300.0481500000001</v>
      </c>
    </row>
    <row r="119" spans="1:21" hidden="1">
      <c r="A119" s="968" t="s">
        <v>4094</v>
      </c>
      <c r="B119" s="969">
        <v>620070001318</v>
      </c>
      <c r="C119" s="968" t="s">
        <v>4187</v>
      </c>
      <c r="D119" s="968" t="s">
        <v>4183</v>
      </c>
      <c r="E119" s="968" t="s">
        <v>4120</v>
      </c>
      <c r="F119" s="970">
        <v>8442.4</v>
      </c>
      <c r="G119" s="968" t="s">
        <v>4091</v>
      </c>
      <c r="H119" s="971">
        <v>2</v>
      </c>
      <c r="I119" s="972">
        <v>0.39596119580281097</v>
      </c>
      <c r="J119" s="972">
        <v>0</v>
      </c>
      <c r="K119" s="973">
        <v>32</v>
      </c>
      <c r="L119" s="972">
        <v>12.21</v>
      </c>
      <c r="M119" s="972">
        <v>12.670758265690001</v>
      </c>
      <c r="N119" s="971">
        <v>1</v>
      </c>
      <c r="O119" s="971">
        <v>0</v>
      </c>
      <c r="P119" s="968">
        <v>4690379062943</v>
      </c>
      <c r="Q119" s="971"/>
      <c r="R119" s="971">
        <v>0</v>
      </c>
      <c r="S119" s="968" t="s">
        <v>4092</v>
      </c>
      <c r="T119" s="974">
        <f t="shared" si="2"/>
        <v>5656.4080000000004</v>
      </c>
      <c r="U119" s="975">
        <f t="shared" si="3"/>
        <v>5939.2284000000009</v>
      </c>
    </row>
    <row r="120" spans="1:21" hidden="1">
      <c r="A120" s="968" t="s">
        <v>4094</v>
      </c>
      <c r="B120" s="969">
        <v>620070001320</v>
      </c>
      <c r="C120" s="968" t="s">
        <v>4188</v>
      </c>
      <c r="D120" s="968" t="s">
        <v>4183</v>
      </c>
      <c r="E120" s="968" t="s">
        <v>4120</v>
      </c>
      <c r="F120" s="970">
        <v>8442.4</v>
      </c>
      <c r="G120" s="968" t="s">
        <v>4091</v>
      </c>
      <c r="H120" s="971">
        <v>2</v>
      </c>
      <c r="I120" s="972">
        <v>0.39596119580281097</v>
      </c>
      <c r="J120" s="972">
        <v>0</v>
      </c>
      <c r="K120" s="973">
        <v>32</v>
      </c>
      <c r="L120" s="972">
        <v>12.21</v>
      </c>
      <c r="M120" s="972">
        <v>12.670758265690001</v>
      </c>
      <c r="N120" s="971">
        <v>1</v>
      </c>
      <c r="O120" s="971">
        <v>0</v>
      </c>
      <c r="P120" s="968">
        <v>4690379062967</v>
      </c>
      <c r="Q120" s="971"/>
      <c r="R120" s="971">
        <v>0</v>
      </c>
      <c r="S120" s="968" t="s">
        <v>4092</v>
      </c>
      <c r="T120" s="974">
        <f t="shared" si="2"/>
        <v>5656.4080000000004</v>
      </c>
      <c r="U120" s="975">
        <f t="shared" si="3"/>
        <v>5939.2284000000009</v>
      </c>
    </row>
    <row r="121" spans="1:21" hidden="1">
      <c r="A121" s="968" t="s">
        <v>4094</v>
      </c>
      <c r="B121" s="969">
        <v>620070001319</v>
      </c>
      <c r="C121" s="968" t="s">
        <v>4189</v>
      </c>
      <c r="D121" s="968" t="s">
        <v>4183</v>
      </c>
      <c r="E121" s="968" t="s">
        <v>4120</v>
      </c>
      <c r="F121" s="970">
        <v>8442.4</v>
      </c>
      <c r="G121" s="968" t="s">
        <v>4091</v>
      </c>
      <c r="H121" s="971">
        <v>2</v>
      </c>
      <c r="I121" s="972">
        <v>0.39596119580281097</v>
      </c>
      <c r="J121" s="972">
        <v>0</v>
      </c>
      <c r="K121" s="973">
        <v>32</v>
      </c>
      <c r="L121" s="972">
        <v>12.21</v>
      </c>
      <c r="M121" s="972">
        <v>12.670758265690001</v>
      </c>
      <c r="N121" s="971">
        <v>1</v>
      </c>
      <c r="O121" s="971">
        <v>0</v>
      </c>
      <c r="P121" s="968">
        <v>4690379062950</v>
      </c>
      <c r="Q121" s="971"/>
      <c r="R121" s="971">
        <v>0</v>
      </c>
      <c r="S121" s="968" t="s">
        <v>4092</v>
      </c>
      <c r="T121" s="974">
        <f t="shared" si="2"/>
        <v>5656.4080000000004</v>
      </c>
      <c r="U121" s="975">
        <f t="shared" si="3"/>
        <v>5939.2284000000009</v>
      </c>
    </row>
    <row r="122" spans="1:21" hidden="1">
      <c r="A122" s="968" t="s">
        <v>4094</v>
      </c>
      <c r="B122" s="969">
        <v>620070001321</v>
      </c>
      <c r="C122" s="968" t="s">
        <v>4190</v>
      </c>
      <c r="D122" s="968" t="s">
        <v>4183</v>
      </c>
      <c r="E122" s="968" t="s">
        <v>4120</v>
      </c>
      <c r="F122" s="970">
        <v>8442.4</v>
      </c>
      <c r="G122" s="968" t="s">
        <v>4091</v>
      </c>
      <c r="H122" s="971">
        <v>2</v>
      </c>
      <c r="I122" s="972">
        <v>0.39596119580281097</v>
      </c>
      <c r="J122" s="972">
        <v>0</v>
      </c>
      <c r="K122" s="973">
        <v>32</v>
      </c>
      <c r="L122" s="972">
        <v>12.21</v>
      </c>
      <c r="M122" s="972">
        <v>12.670758265690001</v>
      </c>
      <c r="N122" s="971">
        <v>1</v>
      </c>
      <c r="O122" s="971">
        <v>0</v>
      </c>
      <c r="P122" s="968">
        <v>4690379062974</v>
      </c>
      <c r="Q122" s="971"/>
      <c r="R122" s="971">
        <v>0</v>
      </c>
      <c r="S122" s="968" t="s">
        <v>4092</v>
      </c>
      <c r="T122" s="974">
        <f t="shared" si="2"/>
        <v>5656.4080000000004</v>
      </c>
      <c r="U122" s="975">
        <f t="shared" si="3"/>
        <v>5939.2284000000009</v>
      </c>
    </row>
    <row r="123" spans="1:21" hidden="1">
      <c r="A123" s="968" t="s">
        <v>4094</v>
      </c>
      <c r="B123" s="969">
        <v>620070001322</v>
      </c>
      <c r="C123" s="968" t="s">
        <v>4191</v>
      </c>
      <c r="D123" s="968" t="s">
        <v>4183</v>
      </c>
      <c r="E123" s="968" t="s">
        <v>4120</v>
      </c>
      <c r="F123" s="970">
        <v>8442.4</v>
      </c>
      <c r="G123" s="968" t="s">
        <v>4091</v>
      </c>
      <c r="H123" s="971">
        <v>2</v>
      </c>
      <c r="I123" s="972">
        <v>0.39596119580281097</v>
      </c>
      <c r="J123" s="972">
        <v>0</v>
      </c>
      <c r="K123" s="973">
        <v>32</v>
      </c>
      <c r="L123" s="972">
        <v>12.21</v>
      </c>
      <c r="M123" s="972">
        <v>12.670758265690001</v>
      </c>
      <c r="N123" s="971">
        <v>1</v>
      </c>
      <c r="O123" s="971">
        <v>0</v>
      </c>
      <c r="P123" s="968">
        <v>4690379062981</v>
      </c>
      <c r="Q123" s="971"/>
      <c r="R123" s="971">
        <v>0</v>
      </c>
      <c r="S123" s="968" t="s">
        <v>4092</v>
      </c>
      <c r="T123" s="974">
        <f t="shared" si="2"/>
        <v>5656.4080000000004</v>
      </c>
      <c r="U123" s="975">
        <f t="shared" si="3"/>
        <v>5939.2284000000009</v>
      </c>
    </row>
    <row r="124" spans="1:21" hidden="1">
      <c r="A124" s="968" t="s">
        <v>4094</v>
      </c>
      <c r="B124" s="969">
        <v>620070001324</v>
      </c>
      <c r="C124" s="968" t="s">
        <v>4192</v>
      </c>
      <c r="D124" s="968" t="s">
        <v>4183</v>
      </c>
      <c r="E124" s="968" t="s">
        <v>4120</v>
      </c>
      <c r="F124" s="970">
        <v>8442.4</v>
      </c>
      <c r="G124" s="968" t="s">
        <v>4091</v>
      </c>
      <c r="H124" s="971">
        <v>2</v>
      </c>
      <c r="I124" s="972">
        <v>0.39596119580281097</v>
      </c>
      <c r="J124" s="972">
        <v>0</v>
      </c>
      <c r="K124" s="973">
        <v>32</v>
      </c>
      <c r="L124" s="972">
        <v>12.21</v>
      </c>
      <c r="M124" s="972">
        <v>12.670758265690001</v>
      </c>
      <c r="N124" s="971">
        <v>1</v>
      </c>
      <c r="O124" s="971">
        <v>0</v>
      </c>
      <c r="P124" s="968">
        <v>4690379063001</v>
      </c>
      <c r="Q124" s="971"/>
      <c r="R124" s="971">
        <v>0</v>
      </c>
      <c r="S124" s="968" t="s">
        <v>4092</v>
      </c>
      <c r="T124" s="974">
        <f t="shared" si="2"/>
        <v>5656.4080000000004</v>
      </c>
      <c r="U124" s="975">
        <f t="shared" si="3"/>
        <v>5939.2284000000009</v>
      </c>
    </row>
    <row r="125" spans="1:21" hidden="1">
      <c r="A125" s="968" t="s">
        <v>4094</v>
      </c>
      <c r="B125" s="969">
        <v>620070001323</v>
      </c>
      <c r="C125" s="968" t="s">
        <v>4193</v>
      </c>
      <c r="D125" s="968" t="s">
        <v>4183</v>
      </c>
      <c r="E125" s="968" t="s">
        <v>4120</v>
      </c>
      <c r="F125" s="970">
        <v>8442.4</v>
      </c>
      <c r="G125" s="968" t="s">
        <v>4091</v>
      </c>
      <c r="H125" s="971">
        <v>2</v>
      </c>
      <c r="I125" s="972">
        <v>0.39596119580281097</v>
      </c>
      <c r="J125" s="972">
        <v>0</v>
      </c>
      <c r="K125" s="973">
        <v>32</v>
      </c>
      <c r="L125" s="972">
        <v>12.21</v>
      </c>
      <c r="M125" s="972">
        <v>12.670758265690001</v>
      </c>
      <c r="N125" s="971">
        <v>1</v>
      </c>
      <c r="O125" s="971">
        <v>0</v>
      </c>
      <c r="P125" s="968">
        <v>4690379062998</v>
      </c>
      <c r="Q125" s="971"/>
      <c r="R125" s="971">
        <v>0</v>
      </c>
      <c r="S125" s="968" t="s">
        <v>4092</v>
      </c>
      <c r="T125" s="974">
        <f t="shared" si="2"/>
        <v>5656.4080000000004</v>
      </c>
      <c r="U125" s="975">
        <f t="shared" si="3"/>
        <v>5939.2284000000009</v>
      </c>
    </row>
    <row r="126" spans="1:21" hidden="1">
      <c r="A126" s="968" t="s">
        <v>4094</v>
      </c>
      <c r="B126" s="969">
        <v>620070001325</v>
      </c>
      <c r="C126" s="968" t="s">
        <v>4194</v>
      </c>
      <c r="D126" s="968" t="s">
        <v>4183</v>
      </c>
      <c r="E126" s="968" t="s">
        <v>4120</v>
      </c>
      <c r="F126" s="970">
        <v>8442.4</v>
      </c>
      <c r="G126" s="968" t="s">
        <v>4091</v>
      </c>
      <c r="H126" s="971">
        <v>2</v>
      </c>
      <c r="I126" s="972">
        <v>0.39596119580281097</v>
      </c>
      <c r="J126" s="972">
        <v>0</v>
      </c>
      <c r="K126" s="973">
        <v>32</v>
      </c>
      <c r="L126" s="972">
        <v>12.21</v>
      </c>
      <c r="M126" s="972">
        <v>12.670758265690001</v>
      </c>
      <c r="N126" s="971">
        <v>1</v>
      </c>
      <c r="O126" s="971">
        <v>0</v>
      </c>
      <c r="P126" s="968">
        <v>4690379063018</v>
      </c>
      <c r="Q126" s="971"/>
      <c r="R126" s="971">
        <v>0</v>
      </c>
      <c r="S126" s="968" t="s">
        <v>4092</v>
      </c>
      <c r="T126" s="974">
        <f t="shared" si="2"/>
        <v>5656.4080000000004</v>
      </c>
      <c r="U126" s="975">
        <f t="shared" si="3"/>
        <v>5939.2284000000009</v>
      </c>
    </row>
    <row r="127" spans="1:21" hidden="1">
      <c r="A127" s="968" t="s">
        <v>4094</v>
      </c>
      <c r="B127" s="969">
        <v>600010002175</v>
      </c>
      <c r="C127" s="968" t="s">
        <v>4195</v>
      </c>
      <c r="D127" s="968" t="s">
        <v>4196</v>
      </c>
      <c r="E127" s="968" t="s">
        <v>4090</v>
      </c>
      <c r="F127" s="970">
        <v>4190.7</v>
      </c>
      <c r="G127" s="968" t="s">
        <v>4091</v>
      </c>
      <c r="H127" s="971">
        <v>4</v>
      </c>
      <c r="I127" s="972">
        <v>1.28</v>
      </c>
      <c r="J127" s="972">
        <v>0</v>
      </c>
      <c r="K127" s="973">
        <v>54</v>
      </c>
      <c r="L127" s="972">
        <v>18.329599999999999</v>
      </c>
      <c r="M127" s="972">
        <v>69.12</v>
      </c>
      <c r="N127" s="971">
        <v>1</v>
      </c>
      <c r="O127" s="971">
        <v>0</v>
      </c>
      <c r="P127" s="968">
        <v>4690379059110</v>
      </c>
      <c r="Q127" s="971"/>
      <c r="R127" s="971">
        <v>0</v>
      </c>
      <c r="S127" s="968" t="s">
        <v>4197</v>
      </c>
      <c r="T127" s="974">
        <f t="shared" si="2"/>
        <v>2807.7690000000002</v>
      </c>
      <c r="U127" s="975">
        <f t="shared" si="3"/>
        <v>2948.1574500000002</v>
      </c>
    </row>
    <row r="128" spans="1:21" hidden="1">
      <c r="A128" s="968" t="s">
        <v>4094</v>
      </c>
      <c r="B128" s="969">
        <v>600010002176</v>
      </c>
      <c r="C128" s="968" t="s">
        <v>4198</v>
      </c>
      <c r="D128" s="968" t="s">
        <v>4196</v>
      </c>
      <c r="E128" s="968" t="s">
        <v>4090</v>
      </c>
      <c r="F128" s="970">
        <v>4190.7</v>
      </c>
      <c r="G128" s="968" t="s">
        <v>4091</v>
      </c>
      <c r="H128" s="971">
        <v>4</v>
      </c>
      <c r="I128" s="972">
        <v>1.28</v>
      </c>
      <c r="J128" s="972">
        <v>0</v>
      </c>
      <c r="K128" s="973">
        <v>54</v>
      </c>
      <c r="L128" s="972">
        <v>18.329599999999999</v>
      </c>
      <c r="M128" s="972">
        <v>69.12</v>
      </c>
      <c r="N128" s="971">
        <v>1</v>
      </c>
      <c r="O128" s="971">
        <v>0</v>
      </c>
      <c r="P128" s="968">
        <v>4690379059127</v>
      </c>
      <c r="Q128" s="971"/>
      <c r="R128" s="971">
        <v>0</v>
      </c>
      <c r="S128" s="968" t="s">
        <v>4197</v>
      </c>
      <c r="T128" s="974">
        <f t="shared" si="2"/>
        <v>2807.7690000000002</v>
      </c>
      <c r="U128" s="975">
        <f t="shared" si="3"/>
        <v>2948.1574500000002</v>
      </c>
    </row>
    <row r="129" spans="1:21" hidden="1">
      <c r="A129" s="968" t="s">
        <v>4094</v>
      </c>
      <c r="B129" s="969">
        <v>600010002177</v>
      </c>
      <c r="C129" s="968" t="s">
        <v>4199</v>
      </c>
      <c r="D129" s="968" t="s">
        <v>4196</v>
      </c>
      <c r="E129" s="968" t="s">
        <v>4090</v>
      </c>
      <c r="F129" s="970">
        <v>4837.3</v>
      </c>
      <c r="G129" s="968" t="s">
        <v>4091</v>
      </c>
      <c r="H129" s="971">
        <v>4</v>
      </c>
      <c r="I129" s="972">
        <v>1.28</v>
      </c>
      <c r="J129" s="972">
        <v>0</v>
      </c>
      <c r="K129" s="973">
        <v>54</v>
      </c>
      <c r="L129" s="972">
        <v>18.329599999999999</v>
      </c>
      <c r="M129" s="972">
        <v>69.12</v>
      </c>
      <c r="N129" s="971">
        <v>1</v>
      </c>
      <c r="O129" s="971">
        <v>0</v>
      </c>
      <c r="P129" s="968">
        <v>4690379059134</v>
      </c>
      <c r="Q129" s="971"/>
      <c r="R129" s="971">
        <v>0</v>
      </c>
      <c r="S129" s="968" t="s">
        <v>4197</v>
      </c>
      <c r="T129" s="974">
        <f t="shared" si="2"/>
        <v>3240.9910000000004</v>
      </c>
      <c r="U129" s="975">
        <f t="shared" si="3"/>
        <v>3403.0405500000006</v>
      </c>
    </row>
    <row r="130" spans="1:21" hidden="1">
      <c r="A130" s="968" t="s">
        <v>4094</v>
      </c>
      <c r="B130" s="969">
        <v>600010002178</v>
      </c>
      <c r="C130" s="968" t="s">
        <v>4200</v>
      </c>
      <c r="D130" s="968" t="s">
        <v>4196</v>
      </c>
      <c r="E130" s="968" t="s">
        <v>4090</v>
      </c>
      <c r="F130" s="970">
        <v>4837.3</v>
      </c>
      <c r="G130" s="968" t="s">
        <v>4091</v>
      </c>
      <c r="H130" s="971">
        <v>4</v>
      </c>
      <c r="I130" s="972">
        <v>1.28</v>
      </c>
      <c r="J130" s="972">
        <v>0</v>
      </c>
      <c r="K130" s="973">
        <v>54</v>
      </c>
      <c r="L130" s="972">
        <v>18.329599999999999</v>
      </c>
      <c r="M130" s="972">
        <v>69.12</v>
      </c>
      <c r="N130" s="971">
        <v>1</v>
      </c>
      <c r="O130" s="971">
        <v>0</v>
      </c>
      <c r="P130" s="968">
        <v>4690379059141</v>
      </c>
      <c r="Q130" s="971"/>
      <c r="R130" s="971">
        <v>0</v>
      </c>
      <c r="S130" s="968" t="s">
        <v>4197</v>
      </c>
      <c r="T130" s="974">
        <f t="shared" si="2"/>
        <v>3240.9910000000004</v>
      </c>
      <c r="U130" s="975">
        <f t="shared" si="3"/>
        <v>3403.0405500000006</v>
      </c>
    </row>
    <row r="131" spans="1:21" hidden="1">
      <c r="A131" s="968" t="s">
        <v>4094</v>
      </c>
      <c r="B131" s="969">
        <v>600010002179</v>
      </c>
      <c r="C131" s="968" t="s">
        <v>4201</v>
      </c>
      <c r="D131" s="968" t="s">
        <v>4196</v>
      </c>
      <c r="E131" s="968" t="s">
        <v>4090</v>
      </c>
      <c r="F131" s="970">
        <v>4837.3</v>
      </c>
      <c r="G131" s="968" t="s">
        <v>4091</v>
      </c>
      <c r="H131" s="971">
        <v>4</v>
      </c>
      <c r="I131" s="972">
        <v>1.28</v>
      </c>
      <c r="J131" s="972">
        <v>0</v>
      </c>
      <c r="K131" s="973">
        <v>54</v>
      </c>
      <c r="L131" s="972">
        <v>18.329599999999999</v>
      </c>
      <c r="M131" s="972">
        <v>69.12</v>
      </c>
      <c r="N131" s="971">
        <v>1</v>
      </c>
      <c r="O131" s="971">
        <v>0</v>
      </c>
      <c r="P131" s="968">
        <v>4690379059158</v>
      </c>
      <c r="Q131" s="971"/>
      <c r="R131" s="971">
        <v>0</v>
      </c>
      <c r="S131" s="968" t="s">
        <v>4197</v>
      </c>
      <c r="T131" s="974">
        <f t="shared" si="2"/>
        <v>3240.9910000000004</v>
      </c>
      <c r="U131" s="975">
        <f t="shared" si="3"/>
        <v>3403.0405500000006</v>
      </c>
    </row>
    <row r="132" spans="1:21" hidden="1">
      <c r="A132" s="968" t="s">
        <v>4094</v>
      </c>
      <c r="B132" s="969">
        <v>600110000903</v>
      </c>
      <c r="C132" s="968" t="s">
        <v>4113</v>
      </c>
      <c r="D132" s="968" t="s">
        <v>4202</v>
      </c>
      <c r="E132" s="968" t="s">
        <v>4090</v>
      </c>
      <c r="F132" s="970">
        <v>13121.1</v>
      </c>
      <c r="G132" s="968" t="s">
        <v>4091</v>
      </c>
      <c r="H132" s="971">
        <v>6</v>
      </c>
      <c r="I132" s="972">
        <v>0.59</v>
      </c>
      <c r="J132" s="972">
        <v>0</v>
      </c>
      <c r="K132" s="973">
        <v>42</v>
      </c>
      <c r="L132" s="972">
        <v>8.3780000000000001</v>
      </c>
      <c r="M132" s="972">
        <v>24.78</v>
      </c>
      <c r="N132" s="971">
        <v>1</v>
      </c>
      <c r="O132" s="971">
        <v>0</v>
      </c>
      <c r="P132" s="968">
        <v>4690379061618</v>
      </c>
      <c r="Q132" s="971"/>
      <c r="R132" s="971">
        <v>0</v>
      </c>
      <c r="S132" s="968" t="s">
        <v>4197</v>
      </c>
      <c r="T132" s="974">
        <f t="shared" si="2"/>
        <v>8791.1370000000006</v>
      </c>
      <c r="U132" s="975">
        <f t="shared" si="3"/>
        <v>9230.6938500000015</v>
      </c>
    </row>
    <row r="133" spans="1:21" hidden="1">
      <c r="A133" s="968" t="s">
        <v>4094</v>
      </c>
      <c r="B133" s="969">
        <v>600110000904</v>
      </c>
      <c r="C133" s="968" t="s">
        <v>4116</v>
      </c>
      <c r="D133" s="968" t="s">
        <v>4202</v>
      </c>
      <c r="E133" s="968" t="s">
        <v>4090</v>
      </c>
      <c r="F133" s="970">
        <v>13121.1</v>
      </c>
      <c r="G133" s="968" t="s">
        <v>4091</v>
      </c>
      <c r="H133" s="971">
        <v>6</v>
      </c>
      <c r="I133" s="972">
        <v>0.59</v>
      </c>
      <c r="J133" s="972">
        <v>0</v>
      </c>
      <c r="K133" s="973">
        <v>42</v>
      </c>
      <c r="L133" s="972">
        <v>8.3780000000000001</v>
      </c>
      <c r="M133" s="972">
        <v>24.78</v>
      </c>
      <c r="N133" s="971">
        <v>1</v>
      </c>
      <c r="O133" s="971">
        <v>0</v>
      </c>
      <c r="P133" s="968">
        <v>4690379061625</v>
      </c>
      <c r="Q133" s="971"/>
      <c r="R133" s="971">
        <v>0</v>
      </c>
      <c r="S133" s="968" t="s">
        <v>4197</v>
      </c>
      <c r="T133" s="974">
        <f t="shared" si="2"/>
        <v>8791.1370000000006</v>
      </c>
      <c r="U133" s="975">
        <f t="shared" si="3"/>
        <v>9230.6938500000015</v>
      </c>
    </row>
    <row r="134" spans="1:21" hidden="1">
      <c r="A134" s="968" t="s">
        <v>4094</v>
      </c>
      <c r="B134" s="969">
        <v>600110000905</v>
      </c>
      <c r="C134" s="968" t="s">
        <v>4203</v>
      </c>
      <c r="D134" s="968" t="s">
        <v>4202</v>
      </c>
      <c r="E134" s="968" t="s">
        <v>4090</v>
      </c>
      <c r="F134" s="970">
        <v>13121.1</v>
      </c>
      <c r="G134" s="968" t="s">
        <v>4091</v>
      </c>
      <c r="H134" s="971">
        <v>6</v>
      </c>
      <c r="I134" s="972">
        <v>0.59</v>
      </c>
      <c r="J134" s="972">
        <v>0</v>
      </c>
      <c r="K134" s="973">
        <v>42</v>
      </c>
      <c r="L134" s="972">
        <v>8.3780000000000001</v>
      </c>
      <c r="M134" s="972">
        <v>24.78</v>
      </c>
      <c r="N134" s="971">
        <v>1</v>
      </c>
      <c r="O134" s="971">
        <v>0</v>
      </c>
      <c r="P134" s="968">
        <v>4690379061632</v>
      </c>
      <c r="Q134" s="971"/>
      <c r="R134" s="971">
        <v>0</v>
      </c>
      <c r="S134" s="968" t="s">
        <v>4197</v>
      </c>
      <c r="T134" s="974">
        <f t="shared" si="2"/>
        <v>8791.1370000000006</v>
      </c>
      <c r="U134" s="975">
        <f t="shared" si="3"/>
        <v>9230.6938500000015</v>
      </c>
    </row>
    <row r="135" spans="1:21" hidden="1">
      <c r="A135" s="968" t="s">
        <v>4094</v>
      </c>
      <c r="B135" s="969">
        <v>600110000906</v>
      </c>
      <c r="C135" s="968" t="s">
        <v>4204</v>
      </c>
      <c r="D135" s="968" t="s">
        <v>4202</v>
      </c>
      <c r="E135" s="968" t="s">
        <v>4090</v>
      </c>
      <c r="F135" s="970">
        <v>13121.1</v>
      </c>
      <c r="G135" s="968" t="s">
        <v>4091</v>
      </c>
      <c r="H135" s="971">
        <v>6</v>
      </c>
      <c r="I135" s="972">
        <v>0.59</v>
      </c>
      <c r="J135" s="972">
        <v>0</v>
      </c>
      <c r="K135" s="973">
        <v>42</v>
      </c>
      <c r="L135" s="972">
        <v>8.3780000000000001</v>
      </c>
      <c r="M135" s="972">
        <v>24.78</v>
      </c>
      <c r="N135" s="971">
        <v>1</v>
      </c>
      <c r="O135" s="971">
        <v>0</v>
      </c>
      <c r="P135" s="968">
        <v>4690379061649</v>
      </c>
      <c r="Q135" s="971"/>
      <c r="R135" s="971">
        <v>0</v>
      </c>
      <c r="S135" s="968" t="s">
        <v>4197</v>
      </c>
      <c r="T135" s="974">
        <f t="shared" si="2"/>
        <v>8791.1370000000006</v>
      </c>
      <c r="U135" s="975">
        <f t="shared" si="3"/>
        <v>9230.6938500000015</v>
      </c>
    </row>
    <row r="136" spans="1:21" hidden="1">
      <c r="A136" s="968" t="s">
        <v>4094</v>
      </c>
      <c r="B136" s="969">
        <v>600110000907</v>
      </c>
      <c r="C136" s="968" t="s">
        <v>4117</v>
      </c>
      <c r="D136" s="968" t="s">
        <v>4202</v>
      </c>
      <c r="E136" s="968" t="s">
        <v>4090</v>
      </c>
      <c r="F136" s="970">
        <v>13121.1</v>
      </c>
      <c r="G136" s="968" t="s">
        <v>4091</v>
      </c>
      <c r="H136" s="971">
        <v>6</v>
      </c>
      <c r="I136" s="972">
        <v>0.59</v>
      </c>
      <c r="J136" s="972">
        <v>0</v>
      </c>
      <c r="K136" s="973">
        <v>42</v>
      </c>
      <c r="L136" s="972">
        <v>8.3780000000000001</v>
      </c>
      <c r="M136" s="972">
        <v>24.78</v>
      </c>
      <c r="N136" s="971">
        <v>1</v>
      </c>
      <c r="O136" s="971">
        <v>0</v>
      </c>
      <c r="P136" s="968">
        <v>4690379061656</v>
      </c>
      <c r="Q136" s="971"/>
      <c r="R136" s="971">
        <v>0</v>
      </c>
      <c r="S136" s="968" t="s">
        <v>4197</v>
      </c>
      <c r="T136" s="974">
        <f t="shared" si="2"/>
        <v>8791.1370000000006</v>
      </c>
      <c r="U136" s="975">
        <f t="shared" si="3"/>
        <v>9230.6938500000015</v>
      </c>
    </row>
    <row r="137" spans="1:21" hidden="1">
      <c r="A137" s="968" t="s">
        <v>4094</v>
      </c>
      <c r="B137" s="969">
        <v>600080000382</v>
      </c>
      <c r="C137" s="968" t="s">
        <v>4205</v>
      </c>
      <c r="D137" s="968" t="s">
        <v>4196</v>
      </c>
      <c r="E137" s="968" t="s">
        <v>4120</v>
      </c>
      <c r="F137" s="970">
        <v>4855.5999999999995</v>
      </c>
      <c r="G137" s="968" t="s">
        <v>4091</v>
      </c>
      <c r="H137" s="971">
        <v>2</v>
      </c>
      <c r="I137" s="972">
        <v>0.64</v>
      </c>
      <c r="J137" s="972">
        <v>0</v>
      </c>
      <c r="K137" s="973">
        <v>20</v>
      </c>
      <c r="L137" s="972">
        <v>8.6</v>
      </c>
      <c r="M137" s="972">
        <v>12.8</v>
      </c>
      <c r="N137" s="971">
        <v>1</v>
      </c>
      <c r="O137" s="971">
        <v>0</v>
      </c>
      <c r="P137" s="968">
        <v>4690379061526</v>
      </c>
      <c r="Q137" s="971"/>
      <c r="R137" s="971">
        <v>0</v>
      </c>
      <c r="S137" s="968" t="s">
        <v>4197</v>
      </c>
      <c r="T137" s="974">
        <f t="shared" si="2"/>
        <v>3253.252</v>
      </c>
      <c r="U137" s="975">
        <f t="shared" si="3"/>
        <v>3415.9146000000001</v>
      </c>
    </row>
    <row r="138" spans="1:21" hidden="1">
      <c r="A138" s="968" t="s">
        <v>4094</v>
      </c>
      <c r="B138" s="969">
        <v>600080000386</v>
      </c>
      <c r="C138" s="968" t="s">
        <v>4206</v>
      </c>
      <c r="D138" s="968" t="s">
        <v>4196</v>
      </c>
      <c r="E138" s="968" t="s">
        <v>4120</v>
      </c>
      <c r="F138" s="970">
        <v>4855.5999999999995</v>
      </c>
      <c r="G138" s="968" t="s">
        <v>4091</v>
      </c>
      <c r="H138" s="971">
        <v>2</v>
      </c>
      <c r="I138" s="972">
        <v>0.64</v>
      </c>
      <c r="J138" s="972">
        <v>0</v>
      </c>
      <c r="K138" s="973">
        <v>20</v>
      </c>
      <c r="L138" s="972">
        <v>8.6</v>
      </c>
      <c r="M138" s="972">
        <v>12.8</v>
      </c>
      <c r="N138" s="971">
        <v>1</v>
      </c>
      <c r="O138" s="971">
        <v>0</v>
      </c>
      <c r="P138" s="968">
        <v>4690379061564</v>
      </c>
      <c r="Q138" s="971"/>
      <c r="R138" s="971">
        <v>0</v>
      </c>
      <c r="S138" s="968" t="s">
        <v>4197</v>
      </c>
      <c r="T138" s="974">
        <f t="shared" si="2"/>
        <v>3253.252</v>
      </c>
      <c r="U138" s="975">
        <f t="shared" si="3"/>
        <v>3415.9146000000001</v>
      </c>
    </row>
    <row r="139" spans="1:21" hidden="1">
      <c r="A139" s="968" t="s">
        <v>4094</v>
      </c>
      <c r="B139" s="969">
        <v>600080000387</v>
      </c>
      <c r="C139" s="968" t="s">
        <v>4207</v>
      </c>
      <c r="D139" s="968" t="s">
        <v>4196</v>
      </c>
      <c r="E139" s="968" t="s">
        <v>4120</v>
      </c>
      <c r="F139" s="970">
        <v>4855.5999999999995</v>
      </c>
      <c r="G139" s="968" t="s">
        <v>4091</v>
      </c>
      <c r="H139" s="971">
        <v>2</v>
      </c>
      <c r="I139" s="972">
        <v>0.64</v>
      </c>
      <c r="J139" s="972">
        <v>0</v>
      </c>
      <c r="K139" s="973">
        <v>20</v>
      </c>
      <c r="L139" s="972">
        <v>8.6</v>
      </c>
      <c r="M139" s="972">
        <v>12.8</v>
      </c>
      <c r="N139" s="971">
        <v>1</v>
      </c>
      <c r="O139" s="971">
        <v>0</v>
      </c>
      <c r="P139" s="968">
        <v>4690379061571</v>
      </c>
      <c r="Q139" s="971"/>
      <c r="R139" s="971">
        <v>0</v>
      </c>
      <c r="S139" s="968" t="s">
        <v>4197</v>
      </c>
      <c r="T139" s="974">
        <f t="shared" si="2"/>
        <v>3253.252</v>
      </c>
      <c r="U139" s="975">
        <f t="shared" si="3"/>
        <v>3415.9146000000001</v>
      </c>
    </row>
    <row r="140" spans="1:21" hidden="1">
      <c r="A140" s="968" t="s">
        <v>4094</v>
      </c>
      <c r="B140" s="969">
        <v>600080000383</v>
      </c>
      <c r="C140" s="968" t="s">
        <v>4208</v>
      </c>
      <c r="D140" s="968" t="s">
        <v>4196</v>
      </c>
      <c r="E140" s="968" t="s">
        <v>4120</v>
      </c>
      <c r="F140" s="970">
        <v>5599.8</v>
      </c>
      <c r="G140" s="968" t="s">
        <v>4091</v>
      </c>
      <c r="H140" s="971">
        <v>2</v>
      </c>
      <c r="I140" s="972">
        <v>0.64</v>
      </c>
      <c r="J140" s="972">
        <v>0</v>
      </c>
      <c r="K140" s="973">
        <v>20</v>
      </c>
      <c r="L140" s="972">
        <v>8.6</v>
      </c>
      <c r="M140" s="972">
        <v>12.8</v>
      </c>
      <c r="N140" s="971">
        <v>1</v>
      </c>
      <c r="O140" s="971">
        <v>0</v>
      </c>
      <c r="P140" s="968">
        <v>4690379061533</v>
      </c>
      <c r="Q140" s="971"/>
      <c r="R140" s="971">
        <v>0</v>
      </c>
      <c r="S140" s="968" t="s">
        <v>4197</v>
      </c>
      <c r="T140" s="974">
        <f t="shared" si="2"/>
        <v>3751.8660000000004</v>
      </c>
      <c r="U140" s="975">
        <f t="shared" si="3"/>
        <v>3939.4593000000004</v>
      </c>
    </row>
    <row r="141" spans="1:21" hidden="1">
      <c r="A141" s="968" t="s">
        <v>4094</v>
      </c>
      <c r="B141" s="969">
        <v>600080000384</v>
      </c>
      <c r="C141" s="968" t="s">
        <v>4209</v>
      </c>
      <c r="D141" s="968" t="s">
        <v>4196</v>
      </c>
      <c r="E141" s="968" t="s">
        <v>4120</v>
      </c>
      <c r="F141" s="970">
        <v>5599.8</v>
      </c>
      <c r="G141" s="968" t="s">
        <v>4091</v>
      </c>
      <c r="H141" s="971">
        <v>2</v>
      </c>
      <c r="I141" s="972">
        <v>0.64</v>
      </c>
      <c r="J141" s="972">
        <v>0</v>
      </c>
      <c r="K141" s="973">
        <v>20</v>
      </c>
      <c r="L141" s="972">
        <v>8.6</v>
      </c>
      <c r="M141" s="972">
        <v>12.8</v>
      </c>
      <c r="N141" s="971">
        <v>1</v>
      </c>
      <c r="O141" s="971">
        <v>0</v>
      </c>
      <c r="P141" s="968">
        <v>4690379061540</v>
      </c>
      <c r="Q141" s="971"/>
      <c r="R141" s="971">
        <v>0</v>
      </c>
      <c r="S141" s="968" t="s">
        <v>4197</v>
      </c>
      <c r="T141" s="974">
        <f t="shared" si="2"/>
        <v>3751.8660000000004</v>
      </c>
      <c r="U141" s="975">
        <f t="shared" si="3"/>
        <v>3939.4593000000004</v>
      </c>
    </row>
    <row r="142" spans="1:21" hidden="1">
      <c r="A142" s="968" t="s">
        <v>4094</v>
      </c>
      <c r="B142" s="969">
        <v>600080000385</v>
      </c>
      <c r="C142" s="968" t="s">
        <v>4210</v>
      </c>
      <c r="D142" s="968" t="s">
        <v>4196</v>
      </c>
      <c r="E142" s="968" t="s">
        <v>4120</v>
      </c>
      <c r="F142" s="970">
        <v>5599.8</v>
      </c>
      <c r="G142" s="968" t="s">
        <v>4091</v>
      </c>
      <c r="H142" s="971">
        <v>2</v>
      </c>
      <c r="I142" s="972">
        <v>0.64</v>
      </c>
      <c r="J142" s="972">
        <v>0</v>
      </c>
      <c r="K142" s="973">
        <v>20</v>
      </c>
      <c r="L142" s="972">
        <v>8.6</v>
      </c>
      <c r="M142" s="972">
        <v>12.8</v>
      </c>
      <c r="N142" s="971">
        <v>1</v>
      </c>
      <c r="O142" s="971">
        <v>0</v>
      </c>
      <c r="P142" s="968">
        <v>4690379061557</v>
      </c>
      <c r="Q142" s="971"/>
      <c r="R142" s="971">
        <v>0</v>
      </c>
      <c r="S142" s="968" t="s">
        <v>4197</v>
      </c>
      <c r="T142" s="974">
        <f t="shared" si="2"/>
        <v>3751.8660000000004</v>
      </c>
      <c r="U142" s="975">
        <f t="shared" si="3"/>
        <v>3939.4593000000004</v>
      </c>
    </row>
    <row r="143" spans="1:21" hidden="1">
      <c r="A143" s="968" t="s">
        <v>4094</v>
      </c>
      <c r="B143" s="969">
        <v>600080000388</v>
      </c>
      <c r="C143" s="968" t="s">
        <v>4211</v>
      </c>
      <c r="D143" s="968" t="s">
        <v>4196</v>
      </c>
      <c r="E143" s="968" t="s">
        <v>4120</v>
      </c>
      <c r="F143" s="970">
        <v>5599.8</v>
      </c>
      <c r="G143" s="968" t="s">
        <v>4091</v>
      </c>
      <c r="H143" s="971">
        <v>2</v>
      </c>
      <c r="I143" s="972">
        <v>0.64</v>
      </c>
      <c r="J143" s="972">
        <v>0</v>
      </c>
      <c r="K143" s="973">
        <v>20</v>
      </c>
      <c r="L143" s="972">
        <v>8.6</v>
      </c>
      <c r="M143" s="972">
        <v>12.8</v>
      </c>
      <c r="N143" s="971">
        <v>1</v>
      </c>
      <c r="O143" s="971">
        <v>0</v>
      </c>
      <c r="P143" s="968">
        <v>4690379061588</v>
      </c>
      <c r="Q143" s="971"/>
      <c r="R143" s="971">
        <v>0</v>
      </c>
      <c r="S143" s="968" t="s">
        <v>4197</v>
      </c>
      <c r="T143" s="974">
        <f t="shared" si="2"/>
        <v>3751.8660000000004</v>
      </c>
      <c r="U143" s="975">
        <f t="shared" si="3"/>
        <v>3939.4593000000004</v>
      </c>
    </row>
    <row r="144" spans="1:21" hidden="1">
      <c r="A144" s="968" t="s">
        <v>4094</v>
      </c>
      <c r="B144" s="969">
        <v>600080000389</v>
      </c>
      <c r="C144" s="968" t="s">
        <v>4212</v>
      </c>
      <c r="D144" s="968" t="s">
        <v>4196</v>
      </c>
      <c r="E144" s="968" t="s">
        <v>4120</v>
      </c>
      <c r="F144" s="970">
        <v>5599.8</v>
      </c>
      <c r="G144" s="968" t="s">
        <v>4091</v>
      </c>
      <c r="H144" s="971">
        <v>2</v>
      </c>
      <c r="I144" s="972">
        <v>0.64</v>
      </c>
      <c r="J144" s="972">
        <v>0</v>
      </c>
      <c r="K144" s="973">
        <v>20</v>
      </c>
      <c r="L144" s="972">
        <v>8.6</v>
      </c>
      <c r="M144" s="972">
        <v>12.8</v>
      </c>
      <c r="N144" s="971">
        <v>1</v>
      </c>
      <c r="O144" s="971">
        <v>0</v>
      </c>
      <c r="P144" s="968">
        <v>4690379061595</v>
      </c>
      <c r="Q144" s="971"/>
      <c r="R144" s="971">
        <v>0</v>
      </c>
      <c r="S144" s="968" t="s">
        <v>4197</v>
      </c>
      <c r="T144" s="974">
        <f t="shared" si="2"/>
        <v>3751.8660000000004</v>
      </c>
      <c r="U144" s="975">
        <f t="shared" si="3"/>
        <v>3939.4593000000004</v>
      </c>
    </row>
    <row r="145" spans="1:21" hidden="1">
      <c r="A145" s="968" t="s">
        <v>4094</v>
      </c>
      <c r="B145" s="969">
        <v>600080000390</v>
      </c>
      <c r="C145" s="968" t="s">
        <v>4213</v>
      </c>
      <c r="D145" s="968" t="s">
        <v>4196</v>
      </c>
      <c r="E145" s="968" t="s">
        <v>4120</v>
      </c>
      <c r="F145" s="970">
        <v>6405</v>
      </c>
      <c r="G145" s="968" t="s">
        <v>4091</v>
      </c>
      <c r="H145" s="971">
        <v>2</v>
      </c>
      <c r="I145" s="972">
        <v>0.64</v>
      </c>
      <c r="J145" s="972">
        <v>0</v>
      </c>
      <c r="K145" s="973">
        <v>20</v>
      </c>
      <c r="L145" s="972">
        <v>8.6</v>
      </c>
      <c r="M145" s="972">
        <v>12.8</v>
      </c>
      <c r="N145" s="971">
        <v>1</v>
      </c>
      <c r="O145" s="971">
        <v>0</v>
      </c>
      <c r="P145" s="968">
        <v>4690379061601</v>
      </c>
      <c r="Q145" s="971"/>
      <c r="R145" s="971">
        <v>0</v>
      </c>
      <c r="S145" s="968" t="s">
        <v>4197</v>
      </c>
      <c r="T145" s="974">
        <f t="shared" si="2"/>
        <v>4291.3500000000004</v>
      </c>
      <c r="U145" s="975">
        <f t="shared" si="3"/>
        <v>4505.9175000000005</v>
      </c>
    </row>
    <row r="146" spans="1:21" hidden="1">
      <c r="A146" s="968" t="s">
        <v>4094</v>
      </c>
      <c r="B146" s="969">
        <v>600110000908</v>
      </c>
      <c r="C146" s="968" t="s">
        <v>4214</v>
      </c>
      <c r="D146" s="968" t="s">
        <v>4215</v>
      </c>
      <c r="E146" s="968" t="s">
        <v>4090</v>
      </c>
      <c r="F146" s="970">
        <v>18971</v>
      </c>
      <c r="G146" s="968" t="s">
        <v>4091</v>
      </c>
      <c r="H146" s="971">
        <v>6</v>
      </c>
      <c r="I146" s="972">
        <v>0.48</v>
      </c>
      <c r="J146" s="972">
        <v>0</v>
      </c>
      <c r="K146" s="973">
        <v>42</v>
      </c>
      <c r="L146" s="972">
        <v>6.8159999999999998</v>
      </c>
      <c r="M146" s="972">
        <v>20.16</v>
      </c>
      <c r="N146" s="971">
        <v>1</v>
      </c>
      <c r="O146" s="971">
        <v>0</v>
      </c>
      <c r="P146" s="968">
        <v>4690379061663</v>
      </c>
      <c r="Q146" s="971"/>
      <c r="R146" s="971">
        <v>0</v>
      </c>
      <c r="S146" s="968" t="s">
        <v>4197</v>
      </c>
      <c r="T146" s="974">
        <f t="shared" si="2"/>
        <v>12710.570000000002</v>
      </c>
      <c r="U146" s="975">
        <f t="shared" si="3"/>
        <v>13346.098500000002</v>
      </c>
    </row>
    <row r="147" spans="1:21" hidden="1">
      <c r="A147" s="968" t="s">
        <v>4094</v>
      </c>
      <c r="B147" s="969">
        <v>600110000909</v>
      </c>
      <c r="C147" s="968" t="s">
        <v>4216</v>
      </c>
      <c r="D147" s="968" t="s">
        <v>4215</v>
      </c>
      <c r="E147" s="968" t="s">
        <v>4090</v>
      </c>
      <c r="F147" s="970">
        <v>18971</v>
      </c>
      <c r="G147" s="968" t="s">
        <v>4091</v>
      </c>
      <c r="H147" s="971">
        <v>6</v>
      </c>
      <c r="I147" s="972">
        <v>0.48</v>
      </c>
      <c r="J147" s="972">
        <v>0</v>
      </c>
      <c r="K147" s="973">
        <v>42</v>
      </c>
      <c r="L147" s="972">
        <v>6.8159999999999998</v>
      </c>
      <c r="M147" s="972">
        <v>20.16</v>
      </c>
      <c r="N147" s="971">
        <v>1</v>
      </c>
      <c r="O147" s="971">
        <v>0</v>
      </c>
      <c r="P147" s="968">
        <v>4690379061670</v>
      </c>
      <c r="Q147" s="971"/>
      <c r="R147" s="971">
        <v>0</v>
      </c>
      <c r="S147" s="968" t="s">
        <v>4197</v>
      </c>
      <c r="T147" s="974">
        <f t="shared" si="2"/>
        <v>12710.570000000002</v>
      </c>
      <c r="U147" s="975">
        <f t="shared" si="3"/>
        <v>13346.098500000002</v>
      </c>
    </row>
    <row r="148" spans="1:21" hidden="1">
      <c r="A148" s="968" t="s">
        <v>4094</v>
      </c>
      <c r="B148" s="969">
        <v>600110000910</v>
      </c>
      <c r="C148" s="968" t="s">
        <v>4217</v>
      </c>
      <c r="D148" s="968" t="s">
        <v>4215</v>
      </c>
      <c r="E148" s="968" t="s">
        <v>4090</v>
      </c>
      <c r="F148" s="970">
        <v>18971</v>
      </c>
      <c r="G148" s="968" t="s">
        <v>4091</v>
      </c>
      <c r="H148" s="971">
        <v>6</v>
      </c>
      <c r="I148" s="972">
        <v>0.48</v>
      </c>
      <c r="J148" s="972">
        <v>0</v>
      </c>
      <c r="K148" s="973">
        <v>42</v>
      </c>
      <c r="L148" s="972">
        <v>6.8159999999999998</v>
      </c>
      <c r="M148" s="972">
        <v>20.16</v>
      </c>
      <c r="N148" s="971">
        <v>1</v>
      </c>
      <c r="O148" s="971">
        <v>0</v>
      </c>
      <c r="P148" s="968">
        <v>4690379061687</v>
      </c>
      <c r="Q148" s="971"/>
      <c r="R148" s="971">
        <v>0</v>
      </c>
      <c r="S148" s="968" t="s">
        <v>4197</v>
      </c>
      <c r="T148" s="974">
        <f t="shared" si="2"/>
        <v>12710.570000000002</v>
      </c>
      <c r="U148" s="975">
        <f t="shared" si="3"/>
        <v>13346.098500000002</v>
      </c>
    </row>
    <row r="149" spans="1:21" hidden="1">
      <c r="A149" s="968" t="s">
        <v>4218</v>
      </c>
      <c r="B149" s="969">
        <v>600180000015</v>
      </c>
      <c r="C149" s="968" t="s">
        <v>4219</v>
      </c>
      <c r="D149" s="968" t="s">
        <v>4220</v>
      </c>
      <c r="E149" s="968" t="s">
        <v>4090</v>
      </c>
      <c r="F149" s="970">
        <v>10309</v>
      </c>
      <c r="G149" s="968" t="s">
        <v>4091</v>
      </c>
      <c r="H149" s="971">
        <v>1</v>
      </c>
      <c r="I149" s="972">
        <v>3.3359999999999999</v>
      </c>
      <c r="J149" s="972">
        <v>0</v>
      </c>
      <c r="K149" s="973">
        <v>18</v>
      </c>
      <c r="L149" s="972">
        <v>50.57376</v>
      </c>
      <c r="M149" s="972">
        <v>60.048000000000002</v>
      </c>
      <c r="N149" s="971">
        <v>1</v>
      </c>
      <c r="O149" s="971">
        <v>0</v>
      </c>
      <c r="P149" s="968">
        <v>4690379083368</v>
      </c>
      <c r="Q149" s="971"/>
      <c r="R149" s="971">
        <v>0</v>
      </c>
      <c r="S149" s="968" t="s">
        <v>4092</v>
      </c>
      <c r="T149" s="974">
        <f t="shared" si="2"/>
        <v>6907.0300000000007</v>
      </c>
      <c r="U149" s="975">
        <f t="shared" si="3"/>
        <v>7252.3815000000013</v>
      </c>
    </row>
    <row r="150" spans="1:21" hidden="1">
      <c r="A150" s="968" t="s">
        <v>4218</v>
      </c>
      <c r="B150" s="969">
        <v>600180000016</v>
      </c>
      <c r="C150" s="968" t="s">
        <v>4221</v>
      </c>
      <c r="D150" s="968" t="s">
        <v>4220</v>
      </c>
      <c r="E150" s="968" t="s">
        <v>4090</v>
      </c>
      <c r="F150" s="970">
        <v>10309</v>
      </c>
      <c r="G150" s="968" t="s">
        <v>4091</v>
      </c>
      <c r="H150" s="971">
        <v>1</v>
      </c>
      <c r="I150" s="972">
        <v>3.3359999999999999</v>
      </c>
      <c r="J150" s="972">
        <v>0</v>
      </c>
      <c r="K150" s="973">
        <v>18</v>
      </c>
      <c r="L150" s="972">
        <v>50.57376</v>
      </c>
      <c r="M150" s="972">
        <v>60.048000000000002</v>
      </c>
      <c r="N150" s="971">
        <v>1</v>
      </c>
      <c r="O150" s="971">
        <v>0</v>
      </c>
      <c r="P150" s="968">
        <v>4690379083375</v>
      </c>
      <c r="Q150" s="971"/>
      <c r="R150" s="971">
        <v>0</v>
      </c>
      <c r="S150" s="968" t="s">
        <v>4092</v>
      </c>
      <c r="T150" s="974">
        <f t="shared" si="2"/>
        <v>6907.0300000000007</v>
      </c>
      <c r="U150" s="975">
        <f t="shared" si="3"/>
        <v>7252.3815000000013</v>
      </c>
    </row>
    <row r="151" spans="1:21" hidden="1">
      <c r="A151" s="968" t="s">
        <v>4218</v>
      </c>
      <c r="B151" s="969">
        <v>610015000598</v>
      </c>
      <c r="C151" s="968" t="s">
        <v>4222</v>
      </c>
      <c r="D151" s="968" t="s">
        <v>4096</v>
      </c>
      <c r="E151" s="968" t="s">
        <v>4090</v>
      </c>
      <c r="F151" s="970">
        <v>6581.9</v>
      </c>
      <c r="G151" s="968" t="s">
        <v>4091</v>
      </c>
      <c r="H151" s="971">
        <v>2</v>
      </c>
      <c r="I151" s="972">
        <v>2.56</v>
      </c>
      <c r="J151" s="972">
        <v>0</v>
      </c>
      <c r="K151" s="973">
        <v>21</v>
      </c>
      <c r="L151" s="972">
        <v>56.32</v>
      </c>
      <c r="M151" s="972">
        <v>53.76</v>
      </c>
      <c r="N151" s="971">
        <v>1</v>
      </c>
      <c r="O151" s="971">
        <v>0</v>
      </c>
      <c r="P151" s="968">
        <v>4690379080534</v>
      </c>
      <c r="Q151" s="971"/>
      <c r="R151" s="971">
        <v>0</v>
      </c>
      <c r="S151" s="968" t="s">
        <v>4092</v>
      </c>
      <c r="T151" s="974">
        <f t="shared" si="2"/>
        <v>4409.8729999999996</v>
      </c>
      <c r="U151" s="975">
        <f t="shared" si="3"/>
        <v>4630.3666499999999</v>
      </c>
    </row>
    <row r="152" spans="1:21" hidden="1">
      <c r="A152" s="968" t="s">
        <v>4218</v>
      </c>
      <c r="B152" s="969">
        <v>610015000599</v>
      </c>
      <c r="C152" s="968" t="s">
        <v>4223</v>
      </c>
      <c r="D152" s="968" t="s">
        <v>4096</v>
      </c>
      <c r="E152" s="968" t="s">
        <v>4090</v>
      </c>
      <c r="F152" s="970">
        <v>6581.9</v>
      </c>
      <c r="G152" s="968" t="s">
        <v>4091</v>
      </c>
      <c r="H152" s="971">
        <v>2</v>
      </c>
      <c r="I152" s="972">
        <v>2.56</v>
      </c>
      <c r="J152" s="972">
        <v>0</v>
      </c>
      <c r="K152" s="973">
        <v>21</v>
      </c>
      <c r="L152" s="972">
        <v>56.32</v>
      </c>
      <c r="M152" s="972">
        <v>53.76</v>
      </c>
      <c r="N152" s="971">
        <v>1</v>
      </c>
      <c r="O152" s="971">
        <v>0</v>
      </c>
      <c r="P152" s="968">
        <v>4690379080541</v>
      </c>
      <c r="Q152" s="971"/>
      <c r="R152" s="971">
        <v>0</v>
      </c>
      <c r="S152" s="968" t="s">
        <v>4092</v>
      </c>
      <c r="T152" s="974">
        <f t="shared" si="2"/>
        <v>4409.8729999999996</v>
      </c>
      <c r="U152" s="975">
        <f t="shared" si="3"/>
        <v>4630.3666499999999</v>
      </c>
    </row>
    <row r="153" spans="1:21" hidden="1">
      <c r="A153" s="968" t="s">
        <v>4218</v>
      </c>
      <c r="B153" s="969">
        <v>610015000600</v>
      </c>
      <c r="C153" s="968" t="s">
        <v>4224</v>
      </c>
      <c r="D153" s="968" t="s">
        <v>4096</v>
      </c>
      <c r="E153" s="968" t="s">
        <v>4090</v>
      </c>
      <c r="F153" s="970">
        <v>6581.9</v>
      </c>
      <c r="G153" s="968" t="s">
        <v>4091</v>
      </c>
      <c r="H153" s="971">
        <v>2</v>
      </c>
      <c r="I153" s="972">
        <v>2.56</v>
      </c>
      <c r="J153" s="972">
        <v>0</v>
      </c>
      <c r="K153" s="973">
        <v>21</v>
      </c>
      <c r="L153" s="972">
        <v>56.32</v>
      </c>
      <c r="M153" s="972">
        <v>53.76</v>
      </c>
      <c r="N153" s="971">
        <v>1</v>
      </c>
      <c r="O153" s="971">
        <v>0</v>
      </c>
      <c r="P153" s="968">
        <v>4690379080558</v>
      </c>
      <c r="Q153" s="971"/>
      <c r="R153" s="971">
        <v>0</v>
      </c>
      <c r="S153" s="968" t="s">
        <v>4092</v>
      </c>
      <c r="T153" s="974">
        <f t="shared" si="2"/>
        <v>4409.8729999999996</v>
      </c>
      <c r="U153" s="975">
        <f t="shared" si="3"/>
        <v>4630.3666499999999</v>
      </c>
    </row>
    <row r="154" spans="1:21" hidden="1">
      <c r="A154" s="968" t="s">
        <v>4218</v>
      </c>
      <c r="B154" s="969">
        <v>610015000601</v>
      </c>
      <c r="C154" s="968" t="s">
        <v>4225</v>
      </c>
      <c r="D154" s="968" t="s">
        <v>4096</v>
      </c>
      <c r="E154" s="968" t="s">
        <v>4090</v>
      </c>
      <c r="F154" s="970">
        <v>6581.9</v>
      </c>
      <c r="G154" s="968" t="s">
        <v>4091</v>
      </c>
      <c r="H154" s="971">
        <v>2</v>
      </c>
      <c r="I154" s="972">
        <v>2.56</v>
      </c>
      <c r="J154" s="972">
        <v>0</v>
      </c>
      <c r="K154" s="973">
        <v>21</v>
      </c>
      <c r="L154" s="972">
        <v>56.32</v>
      </c>
      <c r="M154" s="972">
        <v>53.76</v>
      </c>
      <c r="N154" s="971">
        <v>1</v>
      </c>
      <c r="O154" s="971">
        <v>0</v>
      </c>
      <c r="P154" s="968">
        <v>4690379080565</v>
      </c>
      <c r="Q154" s="971"/>
      <c r="R154" s="971">
        <v>0</v>
      </c>
      <c r="S154" s="968" t="s">
        <v>4092</v>
      </c>
      <c r="T154" s="974">
        <f t="shared" si="2"/>
        <v>4409.8729999999996</v>
      </c>
      <c r="U154" s="975">
        <f t="shared" si="3"/>
        <v>4630.3666499999999</v>
      </c>
    </row>
    <row r="155" spans="1:21" hidden="1">
      <c r="A155" s="968" t="s">
        <v>4218</v>
      </c>
      <c r="B155" s="969">
        <v>610015000602</v>
      </c>
      <c r="C155" s="968" t="s">
        <v>4226</v>
      </c>
      <c r="D155" s="968" t="s">
        <v>4096</v>
      </c>
      <c r="E155" s="968" t="s">
        <v>4090</v>
      </c>
      <c r="F155" s="970">
        <v>6581.9</v>
      </c>
      <c r="G155" s="968" t="s">
        <v>4091</v>
      </c>
      <c r="H155" s="971">
        <v>2</v>
      </c>
      <c r="I155" s="972">
        <v>2.56</v>
      </c>
      <c r="J155" s="972">
        <v>0</v>
      </c>
      <c r="K155" s="973">
        <v>21</v>
      </c>
      <c r="L155" s="972">
        <v>56.32</v>
      </c>
      <c r="M155" s="972">
        <v>53.76</v>
      </c>
      <c r="N155" s="971">
        <v>1</v>
      </c>
      <c r="O155" s="971">
        <v>0</v>
      </c>
      <c r="P155" s="968">
        <v>4690379080572</v>
      </c>
      <c r="Q155" s="971"/>
      <c r="R155" s="971">
        <v>0</v>
      </c>
      <c r="S155" s="968" t="s">
        <v>4092</v>
      </c>
      <c r="T155" s="974">
        <f t="shared" si="2"/>
        <v>4409.8729999999996</v>
      </c>
      <c r="U155" s="975">
        <f t="shared" si="3"/>
        <v>4630.3666499999999</v>
      </c>
    </row>
    <row r="156" spans="1:21" hidden="1">
      <c r="A156" s="968" t="s">
        <v>4218</v>
      </c>
      <c r="B156" s="969">
        <v>610015000603</v>
      </c>
      <c r="C156" s="968" t="s">
        <v>4227</v>
      </c>
      <c r="D156" s="968" t="s">
        <v>4096</v>
      </c>
      <c r="E156" s="968" t="s">
        <v>4090</v>
      </c>
      <c r="F156" s="970">
        <v>7521.3</v>
      </c>
      <c r="G156" s="968" t="s">
        <v>4091</v>
      </c>
      <c r="H156" s="971">
        <v>2</v>
      </c>
      <c r="I156" s="972">
        <v>2.56</v>
      </c>
      <c r="J156" s="972">
        <v>0</v>
      </c>
      <c r="K156" s="973">
        <v>21</v>
      </c>
      <c r="L156" s="972">
        <v>56.32</v>
      </c>
      <c r="M156" s="972">
        <v>53.76</v>
      </c>
      <c r="N156" s="971">
        <v>1</v>
      </c>
      <c r="O156" s="971">
        <v>0</v>
      </c>
      <c r="P156" s="968">
        <v>4690379080589</v>
      </c>
      <c r="Q156" s="971"/>
      <c r="R156" s="971">
        <v>0</v>
      </c>
      <c r="S156" s="968" t="s">
        <v>4092</v>
      </c>
      <c r="T156" s="974">
        <f t="shared" si="2"/>
        <v>5039.2710000000006</v>
      </c>
      <c r="U156" s="975">
        <f t="shared" si="3"/>
        <v>5291.234550000001</v>
      </c>
    </row>
    <row r="157" spans="1:21" hidden="1">
      <c r="A157" s="968" t="s">
        <v>4218</v>
      </c>
      <c r="B157" s="969">
        <v>610015000605</v>
      </c>
      <c r="C157" s="968" t="s">
        <v>4228</v>
      </c>
      <c r="D157" s="968" t="s">
        <v>4096</v>
      </c>
      <c r="E157" s="968" t="s">
        <v>4090</v>
      </c>
      <c r="F157" s="970">
        <v>7521.3</v>
      </c>
      <c r="G157" s="968" t="s">
        <v>4091</v>
      </c>
      <c r="H157" s="971">
        <v>2</v>
      </c>
      <c r="I157" s="972">
        <v>2.56</v>
      </c>
      <c r="J157" s="972">
        <v>0</v>
      </c>
      <c r="K157" s="973">
        <v>21</v>
      </c>
      <c r="L157" s="972">
        <v>56.32</v>
      </c>
      <c r="M157" s="972">
        <v>53.76</v>
      </c>
      <c r="N157" s="971">
        <v>1</v>
      </c>
      <c r="O157" s="971">
        <v>0</v>
      </c>
      <c r="P157" s="968">
        <v>4690379080596</v>
      </c>
      <c r="Q157" s="971"/>
      <c r="R157" s="971">
        <v>0</v>
      </c>
      <c r="S157" s="968" t="s">
        <v>4092</v>
      </c>
      <c r="T157" s="974">
        <f t="shared" si="2"/>
        <v>5039.2710000000006</v>
      </c>
      <c r="U157" s="975">
        <f t="shared" si="3"/>
        <v>5291.234550000001</v>
      </c>
    </row>
    <row r="158" spans="1:21" hidden="1">
      <c r="A158" s="968" t="s">
        <v>4218</v>
      </c>
      <c r="B158" s="969">
        <v>610015000613</v>
      </c>
      <c r="C158" s="968" t="s">
        <v>4229</v>
      </c>
      <c r="D158" s="968" t="s">
        <v>4101</v>
      </c>
      <c r="E158" s="968" t="s">
        <v>4090</v>
      </c>
      <c r="F158" s="970">
        <v>5752.3</v>
      </c>
      <c r="G158" s="968" t="s">
        <v>4091</v>
      </c>
      <c r="H158" s="971">
        <v>2</v>
      </c>
      <c r="I158" s="972">
        <v>1.44</v>
      </c>
      <c r="J158" s="972">
        <v>0</v>
      </c>
      <c r="K158" s="973">
        <v>35</v>
      </c>
      <c r="L158" s="972">
        <v>29.088000000000001</v>
      </c>
      <c r="M158" s="972">
        <v>50.4</v>
      </c>
      <c r="N158" s="971">
        <v>1</v>
      </c>
      <c r="O158" s="971">
        <v>0</v>
      </c>
      <c r="P158" s="968">
        <v>4690379080749</v>
      </c>
      <c r="Q158" s="971"/>
      <c r="R158" s="971">
        <v>0</v>
      </c>
      <c r="S158" s="968" t="s">
        <v>4092</v>
      </c>
      <c r="T158" s="974">
        <f t="shared" si="2"/>
        <v>3854.0410000000002</v>
      </c>
      <c r="U158" s="975">
        <f t="shared" si="3"/>
        <v>4046.7430500000005</v>
      </c>
    </row>
    <row r="159" spans="1:21" hidden="1">
      <c r="A159" s="968" t="s">
        <v>4218</v>
      </c>
      <c r="B159" s="969">
        <v>610015000614</v>
      </c>
      <c r="C159" s="968" t="s">
        <v>4230</v>
      </c>
      <c r="D159" s="968" t="s">
        <v>4101</v>
      </c>
      <c r="E159" s="968" t="s">
        <v>4090</v>
      </c>
      <c r="F159" s="970">
        <v>5752.3</v>
      </c>
      <c r="G159" s="968" t="s">
        <v>4091</v>
      </c>
      <c r="H159" s="971">
        <v>2</v>
      </c>
      <c r="I159" s="972">
        <v>1.44</v>
      </c>
      <c r="J159" s="972">
        <v>0</v>
      </c>
      <c r="K159" s="973">
        <v>35</v>
      </c>
      <c r="L159" s="972">
        <v>29.088000000000001</v>
      </c>
      <c r="M159" s="972">
        <v>50.4</v>
      </c>
      <c r="N159" s="971">
        <v>1</v>
      </c>
      <c r="O159" s="971">
        <v>0</v>
      </c>
      <c r="P159" s="968">
        <v>4690379080756</v>
      </c>
      <c r="Q159" s="971"/>
      <c r="R159" s="971">
        <v>0</v>
      </c>
      <c r="S159" s="968" t="s">
        <v>4092</v>
      </c>
      <c r="T159" s="974">
        <f t="shared" ref="T159:T222" si="4">F159*67%</f>
        <v>3854.0410000000002</v>
      </c>
      <c r="U159" s="975">
        <f t="shared" ref="U159:U222" si="5">T159*1.05</f>
        <v>4046.7430500000005</v>
      </c>
    </row>
    <row r="160" spans="1:21" hidden="1">
      <c r="A160" s="968" t="s">
        <v>4218</v>
      </c>
      <c r="B160" s="969">
        <v>610015000615</v>
      </c>
      <c r="C160" s="968" t="s">
        <v>4231</v>
      </c>
      <c r="D160" s="968" t="s">
        <v>4101</v>
      </c>
      <c r="E160" s="968" t="s">
        <v>4090</v>
      </c>
      <c r="F160" s="970">
        <v>5752.3</v>
      </c>
      <c r="G160" s="968" t="s">
        <v>4091</v>
      </c>
      <c r="H160" s="971">
        <v>2</v>
      </c>
      <c r="I160" s="972">
        <v>1.44</v>
      </c>
      <c r="J160" s="972">
        <v>0</v>
      </c>
      <c r="K160" s="973">
        <v>35</v>
      </c>
      <c r="L160" s="972">
        <v>29.088000000000001</v>
      </c>
      <c r="M160" s="972">
        <v>50.4</v>
      </c>
      <c r="N160" s="971">
        <v>1</v>
      </c>
      <c r="O160" s="971">
        <v>0</v>
      </c>
      <c r="P160" s="968">
        <v>4690379080763</v>
      </c>
      <c r="Q160" s="971"/>
      <c r="R160" s="971">
        <v>0</v>
      </c>
      <c r="S160" s="968" t="s">
        <v>4092</v>
      </c>
      <c r="T160" s="974">
        <f t="shared" si="4"/>
        <v>3854.0410000000002</v>
      </c>
      <c r="U160" s="975">
        <f t="shared" si="5"/>
        <v>4046.7430500000005</v>
      </c>
    </row>
    <row r="161" spans="1:21" hidden="1">
      <c r="A161" s="968" t="s">
        <v>4218</v>
      </c>
      <c r="B161" s="969">
        <v>610015000616</v>
      </c>
      <c r="C161" s="968" t="s">
        <v>4232</v>
      </c>
      <c r="D161" s="968" t="s">
        <v>4101</v>
      </c>
      <c r="E161" s="968" t="s">
        <v>4090</v>
      </c>
      <c r="F161" s="970">
        <v>5752.3</v>
      </c>
      <c r="G161" s="968" t="s">
        <v>4091</v>
      </c>
      <c r="H161" s="971">
        <v>2</v>
      </c>
      <c r="I161" s="972">
        <v>1.44</v>
      </c>
      <c r="J161" s="972">
        <v>0</v>
      </c>
      <c r="K161" s="973">
        <v>35</v>
      </c>
      <c r="L161" s="972">
        <v>29.088000000000001</v>
      </c>
      <c r="M161" s="972">
        <v>50.4</v>
      </c>
      <c r="N161" s="971">
        <v>1</v>
      </c>
      <c r="O161" s="971">
        <v>0</v>
      </c>
      <c r="P161" s="968">
        <v>4690379080770</v>
      </c>
      <c r="Q161" s="971"/>
      <c r="R161" s="971">
        <v>0</v>
      </c>
      <c r="S161" s="968" t="s">
        <v>4092</v>
      </c>
      <c r="T161" s="974">
        <f t="shared" si="4"/>
        <v>3854.0410000000002</v>
      </c>
      <c r="U161" s="975">
        <f t="shared" si="5"/>
        <v>4046.7430500000005</v>
      </c>
    </row>
    <row r="162" spans="1:21" hidden="1">
      <c r="A162" s="968" t="s">
        <v>4218</v>
      </c>
      <c r="B162" s="969">
        <v>610015000617</v>
      </c>
      <c r="C162" s="968" t="s">
        <v>4233</v>
      </c>
      <c r="D162" s="968" t="s">
        <v>4101</v>
      </c>
      <c r="E162" s="968" t="s">
        <v>4090</v>
      </c>
      <c r="F162" s="970">
        <v>5752.3</v>
      </c>
      <c r="G162" s="968" t="s">
        <v>4091</v>
      </c>
      <c r="H162" s="971">
        <v>2</v>
      </c>
      <c r="I162" s="972">
        <v>1.44</v>
      </c>
      <c r="J162" s="972">
        <v>0</v>
      </c>
      <c r="K162" s="973">
        <v>35</v>
      </c>
      <c r="L162" s="972">
        <v>29.088000000000001</v>
      </c>
      <c r="M162" s="972">
        <v>50.4</v>
      </c>
      <c r="N162" s="971">
        <v>1</v>
      </c>
      <c r="O162" s="971">
        <v>0</v>
      </c>
      <c r="P162" s="968">
        <v>4690379080787</v>
      </c>
      <c r="Q162" s="971"/>
      <c r="R162" s="971">
        <v>0</v>
      </c>
      <c r="S162" s="968" t="s">
        <v>4092</v>
      </c>
      <c r="T162" s="974">
        <f t="shared" si="4"/>
        <v>3854.0410000000002</v>
      </c>
      <c r="U162" s="975">
        <f t="shared" si="5"/>
        <v>4046.7430500000005</v>
      </c>
    </row>
    <row r="163" spans="1:21" hidden="1">
      <c r="A163" s="968" t="s">
        <v>4218</v>
      </c>
      <c r="B163" s="969">
        <v>610015000618</v>
      </c>
      <c r="C163" s="968" t="s">
        <v>4234</v>
      </c>
      <c r="D163" s="968" t="s">
        <v>4101</v>
      </c>
      <c r="E163" s="968" t="s">
        <v>4090</v>
      </c>
      <c r="F163" s="970">
        <v>6258.5999999999995</v>
      </c>
      <c r="G163" s="968" t="s">
        <v>4091</v>
      </c>
      <c r="H163" s="971">
        <v>2</v>
      </c>
      <c r="I163" s="972">
        <v>1.44</v>
      </c>
      <c r="J163" s="972">
        <v>0</v>
      </c>
      <c r="K163" s="973">
        <v>35</v>
      </c>
      <c r="L163" s="972">
        <v>29.088000000000001</v>
      </c>
      <c r="M163" s="972">
        <v>50.4</v>
      </c>
      <c r="N163" s="971">
        <v>1</v>
      </c>
      <c r="O163" s="971">
        <v>0</v>
      </c>
      <c r="P163" s="968">
        <v>4690379080794</v>
      </c>
      <c r="Q163" s="971"/>
      <c r="R163" s="971">
        <v>0</v>
      </c>
      <c r="S163" s="968" t="s">
        <v>4092</v>
      </c>
      <c r="T163" s="974">
        <f t="shared" si="4"/>
        <v>4193.2619999999997</v>
      </c>
      <c r="U163" s="975">
        <f t="shared" si="5"/>
        <v>4402.9250999999995</v>
      </c>
    </row>
    <row r="164" spans="1:21" hidden="1">
      <c r="A164" s="968" t="s">
        <v>4218</v>
      </c>
      <c r="B164" s="969">
        <v>610015000619</v>
      </c>
      <c r="C164" s="968" t="s">
        <v>4235</v>
      </c>
      <c r="D164" s="968" t="s">
        <v>4101</v>
      </c>
      <c r="E164" s="968" t="s">
        <v>4090</v>
      </c>
      <c r="F164" s="970">
        <v>6258.5999999999995</v>
      </c>
      <c r="G164" s="968" t="s">
        <v>4091</v>
      </c>
      <c r="H164" s="971">
        <v>2</v>
      </c>
      <c r="I164" s="972">
        <v>1.44</v>
      </c>
      <c r="J164" s="972">
        <v>0</v>
      </c>
      <c r="K164" s="973">
        <v>35</v>
      </c>
      <c r="L164" s="972">
        <v>29.088000000000001</v>
      </c>
      <c r="M164" s="972">
        <v>50.4</v>
      </c>
      <c r="N164" s="971">
        <v>1</v>
      </c>
      <c r="O164" s="971">
        <v>0</v>
      </c>
      <c r="P164" s="968">
        <v>4690379080800</v>
      </c>
      <c r="Q164" s="971"/>
      <c r="R164" s="971">
        <v>0</v>
      </c>
      <c r="S164" s="968" t="s">
        <v>4092</v>
      </c>
      <c r="T164" s="974">
        <f t="shared" si="4"/>
        <v>4193.2619999999997</v>
      </c>
      <c r="U164" s="975">
        <f t="shared" si="5"/>
        <v>4402.9250999999995</v>
      </c>
    </row>
    <row r="165" spans="1:21" hidden="1">
      <c r="A165" s="968" t="s">
        <v>4218</v>
      </c>
      <c r="B165" s="969">
        <v>610080000229</v>
      </c>
      <c r="C165" s="968" t="s">
        <v>4236</v>
      </c>
      <c r="D165" s="968" t="s">
        <v>4101</v>
      </c>
      <c r="E165" s="968" t="s">
        <v>4090</v>
      </c>
      <c r="F165" s="970">
        <v>6880.8</v>
      </c>
      <c r="G165" s="968" t="s">
        <v>4091</v>
      </c>
      <c r="H165" s="971">
        <v>2</v>
      </c>
      <c r="I165" s="972">
        <v>1.44</v>
      </c>
      <c r="J165" s="972">
        <v>0</v>
      </c>
      <c r="K165" s="973">
        <v>35</v>
      </c>
      <c r="L165" s="972">
        <v>29.231999999999999</v>
      </c>
      <c r="M165" s="972">
        <v>50.4</v>
      </c>
      <c r="N165" s="971">
        <v>1</v>
      </c>
      <c r="O165" s="971">
        <v>0</v>
      </c>
      <c r="P165" s="968">
        <v>4690379080817</v>
      </c>
      <c r="Q165" s="971"/>
      <c r="R165" s="971">
        <v>0</v>
      </c>
      <c r="S165" s="968" t="s">
        <v>4092</v>
      </c>
      <c r="T165" s="974">
        <f t="shared" si="4"/>
        <v>4610.1360000000004</v>
      </c>
      <c r="U165" s="975">
        <f t="shared" si="5"/>
        <v>4840.6428000000005</v>
      </c>
    </row>
    <row r="166" spans="1:21" hidden="1">
      <c r="A166" s="968" t="s">
        <v>4218</v>
      </c>
      <c r="B166" s="969">
        <v>610080000230</v>
      </c>
      <c r="C166" s="968" t="s">
        <v>4237</v>
      </c>
      <c r="D166" s="968" t="s">
        <v>4101</v>
      </c>
      <c r="E166" s="968" t="s">
        <v>4090</v>
      </c>
      <c r="F166" s="970">
        <v>6880.8</v>
      </c>
      <c r="G166" s="968" t="s">
        <v>4091</v>
      </c>
      <c r="H166" s="971">
        <v>2</v>
      </c>
      <c r="I166" s="972">
        <v>1.44</v>
      </c>
      <c r="J166" s="972">
        <v>0</v>
      </c>
      <c r="K166" s="973">
        <v>35</v>
      </c>
      <c r="L166" s="972">
        <v>29.231999999999999</v>
      </c>
      <c r="M166" s="972">
        <v>50.4</v>
      </c>
      <c r="N166" s="971">
        <v>1</v>
      </c>
      <c r="O166" s="971">
        <v>0</v>
      </c>
      <c r="P166" s="968">
        <v>4690379080824</v>
      </c>
      <c r="Q166" s="971"/>
      <c r="R166" s="971">
        <v>0</v>
      </c>
      <c r="S166" s="968" t="s">
        <v>4092</v>
      </c>
      <c r="T166" s="974">
        <f t="shared" si="4"/>
        <v>4610.1360000000004</v>
      </c>
      <c r="U166" s="975">
        <f t="shared" si="5"/>
        <v>4840.6428000000005</v>
      </c>
    </row>
    <row r="167" spans="1:21" hidden="1">
      <c r="A167" s="968" t="s">
        <v>4218</v>
      </c>
      <c r="B167" s="969">
        <v>610080000231</v>
      </c>
      <c r="C167" s="968" t="s">
        <v>4238</v>
      </c>
      <c r="D167" s="968" t="s">
        <v>4101</v>
      </c>
      <c r="E167" s="968" t="s">
        <v>4090</v>
      </c>
      <c r="F167" s="970">
        <v>6880.8</v>
      </c>
      <c r="G167" s="968" t="s">
        <v>4091</v>
      </c>
      <c r="H167" s="971">
        <v>2</v>
      </c>
      <c r="I167" s="972">
        <v>1.44</v>
      </c>
      <c r="J167" s="972">
        <v>0</v>
      </c>
      <c r="K167" s="973">
        <v>35</v>
      </c>
      <c r="L167" s="972">
        <v>29.231999999999999</v>
      </c>
      <c r="M167" s="972">
        <v>50.4</v>
      </c>
      <c r="N167" s="971">
        <v>1</v>
      </c>
      <c r="O167" s="971">
        <v>0</v>
      </c>
      <c r="P167" s="968">
        <v>4690379080831</v>
      </c>
      <c r="Q167" s="971"/>
      <c r="R167" s="971">
        <v>0</v>
      </c>
      <c r="S167" s="968" t="s">
        <v>4092</v>
      </c>
      <c r="T167" s="974">
        <f t="shared" si="4"/>
        <v>4610.1360000000004</v>
      </c>
      <c r="U167" s="975">
        <f t="shared" si="5"/>
        <v>4840.6428000000005</v>
      </c>
    </row>
    <row r="168" spans="1:21" hidden="1">
      <c r="A168" s="968" t="s">
        <v>4218</v>
      </c>
      <c r="B168" s="969">
        <v>610015000620</v>
      </c>
      <c r="C168" s="968" t="s">
        <v>4239</v>
      </c>
      <c r="D168" s="968" t="s">
        <v>4106</v>
      </c>
      <c r="E168" s="968" t="s">
        <v>4090</v>
      </c>
      <c r="F168" s="970">
        <v>5264.3</v>
      </c>
      <c r="G168" s="968" t="s">
        <v>4091</v>
      </c>
      <c r="H168" s="971">
        <v>3</v>
      </c>
      <c r="I168" s="972">
        <v>1.08</v>
      </c>
      <c r="J168" s="972">
        <v>0</v>
      </c>
      <c r="K168" s="973">
        <v>40</v>
      </c>
      <c r="L168" s="972">
        <v>22.248000000000001</v>
      </c>
      <c r="M168" s="972">
        <v>43.2</v>
      </c>
      <c r="N168" s="971">
        <v>1</v>
      </c>
      <c r="O168" s="971">
        <v>0</v>
      </c>
      <c r="P168" s="968">
        <v>4690379080916</v>
      </c>
      <c r="Q168" s="971"/>
      <c r="R168" s="971">
        <v>0</v>
      </c>
      <c r="S168" s="968" t="s">
        <v>4092</v>
      </c>
      <c r="T168" s="974">
        <f t="shared" si="4"/>
        <v>3527.0810000000001</v>
      </c>
      <c r="U168" s="975">
        <f t="shared" si="5"/>
        <v>3703.4350500000005</v>
      </c>
    </row>
    <row r="169" spans="1:21" hidden="1">
      <c r="A169" s="968" t="s">
        <v>4218</v>
      </c>
      <c r="B169" s="969">
        <v>610015000621</v>
      </c>
      <c r="C169" s="968" t="s">
        <v>4240</v>
      </c>
      <c r="D169" s="968" t="s">
        <v>4106</v>
      </c>
      <c r="E169" s="968" t="s">
        <v>4090</v>
      </c>
      <c r="F169" s="970">
        <v>5264.3</v>
      </c>
      <c r="G169" s="968" t="s">
        <v>4091</v>
      </c>
      <c r="H169" s="971">
        <v>3</v>
      </c>
      <c r="I169" s="972">
        <v>1.08</v>
      </c>
      <c r="J169" s="972">
        <v>0</v>
      </c>
      <c r="K169" s="973">
        <v>40</v>
      </c>
      <c r="L169" s="972">
        <v>22.248000000000001</v>
      </c>
      <c r="M169" s="972">
        <v>43.2</v>
      </c>
      <c r="N169" s="971">
        <v>1</v>
      </c>
      <c r="O169" s="971">
        <v>0</v>
      </c>
      <c r="P169" s="968">
        <v>4690379080923</v>
      </c>
      <c r="Q169" s="971"/>
      <c r="R169" s="971">
        <v>0</v>
      </c>
      <c r="S169" s="968" t="s">
        <v>4092</v>
      </c>
      <c r="T169" s="974">
        <f t="shared" si="4"/>
        <v>3527.0810000000001</v>
      </c>
      <c r="U169" s="975">
        <f t="shared" si="5"/>
        <v>3703.4350500000005</v>
      </c>
    </row>
    <row r="170" spans="1:21" hidden="1">
      <c r="A170" s="968" t="s">
        <v>4218</v>
      </c>
      <c r="B170" s="969">
        <v>610015000622</v>
      </c>
      <c r="C170" s="968" t="s">
        <v>4241</v>
      </c>
      <c r="D170" s="968" t="s">
        <v>4106</v>
      </c>
      <c r="E170" s="968" t="s">
        <v>4090</v>
      </c>
      <c r="F170" s="970">
        <v>5264.3</v>
      </c>
      <c r="G170" s="968" t="s">
        <v>4091</v>
      </c>
      <c r="H170" s="971">
        <v>3</v>
      </c>
      <c r="I170" s="972">
        <v>1.08</v>
      </c>
      <c r="J170" s="972">
        <v>0</v>
      </c>
      <c r="K170" s="973">
        <v>40</v>
      </c>
      <c r="L170" s="972">
        <v>22.248000000000001</v>
      </c>
      <c r="M170" s="972">
        <v>43.2</v>
      </c>
      <c r="N170" s="971">
        <v>1</v>
      </c>
      <c r="O170" s="971">
        <v>0</v>
      </c>
      <c r="P170" s="968">
        <v>4690379080930</v>
      </c>
      <c r="Q170" s="971"/>
      <c r="R170" s="971">
        <v>0</v>
      </c>
      <c r="S170" s="968" t="s">
        <v>4092</v>
      </c>
      <c r="T170" s="974">
        <f t="shared" si="4"/>
        <v>3527.0810000000001</v>
      </c>
      <c r="U170" s="975">
        <f t="shared" si="5"/>
        <v>3703.4350500000005</v>
      </c>
    </row>
    <row r="171" spans="1:21" hidden="1">
      <c r="A171" s="968" t="s">
        <v>4218</v>
      </c>
      <c r="B171" s="969">
        <v>610015000623</v>
      </c>
      <c r="C171" s="968" t="s">
        <v>4242</v>
      </c>
      <c r="D171" s="968" t="s">
        <v>4106</v>
      </c>
      <c r="E171" s="968" t="s">
        <v>4090</v>
      </c>
      <c r="F171" s="970">
        <v>5264.3</v>
      </c>
      <c r="G171" s="968" t="s">
        <v>4091</v>
      </c>
      <c r="H171" s="971">
        <v>3</v>
      </c>
      <c r="I171" s="972">
        <v>1.08</v>
      </c>
      <c r="J171" s="972">
        <v>0</v>
      </c>
      <c r="K171" s="973">
        <v>40</v>
      </c>
      <c r="L171" s="972">
        <v>22.248000000000001</v>
      </c>
      <c r="M171" s="972">
        <v>43.2</v>
      </c>
      <c r="N171" s="971">
        <v>1</v>
      </c>
      <c r="O171" s="971">
        <v>0</v>
      </c>
      <c r="P171" s="968">
        <v>4690379080947</v>
      </c>
      <c r="Q171" s="971"/>
      <c r="R171" s="971">
        <v>0</v>
      </c>
      <c r="S171" s="968" t="s">
        <v>4092</v>
      </c>
      <c r="T171" s="974">
        <f t="shared" si="4"/>
        <v>3527.0810000000001</v>
      </c>
      <c r="U171" s="975">
        <f t="shared" si="5"/>
        <v>3703.4350500000005</v>
      </c>
    </row>
    <row r="172" spans="1:21" hidden="1">
      <c r="A172" s="968" t="s">
        <v>4218</v>
      </c>
      <c r="B172" s="969">
        <v>610015000624</v>
      </c>
      <c r="C172" s="968" t="s">
        <v>4243</v>
      </c>
      <c r="D172" s="968" t="s">
        <v>4106</v>
      </c>
      <c r="E172" s="968" t="s">
        <v>4090</v>
      </c>
      <c r="F172" s="970">
        <v>5264.3</v>
      </c>
      <c r="G172" s="968" t="s">
        <v>4091</v>
      </c>
      <c r="H172" s="971">
        <v>3</v>
      </c>
      <c r="I172" s="972">
        <v>1.08</v>
      </c>
      <c r="J172" s="972">
        <v>0</v>
      </c>
      <c r="K172" s="973">
        <v>40</v>
      </c>
      <c r="L172" s="972">
        <v>22.248000000000001</v>
      </c>
      <c r="M172" s="972">
        <v>43.2</v>
      </c>
      <c r="N172" s="971">
        <v>1</v>
      </c>
      <c r="O172" s="971">
        <v>0</v>
      </c>
      <c r="P172" s="968">
        <v>4690379080954</v>
      </c>
      <c r="Q172" s="971"/>
      <c r="R172" s="971">
        <v>0</v>
      </c>
      <c r="S172" s="968" t="s">
        <v>4092</v>
      </c>
      <c r="T172" s="974">
        <f t="shared" si="4"/>
        <v>3527.0810000000001</v>
      </c>
      <c r="U172" s="975">
        <f t="shared" si="5"/>
        <v>3703.4350500000005</v>
      </c>
    </row>
    <row r="173" spans="1:21" hidden="1">
      <c r="A173" s="968" t="s">
        <v>4218</v>
      </c>
      <c r="B173" s="969">
        <v>610015000625</v>
      </c>
      <c r="C173" s="968" t="s">
        <v>4244</v>
      </c>
      <c r="D173" s="968" t="s">
        <v>4106</v>
      </c>
      <c r="E173" s="968" t="s">
        <v>4090</v>
      </c>
      <c r="F173" s="970">
        <v>5746.2</v>
      </c>
      <c r="G173" s="968" t="s">
        <v>4091</v>
      </c>
      <c r="H173" s="971">
        <v>3</v>
      </c>
      <c r="I173" s="972">
        <v>1.08</v>
      </c>
      <c r="J173" s="972">
        <v>0</v>
      </c>
      <c r="K173" s="973">
        <v>40</v>
      </c>
      <c r="L173" s="972">
        <v>22.248000000000001</v>
      </c>
      <c r="M173" s="972">
        <v>43.2</v>
      </c>
      <c r="N173" s="971">
        <v>1</v>
      </c>
      <c r="O173" s="971">
        <v>0</v>
      </c>
      <c r="P173" s="968">
        <v>4690379080961</v>
      </c>
      <c r="Q173" s="971"/>
      <c r="R173" s="971">
        <v>0</v>
      </c>
      <c r="S173" s="968" t="s">
        <v>4092</v>
      </c>
      <c r="T173" s="974">
        <f t="shared" si="4"/>
        <v>3849.9540000000002</v>
      </c>
      <c r="U173" s="975">
        <f t="shared" si="5"/>
        <v>4042.4517000000005</v>
      </c>
    </row>
    <row r="174" spans="1:21" hidden="1">
      <c r="A174" s="968" t="s">
        <v>4218</v>
      </c>
      <c r="B174" s="969">
        <v>610015000626</v>
      </c>
      <c r="C174" s="968" t="s">
        <v>4245</v>
      </c>
      <c r="D174" s="968" t="s">
        <v>4106</v>
      </c>
      <c r="E174" s="968" t="s">
        <v>4090</v>
      </c>
      <c r="F174" s="970">
        <v>5746.2</v>
      </c>
      <c r="G174" s="968" t="s">
        <v>4091</v>
      </c>
      <c r="H174" s="971">
        <v>3</v>
      </c>
      <c r="I174" s="972">
        <v>1.08</v>
      </c>
      <c r="J174" s="972">
        <v>0</v>
      </c>
      <c r="K174" s="973">
        <v>40</v>
      </c>
      <c r="L174" s="972">
        <v>22.248000000000001</v>
      </c>
      <c r="M174" s="972">
        <v>43.2</v>
      </c>
      <c r="N174" s="971">
        <v>1</v>
      </c>
      <c r="O174" s="971">
        <v>0</v>
      </c>
      <c r="P174" s="968">
        <v>4690379080978</v>
      </c>
      <c r="Q174" s="971"/>
      <c r="R174" s="971">
        <v>0</v>
      </c>
      <c r="S174" s="968" t="s">
        <v>4092</v>
      </c>
      <c r="T174" s="974">
        <f t="shared" si="4"/>
        <v>3849.9540000000002</v>
      </c>
      <c r="U174" s="975">
        <f t="shared" si="5"/>
        <v>4042.4517000000005</v>
      </c>
    </row>
    <row r="175" spans="1:21" hidden="1">
      <c r="A175" s="968" t="s">
        <v>4218</v>
      </c>
      <c r="B175" s="969">
        <v>610010002168</v>
      </c>
      <c r="C175" s="968" t="s">
        <v>4246</v>
      </c>
      <c r="D175" s="968" t="s">
        <v>4096</v>
      </c>
      <c r="E175" s="968" t="s">
        <v>4090</v>
      </c>
      <c r="F175" s="970">
        <v>6368.4</v>
      </c>
      <c r="G175" s="968" t="s">
        <v>4091</v>
      </c>
      <c r="H175" s="971">
        <v>2</v>
      </c>
      <c r="I175" s="972">
        <v>2.56</v>
      </c>
      <c r="J175" s="972">
        <v>0</v>
      </c>
      <c r="K175" s="973">
        <v>21</v>
      </c>
      <c r="L175" s="972">
        <v>51.712000000000003</v>
      </c>
      <c r="M175" s="972">
        <v>53.76</v>
      </c>
      <c r="N175" s="971">
        <v>1</v>
      </c>
      <c r="O175" s="971">
        <v>0</v>
      </c>
      <c r="P175" s="968">
        <v>4690379080466</v>
      </c>
      <c r="Q175" s="971"/>
      <c r="R175" s="971">
        <v>0</v>
      </c>
      <c r="S175" s="968" t="s">
        <v>4092</v>
      </c>
      <c r="T175" s="974">
        <f t="shared" si="4"/>
        <v>4266.8280000000004</v>
      </c>
      <c r="U175" s="975">
        <f t="shared" si="5"/>
        <v>4480.1694000000007</v>
      </c>
    </row>
    <row r="176" spans="1:21" hidden="1">
      <c r="A176" s="968" t="s">
        <v>4218</v>
      </c>
      <c r="B176" s="969">
        <v>610010002169</v>
      </c>
      <c r="C176" s="968" t="s">
        <v>4247</v>
      </c>
      <c r="D176" s="968" t="s">
        <v>4096</v>
      </c>
      <c r="E176" s="968" t="s">
        <v>4090</v>
      </c>
      <c r="F176" s="970">
        <v>6368.4</v>
      </c>
      <c r="G176" s="968" t="s">
        <v>4091</v>
      </c>
      <c r="H176" s="971">
        <v>2</v>
      </c>
      <c r="I176" s="972">
        <v>2.56</v>
      </c>
      <c r="J176" s="972">
        <v>0</v>
      </c>
      <c r="K176" s="973">
        <v>21</v>
      </c>
      <c r="L176" s="972">
        <v>51.712000000000003</v>
      </c>
      <c r="M176" s="972">
        <v>53.76</v>
      </c>
      <c r="N176" s="971">
        <v>1</v>
      </c>
      <c r="O176" s="971">
        <v>0</v>
      </c>
      <c r="P176" s="968">
        <v>4690379080473</v>
      </c>
      <c r="Q176" s="971"/>
      <c r="R176" s="971">
        <v>0</v>
      </c>
      <c r="S176" s="968" t="s">
        <v>4092</v>
      </c>
      <c r="T176" s="974">
        <f t="shared" si="4"/>
        <v>4266.8280000000004</v>
      </c>
      <c r="U176" s="975">
        <f t="shared" si="5"/>
        <v>4480.1694000000007</v>
      </c>
    </row>
    <row r="177" spans="1:21" hidden="1">
      <c r="A177" s="968" t="s">
        <v>4218</v>
      </c>
      <c r="B177" s="969">
        <v>610010002170</v>
      </c>
      <c r="C177" s="968" t="s">
        <v>4248</v>
      </c>
      <c r="D177" s="968" t="s">
        <v>4096</v>
      </c>
      <c r="E177" s="968" t="s">
        <v>4090</v>
      </c>
      <c r="F177" s="970">
        <v>6368.4</v>
      </c>
      <c r="G177" s="968" t="s">
        <v>4091</v>
      </c>
      <c r="H177" s="971">
        <v>2</v>
      </c>
      <c r="I177" s="972">
        <v>2.56</v>
      </c>
      <c r="J177" s="972">
        <v>0</v>
      </c>
      <c r="K177" s="973">
        <v>21</v>
      </c>
      <c r="L177" s="972">
        <v>51.712000000000003</v>
      </c>
      <c r="M177" s="972">
        <v>53.76</v>
      </c>
      <c r="N177" s="971">
        <v>1</v>
      </c>
      <c r="O177" s="971">
        <v>0</v>
      </c>
      <c r="P177" s="968">
        <v>4690379080480</v>
      </c>
      <c r="Q177" s="971"/>
      <c r="R177" s="971">
        <v>0</v>
      </c>
      <c r="S177" s="968" t="s">
        <v>4092</v>
      </c>
      <c r="T177" s="974">
        <f t="shared" si="4"/>
        <v>4266.8280000000004</v>
      </c>
      <c r="U177" s="975">
        <f t="shared" si="5"/>
        <v>4480.1694000000007</v>
      </c>
    </row>
    <row r="178" spans="1:21" hidden="1">
      <c r="A178" s="968" t="s">
        <v>4218</v>
      </c>
      <c r="B178" s="969">
        <v>610010002171</v>
      </c>
      <c r="C178" s="968" t="s">
        <v>4249</v>
      </c>
      <c r="D178" s="968" t="s">
        <v>4096</v>
      </c>
      <c r="E178" s="968" t="s">
        <v>4090</v>
      </c>
      <c r="F178" s="970">
        <v>6368.4</v>
      </c>
      <c r="G178" s="968" t="s">
        <v>4091</v>
      </c>
      <c r="H178" s="971">
        <v>2</v>
      </c>
      <c r="I178" s="972">
        <v>2.56</v>
      </c>
      <c r="J178" s="972">
        <v>0</v>
      </c>
      <c r="K178" s="973">
        <v>21</v>
      </c>
      <c r="L178" s="972">
        <v>51.712000000000003</v>
      </c>
      <c r="M178" s="972">
        <v>53.76</v>
      </c>
      <c r="N178" s="971">
        <v>1</v>
      </c>
      <c r="O178" s="971">
        <v>0</v>
      </c>
      <c r="P178" s="968">
        <v>4690379080497</v>
      </c>
      <c r="Q178" s="971"/>
      <c r="R178" s="971">
        <v>0</v>
      </c>
      <c r="S178" s="968" t="s">
        <v>4092</v>
      </c>
      <c r="T178" s="974">
        <f t="shared" si="4"/>
        <v>4266.8280000000004</v>
      </c>
      <c r="U178" s="975">
        <f t="shared" si="5"/>
        <v>4480.1694000000007</v>
      </c>
    </row>
    <row r="179" spans="1:21" hidden="1">
      <c r="A179" s="968" t="s">
        <v>4218</v>
      </c>
      <c r="B179" s="969">
        <v>610010002172</v>
      </c>
      <c r="C179" s="968" t="s">
        <v>4250</v>
      </c>
      <c r="D179" s="968" t="s">
        <v>4096</v>
      </c>
      <c r="E179" s="968" t="s">
        <v>4090</v>
      </c>
      <c r="F179" s="970">
        <v>6368.4</v>
      </c>
      <c r="G179" s="968" t="s">
        <v>4091</v>
      </c>
      <c r="H179" s="971">
        <v>2</v>
      </c>
      <c r="I179" s="972">
        <v>2.56</v>
      </c>
      <c r="J179" s="972">
        <v>0</v>
      </c>
      <c r="K179" s="973">
        <v>21</v>
      </c>
      <c r="L179" s="972">
        <v>51.712000000000003</v>
      </c>
      <c r="M179" s="972">
        <v>53.76</v>
      </c>
      <c r="N179" s="971">
        <v>1</v>
      </c>
      <c r="O179" s="971">
        <v>0</v>
      </c>
      <c r="P179" s="968">
        <v>4690379080503</v>
      </c>
      <c r="Q179" s="971"/>
      <c r="R179" s="971">
        <v>0</v>
      </c>
      <c r="S179" s="968" t="s">
        <v>4092</v>
      </c>
      <c r="T179" s="974">
        <f t="shared" si="4"/>
        <v>4266.8280000000004</v>
      </c>
      <c r="U179" s="975">
        <f t="shared" si="5"/>
        <v>4480.1694000000007</v>
      </c>
    </row>
    <row r="180" spans="1:21" hidden="1">
      <c r="A180" s="968" t="s">
        <v>4218</v>
      </c>
      <c r="B180" s="969">
        <v>610010002173</v>
      </c>
      <c r="C180" s="968" t="s">
        <v>4251</v>
      </c>
      <c r="D180" s="968" t="s">
        <v>4096</v>
      </c>
      <c r="E180" s="968" t="s">
        <v>4090</v>
      </c>
      <c r="F180" s="970">
        <v>6893</v>
      </c>
      <c r="G180" s="968" t="s">
        <v>4091</v>
      </c>
      <c r="H180" s="971">
        <v>2</v>
      </c>
      <c r="I180" s="972">
        <v>2.56</v>
      </c>
      <c r="J180" s="972">
        <v>0</v>
      </c>
      <c r="K180" s="973">
        <v>21</v>
      </c>
      <c r="L180" s="972">
        <v>51.712000000000003</v>
      </c>
      <c r="M180" s="972">
        <v>53.76</v>
      </c>
      <c r="N180" s="971">
        <v>1</v>
      </c>
      <c r="O180" s="971">
        <v>0</v>
      </c>
      <c r="P180" s="968">
        <v>4690379080510</v>
      </c>
      <c r="Q180" s="971"/>
      <c r="R180" s="971">
        <v>0</v>
      </c>
      <c r="S180" s="968" t="s">
        <v>4092</v>
      </c>
      <c r="T180" s="974">
        <f t="shared" si="4"/>
        <v>4618.3100000000004</v>
      </c>
      <c r="U180" s="975">
        <f t="shared" si="5"/>
        <v>4849.2255000000005</v>
      </c>
    </row>
    <row r="181" spans="1:21" hidden="1">
      <c r="A181" s="968" t="s">
        <v>4218</v>
      </c>
      <c r="B181" s="969">
        <v>610010002174</v>
      </c>
      <c r="C181" s="968" t="s">
        <v>4252</v>
      </c>
      <c r="D181" s="968" t="s">
        <v>4096</v>
      </c>
      <c r="E181" s="968" t="s">
        <v>4090</v>
      </c>
      <c r="F181" s="970">
        <v>6893</v>
      </c>
      <c r="G181" s="968" t="s">
        <v>4091</v>
      </c>
      <c r="H181" s="971">
        <v>2</v>
      </c>
      <c r="I181" s="972">
        <v>2.56</v>
      </c>
      <c r="J181" s="972">
        <v>0</v>
      </c>
      <c r="K181" s="973">
        <v>21</v>
      </c>
      <c r="L181" s="972">
        <v>51.712000000000003</v>
      </c>
      <c r="M181" s="972">
        <v>53.76</v>
      </c>
      <c r="N181" s="971">
        <v>1</v>
      </c>
      <c r="O181" s="971">
        <v>0</v>
      </c>
      <c r="P181" s="968">
        <v>4690379080527</v>
      </c>
      <c r="Q181" s="971"/>
      <c r="R181" s="971">
        <v>0</v>
      </c>
      <c r="S181" s="968" t="s">
        <v>4092</v>
      </c>
      <c r="T181" s="974">
        <f t="shared" si="4"/>
        <v>4618.3100000000004</v>
      </c>
      <c r="U181" s="975">
        <f t="shared" si="5"/>
        <v>4849.2255000000005</v>
      </c>
    </row>
    <row r="182" spans="1:21" hidden="1">
      <c r="A182" s="968" t="s">
        <v>4218</v>
      </c>
      <c r="B182" s="969">
        <v>610010002182</v>
      </c>
      <c r="C182" s="968" t="s">
        <v>4253</v>
      </c>
      <c r="D182" s="968" t="s">
        <v>4101</v>
      </c>
      <c r="E182" s="968" t="s">
        <v>4090</v>
      </c>
      <c r="F182" s="970">
        <v>4538.3999999999996</v>
      </c>
      <c r="G182" s="968" t="s">
        <v>4091</v>
      </c>
      <c r="H182" s="971">
        <v>2</v>
      </c>
      <c r="I182" s="972">
        <v>1.44</v>
      </c>
      <c r="J182" s="972">
        <v>0</v>
      </c>
      <c r="K182" s="973">
        <v>35</v>
      </c>
      <c r="L182" s="972">
        <v>29.088000000000001</v>
      </c>
      <c r="M182" s="972">
        <v>50.4</v>
      </c>
      <c r="N182" s="971">
        <v>1</v>
      </c>
      <c r="O182" s="971">
        <v>0</v>
      </c>
      <c r="P182" s="968">
        <v>4690379080848</v>
      </c>
      <c r="Q182" s="971"/>
      <c r="R182" s="971">
        <v>0</v>
      </c>
      <c r="S182" s="968" t="s">
        <v>4092</v>
      </c>
      <c r="T182" s="974">
        <f t="shared" si="4"/>
        <v>3040.7280000000001</v>
      </c>
      <c r="U182" s="975">
        <f t="shared" si="5"/>
        <v>3192.7644</v>
      </c>
    </row>
    <row r="183" spans="1:21" hidden="1">
      <c r="A183" s="968" t="s">
        <v>4218</v>
      </c>
      <c r="B183" s="969">
        <v>610010002183</v>
      </c>
      <c r="C183" s="968" t="s">
        <v>4254</v>
      </c>
      <c r="D183" s="968" t="s">
        <v>4101</v>
      </c>
      <c r="E183" s="968" t="s">
        <v>4090</v>
      </c>
      <c r="F183" s="970">
        <v>4538.3999999999996</v>
      </c>
      <c r="G183" s="968" t="s">
        <v>4091</v>
      </c>
      <c r="H183" s="971">
        <v>2</v>
      </c>
      <c r="I183" s="972">
        <v>1.44</v>
      </c>
      <c r="J183" s="972">
        <v>0</v>
      </c>
      <c r="K183" s="973">
        <v>35</v>
      </c>
      <c r="L183" s="972">
        <v>29.088000000000001</v>
      </c>
      <c r="M183" s="972">
        <v>50.4</v>
      </c>
      <c r="N183" s="971">
        <v>1</v>
      </c>
      <c r="O183" s="971">
        <v>0</v>
      </c>
      <c r="P183" s="968">
        <v>4690379080855</v>
      </c>
      <c r="Q183" s="971"/>
      <c r="R183" s="971">
        <v>0</v>
      </c>
      <c r="S183" s="968" t="s">
        <v>4092</v>
      </c>
      <c r="T183" s="974">
        <f t="shared" si="4"/>
        <v>3040.7280000000001</v>
      </c>
      <c r="U183" s="975">
        <f t="shared" si="5"/>
        <v>3192.7644</v>
      </c>
    </row>
    <row r="184" spans="1:21" hidden="1">
      <c r="A184" s="968" t="s">
        <v>4218</v>
      </c>
      <c r="B184" s="969">
        <v>610010002184</v>
      </c>
      <c r="C184" s="968" t="s">
        <v>4255</v>
      </c>
      <c r="D184" s="968" t="s">
        <v>4101</v>
      </c>
      <c r="E184" s="968" t="s">
        <v>4090</v>
      </c>
      <c r="F184" s="970">
        <v>4538.3999999999996</v>
      </c>
      <c r="G184" s="968" t="s">
        <v>4091</v>
      </c>
      <c r="H184" s="971">
        <v>2</v>
      </c>
      <c r="I184" s="972">
        <v>1.44</v>
      </c>
      <c r="J184" s="972">
        <v>0</v>
      </c>
      <c r="K184" s="973">
        <v>35</v>
      </c>
      <c r="L184" s="972">
        <v>29.088000000000001</v>
      </c>
      <c r="M184" s="972">
        <v>50.4</v>
      </c>
      <c r="N184" s="971">
        <v>1</v>
      </c>
      <c r="O184" s="971">
        <v>0</v>
      </c>
      <c r="P184" s="968">
        <v>4690379080862</v>
      </c>
      <c r="Q184" s="971"/>
      <c r="R184" s="971">
        <v>0</v>
      </c>
      <c r="S184" s="968" t="s">
        <v>4092</v>
      </c>
      <c r="T184" s="974">
        <f t="shared" si="4"/>
        <v>3040.7280000000001</v>
      </c>
      <c r="U184" s="975">
        <f t="shared" si="5"/>
        <v>3192.7644</v>
      </c>
    </row>
    <row r="185" spans="1:21" hidden="1">
      <c r="A185" s="968" t="s">
        <v>4218</v>
      </c>
      <c r="B185" s="969">
        <v>610010002185</v>
      </c>
      <c r="C185" s="968" t="s">
        <v>4256</v>
      </c>
      <c r="D185" s="968" t="s">
        <v>4101</v>
      </c>
      <c r="E185" s="968" t="s">
        <v>4090</v>
      </c>
      <c r="F185" s="970">
        <v>4538.3999999999996</v>
      </c>
      <c r="G185" s="968" t="s">
        <v>4091</v>
      </c>
      <c r="H185" s="971">
        <v>2</v>
      </c>
      <c r="I185" s="972">
        <v>1.44</v>
      </c>
      <c r="J185" s="972">
        <v>0</v>
      </c>
      <c r="K185" s="973">
        <v>35</v>
      </c>
      <c r="L185" s="972">
        <v>29.088000000000001</v>
      </c>
      <c r="M185" s="972">
        <v>50.4</v>
      </c>
      <c r="N185" s="971">
        <v>1</v>
      </c>
      <c r="O185" s="971">
        <v>0</v>
      </c>
      <c r="P185" s="968">
        <v>4690379080879</v>
      </c>
      <c r="Q185" s="971"/>
      <c r="R185" s="971">
        <v>0</v>
      </c>
      <c r="S185" s="968" t="s">
        <v>4092</v>
      </c>
      <c r="T185" s="974">
        <f t="shared" si="4"/>
        <v>3040.7280000000001</v>
      </c>
      <c r="U185" s="975">
        <f t="shared" si="5"/>
        <v>3192.7644</v>
      </c>
    </row>
    <row r="186" spans="1:21" hidden="1">
      <c r="A186" s="968" t="s">
        <v>4218</v>
      </c>
      <c r="B186" s="969">
        <v>610010002186</v>
      </c>
      <c r="C186" s="968" t="s">
        <v>4257</v>
      </c>
      <c r="D186" s="968" t="s">
        <v>4101</v>
      </c>
      <c r="E186" s="968" t="s">
        <v>4090</v>
      </c>
      <c r="F186" s="970">
        <v>4538.3999999999996</v>
      </c>
      <c r="G186" s="968" t="s">
        <v>4091</v>
      </c>
      <c r="H186" s="971">
        <v>2</v>
      </c>
      <c r="I186" s="972">
        <v>1.44</v>
      </c>
      <c r="J186" s="972">
        <v>0</v>
      </c>
      <c r="K186" s="973">
        <v>35</v>
      </c>
      <c r="L186" s="972">
        <v>29.088000000000001</v>
      </c>
      <c r="M186" s="972">
        <v>50.4</v>
      </c>
      <c r="N186" s="971">
        <v>1</v>
      </c>
      <c r="O186" s="971">
        <v>0</v>
      </c>
      <c r="P186" s="968">
        <v>4690379080886</v>
      </c>
      <c r="Q186" s="971"/>
      <c r="R186" s="971">
        <v>0</v>
      </c>
      <c r="S186" s="968" t="s">
        <v>4092</v>
      </c>
      <c r="T186" s="974">
        <f t="shared" si="4"/>
        <v>3040.7280000000001</v>
      </c>
      <c r="U186" s="975">
        <f t="shared" si="5"/>
        <v>3192.7644</v>
      </c>
    </row>
    <row r="187" spans="1:21" hidden="1">
      <c r="A187" s="968" t="s">
        <v>4218</v>
      </c>
      <c r="B187" s="969">
        <v>610010002187</v>
      </c>
      <c r="C187" s="968" t="s">
        <v>4258</v>
      </c>
      <c r="D187" s="968" t="s">
        <v>4101</v>
      </c>
      <c r="E187" s="968" t="s">
        <v>4090</v>
      </c>
      <c r="F187" s="970">
        <v>4849.5</v>
      </c>
      <c r="G187" s="968" t="s">
        <v>4091</v>
      </c>
      <c r="H187" s="971">
        <v>2</v>
      </c>
      <c r="I187" s="972">
        <v>1.44</v>
      </c>
      <c r="J187" s="972">
        <v>0</v>
      </c>
      <c r="K187" s="973">
        <v>35</v>
      </c>
      <c r="L187" s="972">
        <v>29.088000000000001</v>
      </c>
      <c r="M187" s="972">
        <v>50.4</v>
      </c>
      <c r="N187" s="971">
        <v>1</v>
      </c>
      <c r="O187" s="971">
        <v>0</v>
      </c>
      <c r="P187" s="968">
        <v>4690379080893</v>
      </c>
      <c r="Q187" s="971"/>
      <c r="R187" s="971">
        <v>0</v>
      </c>
      <c r="S187" s="968" t="s">
        <v>4092</v>
      </c>
      <c r="T187" s="974">
        <f t="shared" si="4"/>
        <v>3249.1650000000004</v>
      </c>
      <c r="U187" s="975">
        <f t="shared" si="5"/>
        <v>3411.6232500000006</v>
      </c>
    </row>
    <row r="188" spans="1:21" hidden="1">
      <c r="A188" s="968" t="s">
        <v>4218</v>
      </c>
      <c r="B188" s="969">
        <v>610010002188</v>
      </c>
      <c r="C188" s="968" t="s">
        <v>4259</v>
      </c>
      <c r="D188" s="968" t="s">
        <v>4101</v>
      </c>
      <c r="E188" s="968" t="s">
        <v>4090</v>
      </c>
      <c r="F188" s="970">
        <v>4849.5</v>
      </c>
      <c r="G188" s="968" t="s">
        <v>4091</v>
      </c>
      <c r="H188" s="971">
        <v>2</v>
      </c>
      <c r="I188" s="972">
        <v>1.44</v>
      </c>
      <c r="J188" s="972">
        <v>0</v>
      </c>
      <c r="K188" s="973">
        <v>35</v>
      </c>
      <c r="L188" s="972">
        <v>29.088000000000001</v>
      </c>
      <c r="M188" s="972">
        <v>50.4</v>
      </c>
      <c r="N188" s="971">
        <v>1</v>
      </c>
      <c r="O188" s="971">
        <v>0</v>
      </c>
      <c r="P188" s="968">
        <v>4690379080909</v>
      </c>
      <c r="Q188" s="971"/>
      <c r="R188" s="971">
        <v>0</v>
      </c>
      <c r="S188" s="968" t="s">
        <v>4092</v>
      </c>
      <c r="T188" s="974">
        <f t="shared" si="4"/>
        <v>3249.1650000000004</v>
      </c>
      <c r="U188" s="975">
        <f t="shared" si="5"/>
        <v>3411.6232500000006</v>
      </c>
    </row>
    <row r="189" spans="1:21" hidden="1">
      <c r="A189" s="968" t="s">
        <v>4218</v>
      </c>
      <c r="B189" s="969">
        <v>610010002189</v>
      </c>
      <c r="C189" s="968" t="s">
        <v>4260</v>
      </c>
      <c r="D189" s="968" t="s">
        <v>4106</v>
      </c>
      <c r="E189" s="968" t="s">
        <v>4090</v>
      </c>
      <c r="F189" s="970">
        <v>3751.5</v>
      </c>
      <c r="G189" s="968" t="s">
        <v>4091</v>
      </c>
      <c r="H189" s="971">
        <v>3</v>
      </c>
      <c r="I189" s="972">
        <v>1.08</v>
      </c>
      <c r="J189" s="972">
        <v>0</v>
      </c>
      <c r="K189" s="973">
        <v>40</v>
      </c>
      <c r="L189" s="972">
        <v>21.06</v>
      </c>
      <c r="M189" s="972">
        <v>43.2</v>
      </c>
      <c r="N189" s="971">
        <v>1</v>
      </c>
      <c r="O189" s="971">
        <v>0</v>
      </c>
      <c r="P189" s="968">
        <v>4690379080985</v>
      </c>
      <c r="Q189" s="971"/>
      <c r="R189" s="971">
        <v>0</v>
      </c>
      <c r="S189" s="968" t="s">
        <v>4092</v>
      </c>
      <c r="T189" s="974">
        <f t="shared" si="4"/>
        <v>2513.5050000000001</v>
      </c>
      <c r="U189" s="975">
        <f t="shared" si="5"/>
        <v>2639.1802500000003</v>
      </c>
    </row>
    <row r="190" spans="1:21" hidden="1">
      <c r="A190" s="968" t="s">
        <v>4218</v>
      </c>
      <c r="B190" s="969">
        <v>610010002190</v>
      </c>
      <c r="C190" s="968" t="s">
        <v>4261</v>
      </c>
      <c r="D190" s="968" t="s">
        <v>4106</v>
      </c>
      <c r="E190" s="968" t="s">
        <v>4090</v>
      </c>
      <c r="F190" s="970">
        <v>3751.5</v>
      </c>
      <c r="G190" s="968" t="s">
        <v>4091</v>
      </c>
      <c r="H190" s="971">
        <v>3</v>
      </c>
      <c r="I190" s="972">
        <v>1.08</v>
      </c>
      <c r="J190" s="972">
        <v>0</v>
      </c>
      <c r="K190" s="973">
        <v>40</v>
      </c>
      <c r="L190" s="972">
        <v>21.06</v>
      </c>
      <c r="M190" s="972">
        <v>43.2</v>
      </c>
      <c r="N190" s="971">
        <v>1</v>
      </c>
      <c r="O190" s="971">
        <v>0</v>
      </c>
      <c r="P190" s="968">
        <v>4690379080992</v>
      </c>
      <c r="Q190" s="971"/>
      <c r="R190" s="971">
        <v>0</v>
      </c>
      <c r="S190" s="968" t="s">
        <v>4092</v>
      </c>
      <c r="T190" s="974">
        <f t="shared" si="4"/>
        <v>2513.5050000000001</v>
      </c>
      <c r="U190" s="975">
        <f t="shared" si="5"/>
        <v>2639.1802500000003</v>
      </c>
    </row>
    <row r="191" spans="1:21" hidden="1">
      <c r="A191" s="968" t="s">
        <v>4218</v>
      </c>
      <c r="B191" s="969">
        <v>610010002191</v>
      </c>
      <c r="C191" s="968" t="s">
        <v>4262</v>
      </c>
      <c r="D191" s="968" t="s">
        <v>4106</v>
      </c>
      <c r="E191" s="968" t="s">
        <v>4090</v>
      </c>
      <c r="F191" s="970">
        <v>3751.5</v>
      </c>
      <c r="G191" s="968" t="s">
        <v>4091</v>
      </c>
      <c r="H191" s="971">
        <v>3</v>
      </c>
      <c r="I191" s="972">
        <v>1.08</v>
      </c>
      <c r="J191" s="972">
        <v>0</v>
      </c>
      <c r="K191" s="973">
        <v>40</v>
      </c>
      <c r="L191" s="972">
        <v>21.06</v>
      </c>
      <c r="M191" s="972">
        <v>43.2</v>
      </c>
      <c r="N191" s="971">
        <v>1</v>
      </c>
      <c r="O191" s="971">
        <v>0</v>
      </c>
      <c r="P191" s="968">
        <v>4690379081005</v>
      </c>
      <c r="Q191" s="971"/>
      <c r="R191" s="971">
        <v>0</v>
      </c>
      <c r="S191" s="968" t="s">
        <v>4092</v>
      </c>
      <c r="T191" s="974">
        <f t="shared" si="4"/>
        <v>2513.5050000000001</v>
      </c>
      <c r="U191" s="975">
        <f t="shared" si="5"/>
        <v>2639.1802500000003</v>
      </c>
    </row>
    <row r="192" spans="1:21" hidden="1">
      <c r="A192" s="968" t="s">
        <v>4218</v>
      </c>
      <c r="B192" s="969">
        <v>610010002192</v>
      </c>
      <c r="C192" s="968" t="s">
        <v>4263</v>
      </c>
      <c r="D192" s="968" t="s">
        <v>4106</v>
      </c>
      <c r="E192" s="968" t="s">
        <v>4090</v>
      </c>
      <c r="F192" s="970">
        <v>3751.5</v>
      </c>
      <c r="G192" s="968" t="s">
        <v>4091</v>
      </c>
      <c r="H192" s="971">
        <v>3</v>
      </c>
      <c r="I192" s="972">
        <v>1.08</v>
      </c>
      <c r="J192" s="972">
        <v>0</v>
      </c>
      <c r="K192" s="973">
        <v>40</v>
      </c>
      <c r="L192" s="972">
        <v>21.06</v>
      </c>
      <c r="M192" s="972">
        <v>43.2</v>
      </c>
      <c r="N192" s="971">
        <v>1</v>
      </c>
      <c r="O192" s="971">
        <v>0</v>
      </c>
      <c r="P192" s="968">
        <v>4690379081012</v>
      </c>
      <c r="Q192" s="971"/>
      <c r="R192" s="971">
        <v>0</v>
      </c>
      <c r="S192" s="968" t="s">
        <v>4092</v>
      </c>
      <c r="T192" s="974">
        <f t="shared" si="4"/>
        <v>2513.5050000000001</v>
      </c>
      <c r="U192" s="975">
        <f t="shared" si="5"/>
        <v>2639.1802500000003</v>
      </c>
    </row>
    <row r="193" spans="1:21" hidden="1">
      <c r="A193" s="968" t="s">
        <v>4218</v>
      </c>
      <c r="B193" s="969">
        <v>610010002193</v>
      </c>
      <c r="C193" s="968" t="s">
        <v>4264</v>
      </c>
      <c r="D193" s="968" t="s">
        <v>4106</v>
      </c>
      <c r="E193" s="968" t="s">
        <v>4090</v>
      </c>
      <c r="F193" s="970">
        <v>3751.5</v>
      </c>
      <c r="G193" s="968" t="s">
        <v>4091</v>
      </c>
      <c r="H193" s="971">
        <v>3</v>
      </c>
      <c r="I193" s="972">
        <v>1.08</v>
      </c>
      <c r="J193" s="972">
        <v>0</v>
      </c>
      <c r="K193" s="973">
        <v>40</v>
      </c>
      <c r="L193" s="972">
        <v>21.06</v>
      </c>
      <c r="M193" s="972">
        <v>43.2</v>
      </c>
      <c r="N193" s="971">
        <v>1</v>
      </c>
      <c r="O193" s="971">
        <v>0</v>
      </c>
      <c r="P193" s="968">
        <v>4690379081029</v>
      </c>
      <c r="Q193" s="971"/>
      <c r="R193" s="971">
        <v>0</v>
      </c>
      <c r="S193" s="968" t="s">
        <v>4092</v>
      </c>
      <c r="T193" s="974">
        <f t="shared" si="4"/>
        <v>2513.5050000000001</v>
      </c>
      <c r="U193" s="975">
        <f t="shared" si="5"/>
        <v>2639.1802500000003</v>
      </c>
    </row>
    <row r="194" spans="1:21" hidden="1">
      <c r="A194" s="968" t="s">
        <v>4218</v>
      </c>
      <c r="B194" s="969">
        <v>610010002194</v>
      </c>
      <c r="C194" s="968" t="s">
        <v>4265</v>
      </c>
      <c r="D194" s="968" t="s">
        <v>4106</v>
      </c>
      <c r="E194" s="968" t="s">
        <v>4090</v>
      </c>
      <c r="F194" s="970">
        <v>4166.3</v>
      </c>
      <c r="G194" s="968" t="s">
        <v>4091</v>
      </c>
      <c r="H194" s="971">
        <v>3</v>
      </c>
      <c r="I194" s="972">
        <v>1.08</v>
      </c>
      <c r="J194" s="972">
        <v>0</v>
      </c>
      <c r="K194" s="973">
        <v>40</v>
      </c>
      <c r="L194" s="972">
        <v>21.06</v>
      </c>
      <c r="M194" s="972">
        <v>43.2</v>
      </c>
      <c r="N194" s="971">
        <v>1</v>
      </c>
      <c r="O194" s="971">
        <v>0</v>
      </c>
      <c r="P194" s="968">
        <v>4690379081036</v>
      </c>
      <c r="Q194" s="971"/>
      <c r="R194" s="971">
        <v>0</v>
      </c>
      <c r="S194" s="968" t="s">
        <v>4092</v>
      </c>
      <c r="T194" s="974">
        <f t="shared" si="4"/>
        <v>2791.4210000000003</v>
      </c>
      <c r="U194" s="975">
        <f t="shared" si="5"/>
        <v>2930.9920500000003</v>
      </c>
    </row>
    <row r="195" spans="1:21" hidden="1">
      <c r="A195" s="968" t="s">
        <v>4218</v>
      </c>
      <c r="B195" s="969">
        <v>610010002195</v>
      </c>
      <c r="C195" s="968" t="s">
        <v>4266</v>
      </c>
      <c r="D195" s="968" t="s">
        <v>4106</v>
      </c>
      <c r="E195" s="968" t="s">
        <v>4090</v>
      </c>
      <c r="F195" s="970">
        <v>4166.3</v>
      </c>
      <c r="G195" s="968" t="s">
        <v>4091</v>
      </c>
      <c r="H195" s="971">
        <v>3</v>
      </c>
      <c r="I195" s="972">
        <v>1.08</v>
      </c>
      <c r="J195" s="972">
        <v>0</v>
      </c>
      <c r="K195" s="973">
        <v>40</v>
      </c>
      <c r="L195" s="972">
        <v>21.06</v>
      </c>
      <c r="M195" s="972">
        <v>43.2</v>
      </c>
      <c r="N195" s="971">
        <v>1</v>
      </c>
      <c r="O195" s="971">
        <v>0</v>
      </c>
      <c r="P195" s="968">
        <v>4690379081043</v>
      </c>
      <c r="Q195" s="971"/>
      <c r="R195" s="971">
        <v>0</v>
      </c>
      <c r="S195" s="968" t="s">
        <v>4092</v>
      </c>
      <c r="T195" s="974">
        <f t="shared" si="4"/>
        <v>2791.4210000000003</v>
      </c>
      <c r="U195" s="975">
        <f t="shared" si="5"/>
        <v>2930.9920500000003</v>
      </c>
    </row>
    <row r="196" spans="1:21" hidden="1">
      <c r="A196" s="968" t="s">
        <v>4218</v>
      </c>
      <c r="B196" s="969">
        <v>610090002343</v>
      </c>
      <c r="C196" s="968" t="s">
        <v>4267</v>
      </c>
      <c r="D196" s="968" t="s">
        <v>4119</v>
      </c>
      <c r="E196" s="968" t="s">
        <v>4120</v>
      </c>
      <c r="F196" s="970">
        <v>939.4</v>
      </c>
      <c r="G196" s="968" t="s">
        <v>4091</v>
      </c>
      <c r="H196" s="971">
        <v>10</v>
      </c>
      <c r="I196" s="972">
        <v>0.57600368642359301</v>
      </c>
      <c r="J196" s="972">
        <v>0</v>
      </c>
      <c r="K196" s="973">
        <v>60</v>
      </c>
      <c r="L196" s="972">
        <v>9.5</v>
      </c>
      <c r="M196" s="972">
        <v>34.5602211854156</v>
      </c>
      <c r="N196" s="971">
        <v>1</v>
      </c>
      <c r="O196" s="971">
        <v>0</v>
      </c>
      <c r="P196" s="968">
        <v>4690379081685</v>
      </c>
      <c r="Q196" s="971"/>
      <c r="R196" s="971">
        <v>0</v>
      </c>
      <c r="S196" s="968" t="s">
        <v>4092</v>
      </c>
      <c r="T196" s="974">
        <f t="shared" si="4"/>
        <v>629.39800000000002</v>
      </c>
      <c r="U196" s="975">
        <f t="shared" si="5"/>
        <v>660.86790000000008</v>
      </c>
    </row>
    <row r="197" spans="1:21" hidden="1">
      <c r="A197" s="968" t="s">
        <v>4218</v>
      </c>
      <c r="B197" s="969">
        <v>610090002344</v>
      </c>
      <c r="C197" s="968" t="s">
        <v>4268</v>
      </c>
      <c r="D197" s="968" t="s">
        <v>4119</v>
      </c>
      <c r="E197" s="968" t="s">
        <v>4120</v>
      </c>
      <c r="F197" s="970">
        <v>939.4</v>
      </c>
      <c r="G197" s="968" t="s">
        <v>4091</v>
      </c>
      <c r="H197" s="971">
        <v>10</v>
      </c>
      <c r="I197" s="972">
        <v>0.57600368642359301</v>
      </c>
      <c r="J197" s="972">
        <v>0</v>
      </c>
      <c r="K197" s="973">
        <v>60</v>
      </c>
      <c r="L197" s="972">
        <v>9.5</v>
      </c>
      <c r="M197" s="972">
        <v>34.5602211854156</v>
      </c>
      <c r="N197" s="971">
        <v>1</v>
      </c>
      <c r="O197" s="971">
        <v>0</v>
      </c>
      <c r="P197" s="968">
        <v>4690379081692</v>
      </c>
      <c r="Q197" s="971"/>
      <c r="R197" s="971">
        <v>0</v>
      </c>
      <c r="S197" s="968" t="s">
        <v>4092</v>
      </c>
      <c r="T197" s="974">
        <f t="shared" si="4"/>
        <v>629.39800000000002</v>
      </c>
      <c r="U197" s="975">
        <f t="shared" si="5"/>
        <v>660.86790000000008</v>
      </c>
    </row>
    <row r="198" spans="1:21" hidden="1">
      <c r="A198" s="968" t="s">
        <v>4218</v>
      </c>
      <c r="B198" s="969">
        <v>610090002345</v>
      </c>
      <c r="C198" s="968" t="s">
        <v>4269</v>
      </c>
      <c r="D198" s="968" t="s">
        <v>4119</v>
      </c>
      <c r="E198" s="968" t="s">
        <v>4120</v>
      </c>
      <c r="F198" s="970">
        <v>939.4</v>
      </c>
      <c r="G198" s="968" t="s">
        <v>4091</v>
      </c>
      <c r="H198" s="971">
        <v>10</v>
      </c>
      <c r="I198" s="972">
        <v>0.57600368642359301</v>
      </c>
      <c r="J198" s="972">
        <v>0</v>
      </c>
      <c r="K198" s="973">
        <v>60</v>
      </c>
      <c r="L198" s="972">
        <v>9.5</v>
      </c>
      <c r="M198" s="972">
        <v>34.5602211854156</v>
      </c>
      <c r="N198" s="971">
        <v>1</v>
      </c>
      <c r="O198" s="971">
        <v>0</v>
      </c>
      <c r="P198" s="968">
        <v>4690379081708</v>
      </c>
      <c r="Q198" s="971"/>
      <c r="R198" s="971">
        <v>0</v>
      </c>
      <c r="S198" s="968" t="s">
        <v>4092</v>
      </c>
      <c r="T198" s="974">
        <f t="shared" si="4"/>
        <v>629.39800000000002</v>
      </c>
      <c r="U198" s="975">
        <f t="shared" si="5"/>
        <v>660.86790000000008</v>
      </c>
    </row>
    <row r="199" spans="1:21" hidden="1">
      <c r="A199" s="968" t="s">
        <v>4218</v>
      </c>
      <c r="B199" s="969">
        <v>610090002346</v>
      </c>
      <c r="C199" s="968" t="s">
        <v>4270</v>
      </c>
      <c r="D199" s="968" t="s">
        <v>4119</v>
      </c>
      <c r="E199" s="968" t="s">
        <v>4120</v>
      </c>
      <c r="F199" s="970">
        <v>939.4</v>
      </c>
      <c r="G199" s="968" t="s">
        <v>4091</v>
      </c>
      <c r="H199" s="971">
        <v>10</v>
      </c>
      <c r="I199" s="972">
        <v>0.57600368642359301</v>
      </c>
      <c r="J199" s="972">
        <v>0</v>
      </c>
      <c r="K199" s="973">
        <v>60</v>
      </c>
      <c r="L199" s="972">
        <v>9.5</v>
      </c>
      <c r="M199" s="972">
        <v>34.5602211854156</v>
      </c>
      <c r="N199" s="971">
        <v>1</v>
      </c>
      <c r="O199" s="971">
        <v>0</v>
      </c>
      <c r="P199" s="968">
        <v>4690379081715</v>
      </c>
      <c r="Q199" s="971"/>
      <c r="R199" s="971">
        <v>0</v>
      </c>
      <c r="S199" s="968" t="s">
        <v>4092</v>
      </c>
      <c r="T199" s="974">
        <f t="shared" si="4"/>
        <v>629.39800000000002</v>
      </c>
      <c r="U199" s="975">
        <f t="shared" si="5"/>
        <v>660.86790000000008</v>
      </c>
    </row>
    <row r="200" spans="1:21" hidden="1">
      <c r="A200" s="968" t="s">
        <v>4218</v>
      </c>
      <c r="B200" s="969">
        <v>610090002347</v>
      </c>
      <c r="C200" s="968" t="s">
        <v>4271</v>
      </c>
      <c r="D200" s="968" t="s">
        <v>4119</v>
      </c>
      <c r="E200" s="968" t="s">
        <v>4120</v>
      </c>
      <c r="F200" s="970">
        <v>939.4</v>
      </c>
      <c r="G200" s="968" t="s">
        <v>4091</v>
      </c>
      <c r="H200" s="971">
        <v>10</v>
      </c>
      <c r="I200" s="972">
        <v>0.57600368642359301</v>
      </c>
      <c r="J200" s="972">
        <v>0</v>
      </c>
      <c r="K200" s="973">
        <v>60</v>
      </c>
      <c r="L200" s="972">
        <v>9.5</v>
      </c>
      <c r="M200" s="972">
        <v>34.5602211854156</v>
      </c>
      <c r="N200" s="971">
        <v>1</v>
      </c>
      <c r="O200" s="971">
        <v>0</v>
      </c>
      <c r="P200" s="968">
        <v>4690379081722</v>
      </c>
      <c r="Q200" s="971"/>
      <c r="R200" s="971">
        <v>0</v>
      </c>
      <c r="S200" s="968" t="s">
        <v>4092</v>
      </c>
      <c r="T200" s="974">
        <f t="shared" si="4"/>
        <v>629.39800000000002</v>
      </c>
      <c r="U200" s="975">
        <f t="shared" si="5"/>
        <v>660.86790000000008</v>
      </c>
    </row>
    <row r="201" spans="1:21" hidden="1">
      <c r="A201" s="968" t="s">
        <v>4218</v>
      </c>
      <c r="B201" s="969">
        <v>610090002348</v>
      </c>
      <c r="C201" s="968" t="s">
        <v>4272</v>
      </c>
      <c r="D201" s="968" t="s">
        <v>4119</v>
      </c>
      <c r="E201" s="968" t="s">
        <v>4120</v>
      </c>
      <c r="F201" s="970">
        <v>939.4</v>
      </c>
      <c r="G201" s="968" t="s">
        <v>4091</v>
      </c>
      <c r="H201" s="971">
        <v>10</v>
      </c>
      <c r="I201" s="972">
        <v>0.57600368642359301</v>
      </c>
      <c r="J201" s="972">
        <v>0</v>
      </c>
      <c r="K201" s="973">
        <v>60</v>
      </c>
      <c r="L201" s="972">
        <v>9.5</v>
      </c>
      <c r="M201" s="972">
        <v>34.5602211854156</v>
      </c>
      <c r="N201" s="971">
        <v>1</v>
      </c>
      <c r="O201" s="971">
        <v>0</v>
      </c>
      <c r="P201" s="968">
        <v>4690379081739</v>
      </c>
      <c r="Q201" s="971"/>
      <c r="R201" s="971">
        <v>0</v>
      </c>
      <c r="S201" s="968" t="s">
        <v>4092</v>
      </c>
      <c r="T201" s="974">
        <f t="shared" si="4"/>
        <v>629.39800000000002</v>
      </c>
      <c r="U201" s="975">
        <f t="shared" si="5"/>
        <v>660.86790000000008</v>
      </c>
    </row>
    <row r="202" spans="1:21" hidden="1">
      <c r="A202" s="968" t="s">
        <v>4218</v>
      </c>
      <c r="B202" s="969">
        <v>610090002349</v>
      </c>
      <c r="C202" s="968" t="s">
        <v>4273</v>
      </c>
      <c r="D202" s="968" t="s">
        <v>4119</v>
      </c>
      <c r="E202" s="968" t="s">
        <v>4120</v>
      </c>
      <c r="F202" s="970">
        <v>939.4</v>
      </c>
      <c r="G202" s="968" t="s">
        <v>4091</v>
      </c>
      <c r="H202" s="971">
        <v>10</v>
      </c>
      <c r="I202" s="972">
        <v>0.57600368642359301</v>
      </c>
      <c r="J202" s="972">
        <v>0</v>
      </c>
      <c r="K202" s="973">
        <v>60</v>
      </c>
      <c r="L202" s="972">
        <v>9.5</v>
      </c>
      <c r="M202" s="972">
        <v>34.5602211854156</v>
      </c>
      <c r="N202" s="971">
        <v>1</v>
      </c>
      <c r="O202" s="971">
        <v>0</v>
      </c>
      <c r="P202" s="968">
        <v>4690379081746</v>
      </c>
      <c r="Q202" s="971"/>
      <c r="R202" s="971">
        <v>0</v>
      </c>
      <c r="S202" s="968" t="s">
        <v>4092</v>
      </c>
      <c r="T202" s="974">
        <f t="shared" si="4"/>
        <v>629.39800000000002</v>
      </c>
      <c r="U202" s="975">
        <f t="shared" si="5"/>
        <v>660.86790000000008</v>
      </c>
    </row>
    <row r="203" spans="1:21" hidden="1">
      <c r="A203" s="968" t="s">
        <v>4218</v>
      </c>
      <c r="B203" s="969">
        <v>610090002357</v>
      </c>
      <c r="C203" s="968" t="s">
        <v>4274</v>
      </c>
      <c r="D203" s="968" t="s">
        <v>4125</v>
      </c>
      <c r="E203" s="968" t="s">
        <v>4120</v>
      </c>
      <c r="F203" s="970">
        <v>311.09999999999997</v>
      </c>
      <c r="G203" s="968" t="s">
        <v>4091</v>
      </c>
      <c r="H203" s="971">
        <v>10</v>
      </c>
      <c r="I203" s="972">
        <v>0.43200276481769501</v>
      </c>
      <c r="J203" s="972">
        <v>0</v>
      </c>
      <c r="K203" s="973">
        <v>72</v>
      </c>
      <c r="L203" s="972">
        <v>9.0299999999999994</v>
      </c>
      <c r="M203" s="972">
        <v>31.104199066873999</v>
      </c>
      <c r="N203" s="971">
        <v>1</v>
      </c>
      <c r="O203" s="971">
        <v>0</v>
      </c>
      <c r="P203" s="968">
        <v>4690379081821</v>
      </c>
      <c r="Q203" s="971"/>
      <c r="R203" s="971">
        <v>0</v>
      </c>
      <c r="S203" s="968" t="s">
        <v>4092</v>
      </c>
      <c r="T203" s="974">
        <f t="shared" si="4"/>
        <v>208.43699999999998</v>
      </c>
      <c r="U203" s="975">
        <f t="shared" si="5"/>
        <v>218.85884999999999</v>
      </c>
    </row>
    <row r="204" spans="1:21" hidden="1">
      <c r="A204" s="968" t="s">
        <v>4218</v>
      </c>
      <c r="B204" s="969">
        <v>610090002358</v>
      </c>
      <c r="C204" s="968" t="s">
        <v>4275</v>
      </c>
      <c r="D204" s="968" t="s">
        <v>4125</v>
      </c>
      <c r="E204" s="968" t="s">
        <v>4120</v>
      </c>
      <c r="F204" s="970">
        <v>311.09999999999997</v>
      </c>
      <c r="G204" s="968" t="s">
        <v>4091</v>
      </c>
      <c r="H204" s="971">
        <v>10</v>
      </c>
      <c r="I204" s="972">
        <v>0.43200276481769501</v>
      </c>
      <c r="J204" s="972">
        <v>0</v>
      </c>
      <c r="K204" s="973">
        <v>72</v>
      </c>
      <c r="L204" s="972">
        <v>9.0299999999999994</v>
      </c>
      <c r="M204" s="972">
        <v>31.104199066873999</v>
      </c>
      <c r="N204" s="971">
        <v>1</v>
      </c>
      <c r="O204" s="971">
        <v>0</v>
      </c>
      <c r="P204" s="968">
        <v>4690379081838</v>
      </c>
      <c r="Q204" s="971"/>
      <c r="R204" s="971">
        <v>0</v>
      </c>
      <c r="S204" s="968" t="s">
        <v>4092</v>
      </c>
      <c r="T204" s="974">
        <f t="shared" si="4"/>
        <v>208.43699999999998</v>
      </c>
      <c r="U204" s="975">
        <f t="shared" si="5"/>
        <v>218.85884999999999</v>
      </c>
    </row>
    <row r="205" spans="1:21" hidden="1">
      <c r="A205" s="968" t="s">
        <v>4218</v>
      </c>
      <c r="B205" s="969">
        <v>610090002359</v>
      </c>
      <c r="C205" s="968" t="s">
        <v>4276</v>
      </c>
      <c r="D205" s="968" t="s">
        <v>4125</v>
      </c>
      <c r="E205" s="968" t="s">
        <v>4120</v>
      </c>
      <c r="F205" s="970">
        <v>311.09999999999997</v>
      </c>
      <c r="G205" s="968" t="s">
        <v>4091</v>
      </c>
      <c r="H205" s="971">
        <v>10</v>
      </c>
      <c r="I205" s="972">
        <v>0.43200276481769501</v>
      </c>
      <c r="J205" s="972">
        <v>0</v>
      </c>
      <c r="K205" s="973">
        <v>72</v>
      </c>
      <c r="L205" s="972">
        <v>9.0299999999999994</v>
      </c>
      <c r="M205" s="972">
        <v>31.104199066873999</v>
      </c>
      <c r="N205" s="971">
        <v>1</v>
      </c>
      <c r="O205" s="971">
        <v>0</v>
      </c>
      <c r="P205" s="968">
        <v>4690379081845</v>
      </c>
      <c r="Q205" s="971"/>
      <c r="R205" s="971">
        <v>0</v>
      </c>
      <c r="S205" s="968" t="s">
        <v>4092</v>
      </c>
      <c r="T205" s="974">
        <f t="shared" si="4"/>
        <v>208.43699999999998</v>
      </c>
      <c r="U205" s="975">
        <f t="shared" si="5"/>
        <v>218.85884999999999</v>
      </c>
    </row>
    <row r="206" spans="1:21" hidden="1">
      <c r="A206" s="968" t="s">
        <v>4218</v>
      </c>
      <c r="B206" s="969">
        <v>610090002360</v>
      </c>
      <c r="C206" s="968" t="s">
        <v>4277</v>
      </c>
      <c r="D206" s="968" t="s">
        <v>4125</v>
      </c>
      <c r="E206" s="968" t="s">
        <v>4120</v>
      </c>
      <c r="F206" s="970">
        <v>311.09999999999997</v>
      </c>
      <c r="G206" s="968" t="s">
        <v>4091</v>
      </c>
      <c r="H206" s="971">
        <v>10</v>
      </c>
      <c r="I206" s="972">
        <v>0.43200276481769501</v>
      </c>
      <c r="J206" s="972">
        <v>0</v>
      </c>
      <c r="K206" s="973">
        <v>72</v>
      </c>
      <c r="L206" s="972">
        <v>9.0299999999999994</v>
      </c>
      <c r="M206" s="972">
        <v>31.104199066873999</v>
      </c>
      <c r="N206" s="971">
        <v>1</v>
      </c>
      <c r="O206" s="971">
        <v>0</v>
      </c>
      <c r="P206" s="968">
        <v>4690379081852</v>
      </c>
      <c r="Q206" s="971"/>
      <c r="R206" s="971">
        <v>0</v>
      </c>
      <c r="S206" s="968" t="s">
        <v>4092</v>
      </c>
      <c r="T206" s="974">
        <f t="shared" si="4"/>
        <v>208.43699999999998</v>
      </c>
      <c r="U206" s="975">
        <f t="shared" si="5"/>
        <v>218.85884999999999</v>
      </c>
    </row>
    <row r="207" spans="1:21" hidden="1">
      <c r="A207" s="968" t="s">
        <v>4218</v>
      </c>
      <c r="B207" s="969">
        <v>610090002361</v>
      </c>
      <c r="C207" s="968" t="s">
        <v>4278</v>
      </c>
      <c r="D207" s="968" t="s">
        <v>4125</v>
      </c>
      <c r="E207" s="968" t="s">
        <v>4120</v>
      </c>
      <c r="F207" s="970">
        <v>311.09999999999997</v>
      </c>
      <c r="G207" s="968" t="s">
        <v>4091</v>
      </c>
      <c r="H207" s="971">
        <v>10</v>
      </c>
      <c r="I207" s="972">
        <v>0.43200276481769501</v>
      </c>
      <c r="J207" s="972">
        <v>0</v>
      </c>
      <c r="K207" s="973">
        <v>72</v>
      </c>
      <c r="L207" s="972">
        <v>9.0299999999999994</v>
      </c>
      <c r="M207" s="972">
        <v>31.104199066873999</v>
      </c>
      <c r="N207" s="971">
        <v>1</v>
      </c>
      <c r="O207" s="971">
        <v>0</v>
      </c>
      <c r="P207" s="968">
        <v>4690379081869</v>
      </c>
      <c r="Q207" s="971"/>
      <c r="R207" s="971">
        <v>0</v>
      </c>
      <c r="S207" s="968" t="s">
        <v>4092</v>
      </c>
      <c r="T207" s="974">
        <f t="shared" si="4"/>
        <v>208.43699999999998</v>
      </c>
      <c r="U207" s="975">
        <f t="shared" si="5"/>
        <v>218.85884999999999</v>
      </c>
    </row>
    <row r="208" spans="1:21" hidden="1">
      <c r="A208" s="968" t="s">
        <v>4218</v>
      </c>
      <c r="B208" s="969">
        <v>610090002362</v>
      </c>
      <c r="C208" s="968" t="s">
        <v>4279</v>
      </c>
      <c r="D208" s="968" t="s">
        <v>4125</v>
      </c>
      <c r="E208" s="968" t="s">
        <v>4120</v>
      </c>
      <c r="F208" s="970">
        <v>311.09999999999997</v>
      </c>
      <c r="G208" s="968" t="s">
        <v>4091</v>
      </c>
      <c r="H208" s="971">
        <v>10</v>
      </c>
      <c r="I208" s="972">
        <v>0.43200276481769501</v>
      </c>
      <c r="J208" s="972">
        <v>0</v>
      </c>
      <c r="K208" s="973">
        <v>72</v>
      </c>
      <c r="L208" s="972">
        <v>9.0299999999999994</v>
      </c>
      <c r="M208" s="972">
        <v>31.104199066873999</v>
      </c>
      <c r="N208" s="971">
        <v>1</v>
      </c>
      <c r="O208" s="971">
        <v>0</v>
      </c>
      <c r="P208" s="968">
        <v>4690379081876</v>
      </c>
      <c r="Q208" s="971"/>
      <c r="R208" s="971">
        <v>0</v>
      </c>
      <c r="S208" s="968" t="s">
        <v>4092</v>
      </c>
      <c r="T208" s="974">
        <f t="shared" si="4"/>
        <v>208.43699999999998</v>
      </c>
      <c r="U208" s="975">
        <f t="shared" si="5"/>
        <v>218.85884999999999</v>
      </c>
    </row>
    <row r="209" spans="1:21" hidden="1">
      <c r="A209" s="968" t="s">
        <v>4218</v>
      </c>
      <c r="B209" s="969">
        <v>610090002363</v>
      </c>
      <c r="C209" s="968" t="s">
        <v>4280</v>
      </c>
      <c r="D209" s="968" t="s">
        <v>4125</v>
      </c>
      <c r="E209" s="968" t="s">
        <v>4120</v>
      </c>
      <c r="F209" s="970">
        <v>311.09999999999997</v>
      </c>
      <c r="G209" s="968" t="s">
        <v>4091</v>
      </c>
      <c r="H209" s="971">
        <v>10</v>
      </c>
      <c r="I209" s="972">
        <v>0.43200276481769501</v>
      </c>
      <c r="J209" s="972">
        <v>0</v>
      </c>
      <c r="K209" s="973">
        <v>72</v>
      </c>
      <c r="L209" s="972">
        <v>9.0299999999999994</v>
      </c>
      <c r="M209" s="972">
        <v>31.104199066873999</v>
      </c>
      <c r="N209" s="971">
        <v>1</v>
      </c>
      <c r="O209" s="971">
        <v>0</v>
      </c>
      <c r="P209" s="968">
        <v>4690379081883</v>
      </c>
      <c r="Q209" s="971"/>
      <c r="R209" s="971">
        <v>0</v>
      </c>
      <c r="S209" s="968" t="s">
        <v>4092</v>
      </c>
      <c r="T209" s="974">
        <f t="shared" si="4"/>
        <v>208.43699999999998</v>
      </c>
      <c r="U209" s="975">
        <f t="shared" si="5"/>
        <v>218.85884999999999</v>
      </c>
    </row>
    <row r="210" spans="1:21" hidden="1">
      <c r="A210" s="968" t="s">
        <v>4218</v>
      </c>
      <c r="B210" s="969">
        <v>610090002371</v>
      </c>
      <c r="C210" s="968" t="s">
        <v>4281</v>
      </c>
      <c r="D210" s="968" t="s">
        <v>4130</v>
      </c>
      <c r="E210" s="968" t="s">
        <v>4120</v>
      </c>
      <c r="F210" s="970">
        <v>134.19999999999999</v>
      </c>
      <c r="G210" s="968" t="s">
        <v>4091</v>
      </c>
      <c r="H210" s="971">
        <v>19</v>
      </c>
      <c r="I210" s="972">
        <v>9.8496630378434397E-2</v>
      </c>
      <c r="J210" s="972">
        <v>0</v>
      </c>
      <c r="K210" s="973">
        <v>416</v>
      </c>
      <c r="L210" s="972">
        <v>2.1659999999999999</v>
      </c>
      <c r="M210" s="972">
        <v>40.974598237428701</v>
      </c>
      <c r="N210" s="971">
        <v>1</v>
      </c>
      <c r="O210" s="971">
        <v>0</v>
      </c>
      <c r="P210" s="968">
        <v>4690379081968</v>
      </c>
      <c r="Q210" s="971"/>
      <c r="R210" s="971">
        <v>0</v>
      </c>
      <c r="S210" s="968" t="s">
        <v>4092</v>
      </c>
      <c r="T210" s="974">
        <f t="shared" si="4"/>
        <v>89.914000000000001</v>
      </c>
      <c r="U210" s="975">
        <f t="shared" si="5"/>
        <v>94.409700000000001</v>
      </c>
    </row>
    <row r="211" spans="1:21" hidden="1">
      <c r="A211" s="968" t="s">
        <v>4218</v>
      </c>
      <c r="B211" s="969">
        <v>610090002372</v>
      </c>
      <c r="C211" s="968" t="s">
        <v>4282</v>
      </c>
      <c r="D211" s="968" t="s">
        <v>4130</v>
      </c>
      <c r="E211" s="968" t="s">
        <v>4120</v>
      </c>
      <c r="F211" s="970">
        <v>134.19999999999999</v>
      </c>
      <c r="G211" s="968" t="s">
        <v>4091</v>
      </c>
      <c r="H211" s="971">
        <v>19</v>
      </c>
      <c r="I211" s="972">
        <v>9.8496630378434397E-2</v>
      </c>
      <c r="J211" s="972">
        <v>0</v>
      </c>
      <c r="K211" s="973">
        <v>416</v>
      </c>
      <c r="L211" s="972">
        <v>2.1659999999999999</v>
      </c>
      <c r="M211" s="972">
        <v>40.974598237428701</v>
      </c>
      <c r="N211" s="971">
        <v>1</v>
      </c>
      <c r="O211" s="971">
        <v>0</v>
      </c>
      <c r="P211" s="968">
        <v>4690379081975</v>
      </c>
      <c r="Q211" s="971"/>
      <c r="R211" s="971">
        <v>0</v>
      </c>
      <c r="S211" s="968" t="s">
        <v>4092</v>
      </c>
      <c r="T211" s="974">
        <f t="shared" si="4"/>
        <v>89.914000000000001</v>
      </c>
      <c r="U211" s="975">
        <f t="shared" si="5"/>
        <v>94.409700000000001</v>
      </c>
    </row>
    <row r="212" spans="1:21" hidden="1">
      <c r="A212" s="968" t="s">
        <v>4218</v>
      </c>
      <c r="B212" s="969">
        <v>610090002373</v>
      </c>
      <c r="C212" s="968" t="s">
        <v>4283</v>
      </c>
      <c r="D212" s="968" t="s">
        <v>4130</v>
      </c>
      <c r="E212" s="968" t="s">
        <v>4120</v>
      </c>
      <c r="F212" s="970">
        <v>134.19999999999999</v>
      </c>
      <c r="G212" s="968" t="s">
        <v>4091</v>
      </c>
      <c r="H212" s="971">
        <v>19</v>
      </c>
      <c r="I212" s="972">
        <v>9.8496630378434397E-2</v>
      </c>
      <c r="J212" s="972">
        <v>0</v>
      </c>
      <c r="K212" s="973">
        <v>416</v>
      </c>
      <c r="L212" s="972">
        <v>2.1659999999999999</v>
      </c>
      <c r="M212" s="972">
        <v>40.974598237428701</v>
      </c>
      <c r="N212" s="971">
        <v>1</v>
      </c>
      <c r="O212" s="971">
        <v>0</v>
      </c>
      <c r="P212" s="968">
        <v>4690379081982</v>
      </c>
      <c r="Q212" s="971"/>
      <c r="R212" s="971">
        <v>0</v>
      </c>
      <c r="S212" s="968" t="s">
        <v>4092</v>
      </c>
      <c r="T212" s="974">
        <f t="shared" si="4"/>
        <v>89.914000000000001</v>
      </c>
      <c r="U212" s="975">
        <f t="shared" si="5"/>
        <v>94.409700000000001</v>
      </c>
    </row>
    <row r="213" spans="1:21" hidden="1">
      <c r="A213" s="968" t="s">
        <v>4218</v>
      </c>
      <c r="B213" s="969">
        <v>610090002374</v>
      </c>
      <c r="C213" s="968" t="s">
        <v>4284</v>
      </c>
      <c r="D213" s="968" t="s">
        <v>4130</v>
      </c>
      <c r="E213" s="968" t="s">
        <v>4120</v>
      </c>
      <c r="F213" s="970">
        <v>134.19999999999999</v>
      </c>
      <c r="G213" s="968" t="s">
        <v>4091</v>
      </c>
      <c r="H213" s="971">
        <v>19</v>
      </c>
      <c r="I213" s="972">
        <v>9.8496630378434397E-2</v>
      </c>
      <c r="J213" s="972">
        <v>0</v>
      </c>
      <c r="K213" s="973">
        <v>416</v>
      </c>
      <c r="L213" s="972">
        <v>2.1659999999999999</v>
      </c>
      <c r="M213" s="972">
        <v>40.974598237428701</v>
      </c>
      <c r="N213" s="971">
        <v>1</v>
      </c>
      <c r="O213" s="971">
        <v>0</v>
      </c>
      <c r="P213" s="968">
        <v>4690379081999</v>
      </c>
      <c r="Q213" s="971"/>
      <c r="R213" s="971">
        <v>0</v>
      </c>
      <c r="S213" s="968" t="s">
        <v>4092</v>
      </c>
      <c r="T213" s="974">
        <f t="shared" si="4"/>
        <v>89.914000000000001</v>
      </c>
      <c r="U213" s="975">
        <f t="shared" si="5"/>
        <v>94.409700000000001</v>
      </c>
    </row>
    <row r="214" spans="1:21" hidden="1">
      <c r="A214" s="968" t="s">
        <v>4218</v>
      </c>
      <c r="B214" s="969">
        <v>610090002375</v>
      </c>
      <c r="C214" s="968" t="s">
        <v>4285</v>
      </c>
      <c r="D214" s="968" t="s">
        <v>4130</v>
      </c>
      <c r="E214" s="968" t="s">
        <v>4120</v>
      </c>
      <c r="F214" s="970">
        <v>134.19999999999999</v>
      </c>
      <c r="G214" s="968" t="s">
        <v>4091</v>
      </c>
      <c r="H214" s="971">
        <v>19</v>
      </c>
      <c r="I214" s="972">
        <v>9.8496630378434397E-2</v>
      </c>
      <c r="J214" s="972">
        <v>0</v>
      </c>
      <c r="K214" s="973">
        <v>416</v>
      </c>
      <c r="L214" s="972">
        <v>2.1659999999999999</v>
      </c>
      <c r="M214" s="972">
        <v>40.974598237428701</v>
      </c>
      <c r="N214" s="971">
        <v>1</v>
      </c>
      <c r="O214" s="971">
        <v>0</v>
      </c>
      <c r="P214" s="968">
        <v>4690379082002</v>
      </c>
      <c r="Q214" s="971"/>
      <c r="R214" s="971">
        <v>0</v>
      </c>
      <c r="S214" s="968" t="s">
        <v>4092</v>
      </c>
      <c r="T214" s="974">
        <f t="shared" si="4"/>
        <v>89.914000000000001</v>
      </c>
      <c r="U214" s="975">
        <f t="shared" si="5"/>
        <v>94.409700000000001</v>
      </c>
    </row>
    <row r="215" spans="1:21" hidden="1">
      <c r="A215" s="968" t="s">
        <v>4218</v>
      </c>
      <c r="B215" s="969">
        <v>610090002376</v>
      </c>
      <c r="C215" s="968" t="s">
        <v>4286</v>
      </c>
      <c r="D215" s="968" t="s">
        <v>4130</v>
      </c>
      <c r="E215" s="968" t="s">
        <v>4120</v>
      </c>
      <c r="F215" s="970">
        <v>134.19999999999999</v>
      </c>
      <c r="G215" s="968" t="s">
        <v>4091</v>
      </c>
      <c r="H215" s="971">
        <v>19</v>
      </c>
      <c r="I215" s="972">
        <v>9.8496630378434397E-2</v>
      </c>
      <c r="J215" s="972">
        <v>0</v>
      </c>
      <c r="K215" s="973">
        <v>416</v>
      </c>
      <c r="L215" s="972">
        <v>2.1659999999999999</v>
      </c>
      <c r="M215" s="972">
        <v>40.974598237428701</v>
      </c>
      <c r="N215" s="971">
        <v>1</v>
      </c>
      <c r="O215" s="971">
        <v>0</v>
      </c>
      <c r="P215" s="968">
        <v>4690379082019</v>
      </c>
      <c r="Q215" s="971"/>
      <c r="R215" s="971">
        <v>0</v>
      </c>
      <c r="S215" s="968" t="s">
        <v>4092</v>
      </c>
      <c r="T215" s="974">
        <f t="shared" si="4"/>
        <v>89.914000000000001</v>
      </c>
      <c r="U215" s="975">
        <f t="shared" si="5"/>
        <v>94.409700000000001</v>
      </c>
    </row>
    <row r="216" spans="1:21" hidden="1">
      <c r="A216" s="968" t="s">
        <v>4218</v>
      </c>
      <c r="B216" s="969">
        <v>610090002377</v>
      </c>
      <c r="C216" s="968" t="s">
        <v>4287</v>
      </c>
      <c r="D216" s="968" t="s">
        <v>4130</v>
      </c>
      <c r="E216" s="968" t="s">
        <v>4120</v>
      </c>
      <c r="F216" s="970">
        <v>134.19999999999999</v>
      </c>
      <c r="G216" s="968" t="s">
        <v>4091</v>
      </c>
      <c r="H216" s="971">
        <v>19</v>
      </c>
      <c r="I216" s="972">
        <v>9.8496630378434397E-2</v>
      </c>
      <c r="J216" s="972">
        <v>0</v>
      </c>
      <c r="K216" s="973">
        <v>416</v>
      </c>
      <c r="L216" s="972">
        <v>2.1659999999999999</v>
      </c>
      <c r="M216" s="972">
        <v>40.974598237428701</v>
      </c>
      <c r="N216" s="971">
        <v>1</v>
      </c>
      <c r="O216" s="971">
        <v>0</v>
      </c>
      <c r="P216" s="968">
        <v>4690379082026</v>
      </c>
      <c r="Q216" s="971"/>
      <c r="R216" s="971">
        <v>0</v>
      </c>
      <c r="S216" s="968" t="s">
        <v>4092</v>
      </c>
      <c r="T216" s="974">
        <f t="shared" si="4"/>
        <v>89.914000000000001</v>
      </c>
      <c r="U216" s="975">
        <f t="shared" si="5"/>
        <v>94.409700000000001</v>
      </c>
    </row>
    <row r="217" spans="1:21" hidden="1">
      <c r="A217" s="968" t="s">
        <v>4218</v>
      </c>
      <c r="B217" s="969">
        <v>610110000809</v>
      </c>
      <c r="C217" s="968" t="s">
        <v>4288</v>
      </c>
      <c r="D217" s="968" t="s">
        <v>4114</v>
      </c>
      <c r="E217" s="968" t="s">
        <v>4090</v>
      </c>
      <c r="F217" s="970">
        <v>20721.7</v>
      </c>
      <c r="G217" s="968" t="s">
        <v>4091</v>
      </c>
      <c r="H217" s="971">
        <v>11</v>
      </c>
      <c r="I217" s="972">
        <v>0.99</v>
      </c>
      <c r="J217" s="972">
        <v>0</v>
      </c>
      <c r="K217" s="973">
        <v>36</v>
      </c>
      <c r="L217" s="972">
        <v>20.354399999999998</v>
      </c>
      <c r="M217" s="972">
        <v>35.64</v>
      </c>
      <c r="N217" s="971">
        <v>1</v>
      </c>
      <c r="O217" s="971">
        <v>0</v>
      </c>
      <c r="P217" s="968">
        <v>4690379083221</v>
      </c>
      <c r="Q217" s="971"/>
      <c r="R217" s="971">
        <v>0</v>
      </c>
      <c r="S217" s="968" t="s">
        <v>4092</v>
      </c>
      <c r="T217" s="974">
        <f t="shared" si="4"/>
        <v>13883.539000000001</v>
      </c>
      <c r="U217" s="975">
        <f t="shared" si="5"/>
        <v>14577.715950000002</v>
      </c>
    </row>
    <row r="218" spans="1:21" hidden="1">
      <c r="A218" s="968" t="s">
        <v>4218</v>
      </c>
      <c r="B218" s="969">
        <v>610110000810</v>
      </c>
      <c r="C218" s="968" t="s">
        <v>4289</v>
      </c>
      <c r="D218" s="968" t="s">
        <v>4114</v>
      </c>
      <c r="E218" s="968" t="s">
        <v>4090</v>
      </c>
      <c r="F218" s="970">
        <v>20721.7</v>
      </c>
      <c r="G218" s="968" t="s">
        <v>4091</v>
      </c>
      <c r="H218" s="971">
        <v>11</v>
      </c>
      <c r="I218" s="972">
        <v>0.99</v>
      </c>
      <c r="J218" s="972">
        <v>0</v>
      </c>
      <c r="K218" s="973">
        <v>36</v>
      </c>
      <c r="L218" s="972">
        <v>20.354399999999998</v>
      </c>
      <c r="M218" s="972">
        <v>35.64</v>
      </c>
      <c r="N218" s="971">
        <v>1</v>
      </c>
      <c r="O218" s="971">
        <v>0</v>
      </c>
      <c r="P218" s="968">
        <v>4690379083238</v>
      </c>
      <c r="Q218" s="971"/>
      <c r="R218" s="971">
        <v>0</v>
      </c>
      <c r="S218" s="968" t="s">
        <v>4092</v>
      </c>
      <c r="T218" s="974">
        <f t="shared" si="4"/>
        <v>13883.539000000001</v>
      </c>
      <c r="U218" s="975">
        <f t="shared" si="5"/>
        <v>14577.715950000002</v>
      </c>
    </row>
    <row r="219" spans="1:21" hidden="1">
      <c r="A219" s="968" t="s">
        <v>4218</v>
      </c>
      <c r="B219" s="969">
        <v>610110000811</v>
      </c>
      <c r="C219" s="968" t="s">
        <v>4290</v>
      </c>
      <c r="D219" s="968" t="s">
        <v>4114</v>
      </c>
      <c r="E219" s="968" t="s">
        <v>4090</v>
      </c>
      <c r="F219" s="970">
        <v>20721.7</v>
      </c>
      <c r="G219" s="968" t="s">
        <v>4091</v>
      </c>
      <c r="H219" s="971">
        <v>11</v>
      </c>
      <c r="I219" s="972">
        <v>0.99</v>
      </c>
      <c r="J219" s="972">
        <v>0</v>
      </c>
      <c r="K219" s="973">
        <v>36</v>
      </c>
      <c r="L219" s="972">
        <v>20.354399999999998</v>
      </c>
      <c r="M219" s="972">
        <v>35.64</v>
      </c>
      <c r="N219" s="971">
        <v>1</v>
      </c>
      <c r="O219" s="971">
        <v>0</v>
      </c>
      <c r="P219" s="968">
        <v>4690379083245</v>
      </c>
      <c r="Q219" s="971"/>
      <c r="R219" s="971">
        <v>0</v>
      </c>
      <c r="S219" s="968" t="s">
        <v>4092</v>
      </c>
      <c r="T219" s="974">
        <f t="shared" si="4"/>
        <v>13883.539000000001</v>
      </c>
      <c r="U219" s="975">
        <f t="shared" si="5"/>
        <v>14577.715950000002</v>
      </c>
    </row>
    <row r="220" spans="1:21" hidden="1">
      <c r="A220" s="968" t="s">
        <v>4218</v>
      </c>
      <c r="B220" s="969">
        <v>610110000812</v>
      </c>
      <c r="C220" s="968" t="s">
        <v>4291</v>
      </c>
      <c r="D220" s="968" t="s">
        <v>4114</v>
      </c>
      <c r="E220" s="968" t="s">
        <v>4090</v>
      </c>
      <c r="F220" s="970">
        <v>20721.7</v>
      </c>
      <c r="G220" s="968" t="s">
        <v>4091</v>
      </c>
      <c r="H220" s="971">
        <v>11</v>
      </c>
      <c r="I220" s="972">
        <v>0.99</v>
      </c>
      <c r="J220" s="972">
        <v>0</v>
      </c>
      <c r="K220" s="973">
        <v>36</v>
      </c>
      <c r="L220" s="972">
        <v>20.354399999999998</v>
      </c>
      <c r="M220" s="972">
        <v>35.64</v>
      </c>
      <c r="N220" s="971">
        <v>1</v>
      </c>
      <c r="O220" s="971">
        <v>0</v>
      </c>
      <c r="P220" s="968">
        <v>4690379083252</v>
      </c>
      <c r="Q220" s="971"/>
      <c r="R220" s="971">
        <v>0</v>
      </c>
      <c r="S220" s="968" t="s">
        <v>4092</v>
      </c>
      <c r="T220" s="974">
        <f t="shared" si="4"/>
        <v>13883.539000000001</v>
      </c>
      <c r="U220" s="975">
        <f t="shared" si="5"/>
        <v>14577.715950000002</v>
      </c>
    </row>
    <row r="221" spans="1:21" hidden="1">
      <c r="A221" s="968" t="s">
        <v>4218</v>
      </c>
      <c r="B221" s="969">
        <v>610110000813</v>
      </c>
      <c r="C221" s="968" t="s">
        <v>4292</v>
      </c>
      <c r="D221" s="968" t="s">
        <v>4114</v>
      </c>
      <c r="E221" s="968" t="s">
        <v>4090</v>
      </c>
      <c r="F221" s="970">
        <v>20721.7</v>
      </c>
      <c r="G221" s="968" t="s">
        <v>4091</v>
      </c>
      <c r="H221" s="971">
        <v>11</v>
      </c>
      <c r="I221" s="972">
        <v>0.99</v>
      </c>
      <c r="J221" s="972">
        <v>0</v>
      </c>
      <c r="K221" s="973">
        <v>36</v>
      </c>
      <c r="L221" s="972">
        <v>20.354399999999998</v>
      </c>
      <c r="M221" s="972">
        <v>35.64</v>
      </c>
      <c r="N221" s="971">
        <v>1</v>
      </c>
      <c r="O221" s="971">
        <v>0</v>
      </c>
      <c r="P221" s="968">
        <v>4690379083269</v>
      </c>
      <c r="Q221" s="971"/>
      <c r="R221" s="971">
        <v>0</v>
      </c>
      <c r="S221" s="968" t="s">
        <v>4092</v>
      </c>
      <c r="T221" s="974">
        <f t="shared" si="4"/>
        <v>13883.539000000001</v>
      </c>
      <c r="U221" s="975">
        <f t="shared" si="5"/>
        <v>14577.715950000002</v>
      </c>
    </row>
    <row r="222" spans="1:21" hidden="1">
      <c r="A222" s="968" t="s">
        <v>4218</v>
      </c>
      <c r="B222" s="969">
        <v>610110000814</v>
      </c>
      <c r="C222" s="968" t="s">
        <v>4293</v>
      </c>
      <c r="D222" s="968" t="s">
        <v>4114</v>
      </c>
      <c r="E222" s="968" t="s">
        <v>4090</v>
      </c>
      <c r="F222" s="970">
        <v>20721.7</v>
      </c>
      <c r="G222" s="968" t="s">
        <v>4091</v>
      </c>
      <c r="H222" s="971">
        <v>11</v>
      </c>
      <c r="I222" s="972">
        <v>0.99</v>
      </c>
      <c r="J222" s="972">
        <v>0</v>
      </c>
      <c r="K222" s="973">
        <v>36</v>
      </c>
      <c r="L222" s="972">
        <v>20.354399999999998</v>
      </c>
      <c r="M222" s="972">
        <v>35.64</v>
      </c>
      <c r="N222" s="971">
        <v>1</v>
      </c>
      <c r="O222" s="971">
        <v>0</v>
      </c>
      <c r="P222" s="968">
        <v>4690379083276</v>
      </c>
      <c r="Q222" s="971"/>
      <c r="R222" s="971">
        <v>0</v>
      </c>
      <c r="S222" s="968" t="s">
        <v>4092</v>
      </c>
      <c r="T222" s="974">
        <f t="shared" si="4"/>
        <v>13883.539000000001</v>
      </c>
      <c r="U222" s="975">
        <f t="shared" si="5"/>
        <v>14577.715950000002</v>
      </c>
    </row>
    <row r="223" spans="1:21" hidden="1">
      <c r="A223" s="968" t="s">
        <v>4218</v>
      </c>
      <c r="B223" s="969">
        <v>610110000815</v>
      </c>
      <c r="C223" s="968" t="s">
        <v>4294</v>
      </c>
      <c r="D223" s="968" t="s">
        <v>4114</v>
      </c>
      <c r="E223" s="968" t="s">
        <v>4090</v>
      </c>
      <c r="F223" s="970">
        <v>20721.7</v>
      </c>
      <c r="G223" s="968" t="s">
        <v>4091</v>
      </c>
      <c r="H223" s="971">
        <v>11</v>
      </c>
      <c r="I223" s="972">
        <v>0.99</v>
      </c>
      <c r="J223" s="972">
        <v>0</v>
      </c>
      <c r="K223" s="973">
        <v>36</v>
      </c>
      <c r="L223" s="972">
        <v>20.354399999999998</v>
      </c>
      <c r="M223" s="972">
        <v>35.64</v>
      </c>
      <c r="N223" s="971">
        <v>1</v>
      </c>
      <c r="O223" s="971">
        <v>0</v>
      </c>
      <c r="P223" s="968">
        <v>4690379083283</v>
      </c>
      <c r="Q223" s="971"/>
      <c r="R223" s="971">
        <v>0</v>
      </c>
      <c r="S223" s="968" t="s">
        <v>4092</v>
      </c>
      <c r="T223" s="974">
        <f t="shared" ref="T223:T286" si="6">F223*67%</f>
        <v>13883.539000000001</v>
      </c>
      <c r="U223" s="975">
        <f t="shared" ref="U223:U286" si="7">T223*1.05</f>
        <v>14577.715950000002</v>
      </c>
    </row>
    <row r="224" spans="1:21" hidden="1">
      <c r="A224" s="968" t="s">
        <v>4218</v>
      </c>
      <c r="B224" s="969">
        <v>610110000816</v>
      </c>
      <c r="C224" s="968" t="s">
        <v>4295</v>
      </c>
      <c r="D224" s="968" t="s">
        <v>4114</v>
      </c>
      <c r="E224" s="968" t="s">
        <v>4090</v>
      </c>
      <c r="F224" s="970">
        <v>14640</v>
      </c>
      <c r="G224" s="968" t="s">
        <v>4091</v>
      </c>
      <c r="H224" s="971">
        <v>11</v>
      </c>
      <c r="I224" s="972">
        <v>0.99</v>
      </c>
      <c r="J224" s="972">
        <v>0</v>
      </c>
      <c r="K224" s="973">
        <v>36</v>
      </c>
      <c r="L224" s="972">
        <v>20.354399999999998</v>
      </c>
      <c r="M224" s="972">
        <v>35.64</v>
      </c>
      <c r="N224" s="971">
        <v>1</v>
      </c>
      <c r="O224" s="971">
        <v>0</v>
      </c>
      <c r="P224" s="968">
        <v>4690379083290</v>
      </c>
      <c r="Q224" s="971"/>
      <c r="R224" s="971">
        <v>0</v>
      </c>
      <c r="S224" s="968" t="s">
        <v>4092</v>
      </c>
      <c r="T224" s="974">
        <f t="shared" si="6"/>
        <v>9808.8000000000011</v>
      </c>
      <c r="U224" s="975">
        <f t="shared" si="7"/>
        <v>10299.240000000002</v>
      </c>
    </row>
    <row r="225" spans="1:21" hidden="1">
      <c r="A225" s="968" t="s">
        <v>4218</v>
      </c>
      <c r="B225" s="969">
        <v>610110000817</v>
      </c>
      <c r="C225" s="968" t="s">
        <v>4296</v>
      </c>
      <c r="D225" s="968" t="s">
        <v>4114</v>
      </c>
      <c r="E225" s="968" t="s">
        <v>4090</v>
      </c>
      <c r="F225" s="970">
        <v>14640</v>
      </c>
      <c r="G225" s="968" t="s">
        <v>4091</v>
      </c>
      <c r="H225" s="971">
        <v>11</v>
      </c>
      <c r="I225" s="972">
        <v>0.99</v>
      </c>
      <c r="J225" s="972">
        <v>0</v>
      </c>
      <c r="K225" s="973">
        <v>36</v>
      </c>
      <c r="L225" s="972">
        <v>20.354399999999998</v>
      </c>
      <c r="M225" s="972">
        <v>35.64</v>
      </c>
      <c r="N225" s="971">
        <v>1</v>
      </c>
      <c r="O225" s="971">
        <v>0</v>
      </c>
      <c r="P225" s="968">
        <v>4690379083306</v>
      </c>
      <c r="Q225" s="971"/>
      <c r="R225" s="971">
        <v>0</v>
      </c>
      <c r="S225" s="968" t="s">
        <v>4092</v>
      </c>
      <c r="T225" s="974">
        <f t="shared" si="6"/>
        <v>9808.8000000000011</v>
      </c>
      <c r="U225" s="975">
        <f t="shared" si="7"/>
        <v>10299.240000000002</v>
      </c>
    </row>
    <row r="226" spans="1:21" hidden="1">
      <c r="A226" s="968" t="s">
        <v>4218</v>
      </c>
      <c r="B226" s="969">
        <v>610110000818</v>
      </c>
      <c r="C226" s="968" t="s">
        <v>4297</v>
      </c>
      <c r="D226" s="968" t="s">
        <v>4114</v>
      </c>
      <c r="E226" s="968" t="s">
        <v>4090</v>
      </c>
      <c r="F226" s="970">
        <v>14640</v>
      </c>
      <c r="G226" s="968" t="s">
        <v>4091</v>
      </c>
      <c r="H226" s="971">
        <v>11</v>
      </c>
      <c r="I226" s="972">
        <v>0.99</v>
      </c>
      <c r="J226" s="972">
        <v>0</v>
      </c>
      <c r="K226" s="973">
        <v>36</v>
      </c>
      <c r="L226" s="972">
        <v>20.354399999999998</v>
      </c>
      <c r="M226" s="972">
        <v>35.64</v>
      </c>
      <c r="N226" s="971">
        <v>1</v>
      </c>
      <c r="O226" s="971">
        <v>0</v>
      </c>
      <c r="P226" s="968">
        <v>4690379083313</v>
      </c>
      <c r="Q226" s="971"/>
      <c r="R226" s="971">
        <v>0</v>
      </c>
      <c r="S226" s="968" t="s">
        <v>4092</v>
      </c>
      <c r="T226" s="974">
        <f t="shared" si="6"/>
        <v>9808.8000000000011</v>
      </c>
      <c r="U226" s="975">
        <f t="shared" si="7"/>
        <v>10299.240000000002</v>
      </c>
    </row>
    <row r="227" spans="1:21" hidden="1">
      <c r="A227" s="968" t="s">
        <v>4218</v>
      </c>
      <c r="B227" s="969">
        <v>610110000819</v>
      </c>
      <c r="C227" s="968" t="s">
        <v>4298</v>
      </c>
      <c r="D227" s="968" t="s">
        <v>4114</v>
      </c>
      <c r="E227" s="968" t="s">
        <v>4090</v>
      </c>
      <c r="F227" s="970">
        <v>14640</v>
      </c>
      <c r="G227" s="968" t="s">
        <v>4091</v>
      </c>
      <c r="H227" s="971">
        <v>11</v>
      </c>
      <c r="I227" s="972">
        <v>0.99</v>
      </c>
      <c r="J227" s="972">
        <v>0</v>
      </c>
      <c r="K227" s="973">
        <v>36</v>
      </c>
      <c r="L227" s="972">
        <v>20.354399999999998</v>
      </c>
      <c r="M227" s="972">
        <v>35.64</v>
      </c>
      <c r="N227" s="971">
        <v>1</v>
      </c>
      <c r="O227" s="971">
        <v>0</v>
      </c>
      <c r="P227" s="968">
        <v>4690379083320</v>
      </c>
      <c r="Q227" s="971"/>
      <c r="R227" s="971">
        <v>0</v>
      </c>
      <c r="S227" s="968" t="s">
        <v>4092</v>
      </c>
      <c r="T227" s="974">
        <f t="shared" si="6"/>
        <v>9808.8000000000011</v>
      </c>
      <c r="U227" s="975">
        <f t="shared" si="7"/>
        <v>10299.240000000002</v>
      </c>
    </row>
    <row r="228" spans="1:21" hidden="1">
      <c r="A228" s="968" t="s">
        <v>4218</v>
      </c>
      <c r="B228" s="969">
        <v>610110000820</v>
      </c>
      <c r="C228" s="968" t="s">
        <v>4299</v>
      </c>
      <c r="D228" s="968" t="s">
        <v>4114</v>
      </c>
      <c r="E228" s="968" t="s">
        <v>4090</v>
      </c>
      <c r="F228" s="970">
        <v>14640</v>
      </c>
      <c r="G228" s="968" t="s">
        <v>4091</v>
      </c>
      <c r="H228" s="971">
        <v>11</v>
      </c>
      <c r="I228" s="972">
        <v>0.99</v>
      </c>
      <c r="J228" s="972">
        <v>0</v>
      </c>
      <c r="K228" s="973">
        <v>36</v>
      </c>
      <c r="L228" s="972">
        <v>20.354399999999998</v>
      </c>
      <c r="M228" s="972">
        <v>35.64</v>
      </c>
      <c r="N228" s="971">
        <v>1</v>
      </c>
      <c r="O228" s="971">
        <v>0</v>
      </c>
      <c r="P228" s="968">
        <v>4690379083337</v>
      </c>
      <c r="Q228" s="971"/>
      <c r="R228" s="971">
        <v>0</v>
      </c>
      <c r="S228" s="968" t="s">
        <v>4092</v>
      </c>
      <c r="T228" s="974">
        <f t="shared" si="6"/>
        <v>9808.8000000000011</v>
      </c>
      <c r="U228" s="975">
        <f t="shared" si="7"/>
        <v>10299.240000000002</v>
      </c>
    </row>
    <row r="229" spans="1:21" hidden="1">
      <c r="A229" s="968" t="s">
        <v>4218</v>
      </c>
      <c r="B229" s="969">
        <v>610110000821</v>
      </c>
      <c r="C229" s="968" t="s">
        <v>4300</v>
      </c>
      <c r="D229" s="968" t="s">
        <v>4114</v>
      </c>
      <c r="E229" s="968" t="s">
        <v>4090</v>
      </c>
      <c r="F229" s="970">
        <v>14640</v>
      </c>
      <c r="G229" s="968" t="s">
        <v>4091</v>
      </c>
      <c r="H229" s="971">
        <v>11</v>
      </c>
      <c r="I229" s="972">
        <v>0.99</v>
      </c>
      <c r="J229" s="972">
        <v>0</v>
      </c>
      <c r="K229" s="973">
        <v>36</v>
      </c>
      <c r="L229" s="972">
        <v>20.354399999999998</v>
      </c>
      <c r="M229" s="972">
        <v>35.64</v>
      </c>
      <c r="N229" s="971">
        <v>1</v>
      </c>
      <c r="O229" s="971">
        <v>0</v>
      </c>
      <c r="P229" s="968">
        <v>4690379083344</v>
      </c>
      <c r="Q229" s="971"/>
      <c r="R229" s="971">
        <v>0</v>
      </c>
      <c r="S229" s="968" t="s">
        <v>4092</v>
      </c>
      <c r="T229" s="974">
        <f t="shared" si="6"/>
        <v>9808.8000000000011</v>
      </c>
      <c r="U229" s="975">
        <f t="shared" si="7"/>
        <v>10299.240000000002</v>
      </c>
    </row>
    <row r="230" spans="1:21" hidden="1">
      <c r="A230" s="968" t="s">
        <v>4218</v>
      </c>
      <c r="B230" s="969">
        <v>610110000822</v>
      </c>
      <c r="C230" s="968" t="s">
        <v>4301</v>
      </c>
      <c r="D230" s="968" t="s">
        <v>4114</v>
      </c>
      <c r="E230" s="968" t="s">
        <v>4090</v>
      </c>
      <c r="F230" s="970">
        <v>14640</v>
      </c>
      <c r="G230" s="968" t="s">
        <v>4091</v>
      </c>
      <c r="H230" s="971">
        <v>11</v>
      </c>
      <c r="I230" s="972">
        <v>0.99</v>
      </c>
      <c r="J230" s="972">
        <v>0</v>
      </c>
      <c r="K230" s="973">
        <v>36</v>
      </c>
      <c r="L230" s="972">
        <v>20.354399999999998</v>
      </c>
      <c r="M230" s="972">
        <v>35.64</v>
      </c>
      <c r="N230" s="971">
        <v>1</v>
      </c>
      <c r="O230" s="971">
        <v>0</v>
      </c>
      <c r="P230" s="968">
        <v>4690379083351</v>
      </c>
      <c r="Q230" s="971"/>
      <c r="R230" s="971">
        <v>0</v>
      </c>
      <c r="S230" s="968" t="s">
        <v>4092</v>
      </c>
      <c r="T230" s="974">
        <f t="shared" si="6"/>
        <v>9808.8000000000011</v>
      </c>
      <c r="U230" s="975">
        <f t="shared" si="7"/>
        <v>10299.240000000002</v>
      </c>
    </row>
    <row r="231" spans="1:21" hidden="1">
      <c r="A231" s="968" t="s">
        <v>4218</v>
      </c>
      <c r="B231" s="969">
        <v>600100000041</v>
      </c>
      <c r="C231" s="968" t="s">
        <v>4302</v>
      </c>
      <c r="D231" s="968" t="s">
        <v>4303</v>
      </c>
      <c r="E231" s="968" t="s">
        <v>4120</v>
      </c>
      <c r="F231" s="970">
        <v>3562.4</v>
      </c>
      <c r="G231" s="968" t="s">
        <v>4091</v>
      </c>
      <c r="H231" s="971">
        <v>10</v>
      </c>
      <c r="I231" s="972">
        <v>5.9998800023999502E-2</v>
      </c>
      <c r="J231" s="972">
        <v>0</v>
      </c>
      <c r="K231" s="973"/>
      <c r="L231" s="972">
        <v>2.8</v>
      </c>
      <c r="M231" s="972"/>
      <c r="N231" s="971">
        <v>1</v>
      </c>
      <c r="O231" s="971">
        <v>0</v>
      </c>
      <c r="P231" s="968">
        <v>4690379083382</v>
      </c>
      <c r="Q231" s="971"/>
      <c r="R231" s="971">
        <v>0</v>
      </c>
      <c r="S231" s="968" t="s">
        <v>4092</v>
      </c>
      <c r="T231" s="974">
        <f t="shared" si="6"/>
        <v>2386.808</v>
      </c>
      <c r="U231" s="975">
        <f t="shared" si="7"/>
        <v>2506.1484</v>
      </c>
    </row>
    <row r="232" spans="1:21" hidden="1">
      <c r="A232" s="968" t="s">
        <v>4218</v>
      </c>
      <c r="B232" s="969">
        <v>600100000042</v>
      </c>
      <c r="C232" s="968" t="s">
        <v>4304</v>
      </c>
      <c r="D232" s="968" t="s">
        <v>4303</v>
      </c>
      <c r="E232" s="968" t="s">
        <v>4120</v>
      </c>
      <c r="F232" s="970">
        <v>3562.4</v>
      </c>
      <c r="G232" s="968" t="s">
        <v>4091</v>
      </c>
      <c r="H232" s="971">
        <v>10</v>
      </c>
      <c r="I232" s="972">
        <v>5.9998800023999502E-2</v>
      </c>
      <c r="J232" s="972">
        <v>0</v>
      </c>
      <c r="K232" s="973"/>
      <c r="L232" s="972">
        <v>2.8</v>
      </c>
      <c r="M232" s="972"/>
      <c r="N232" s="971">
        <v>1</v>
      </c>
      <c r="O232" s="971">
        <v>0</v>
      </c>
      <c r="P232" s="968">
        <v>4690379083399</v>
      </c>
      <c r="Q232" s="971"/>
      <c r="R232" s="971">
        <v>0</v>
      </c>
      <c r="S232" s="968" t="s">
        <v>4092</v>
      </c>
      <c r="T232" s="974">
        <f t="shared" si="6"/>
        <v>2386.808</v>
      </c>
      <c r="U232" s="975">
        <f t="shared" si="7"/>
        <v>2506.1484</v>
      </c>
    </row>
    <row r="233" spans="1:21" hidden="1">
      <c r="A233" s="968" t="s">
        <v>4218</v>
      </c>
      <c r="B233" s="969">
        <v>610090002350</v>
      </c>
      <c r="C233" s="968" t="s">
        <v>4305</v>
      </c>
      <c r="D233" s="968" t="s">
        <v>4119</v>
      </c>
      <c r="E233" s="968" t="s">
        <v>4120</v>
      </c>
      <c r="F233" s="970">
        <v>707.6</v>
      </c>
      <c r="G233" s="968" t="s">
        <v>4091</v>
      </c>
      <c r="H233" s="971">
        <v>10</v>
      </c>
      <c r="I233" s="972">
        <v>0.57600368642359301</v>
      </c>
      <c r="J233" s="972">
        <v>0</v>
      </c>
      <c r="K233" s="973">
        <v>60</v>
      </c>
      <c r="L233" s="972">
        <v>9.5</v>
      </c>
      <c r="M233" s="972">
        <v>34.5602211854156</v>
      </c>
      <c r="N233" s="971">
        <v>1</v>
      </c>
      <c r="O233" s="971">
        <v>0</v>
      </c>
      <c r="P233" s="968">
        <v>4690379081753</v>
      </c>
      <c r="Q233" s="971"/>
      <c r="R233" s="971">
        <v>0</v>
      </c>
      <c r="S233" s="968" t="s">
        <v>4092</v>
      </c>
      <c r="T233" s="974">
        <f t="shared" si="6"/>
        <v>474.09200000000004</v>
      </c>
      <c r="U233" s="975">
        <f t="shared" si="7"/>
        <v>497.79660000000007</v>
      </c>
    </row>
    <row r="234" spans="1:21" hidden="1">
      <c r="A234" s="968" t="s">
        <v>4218</v>
      </c>
      <c r="B234" s="969">
        <v>610090002351</v>
      </c>
      <c r="C234" s="968" t="s">
        <v>4306</v>
      </c>
      <c r="D234" s="968" t="s">
        <v>4119</v>
      </c>
      <c r="E234" s="968" t="s">
        <v>4120</v>
      </c>
      <c r="F234" s="970">
        <v>707.6</v>
      </c>
      <c r="G234" s="968" t="s">
        <v>4091</v>
      </c>
      <c r="H234" s="971">
        <v>1</v>
      </c>
      <c r="I234" s="972">
        <v>0</v>
      </c>
      <c r="J234" s="972">
        <v>0</v>
      </c>
      <c r="K234" s="973"/>
      <c r="L234" s="972">
        <v>0.95</v>
      </c>
      <c r="M234" s="972"/>
      <c r="N234" s="971">
        <v>1</v>
      </c>
      <c r="O234" s="971">
        <v>0</v>
      </c>
      <c r="P234" s="968">
        <v>4690379081760</v>
      </c>
      <c r="Q234" s="971"/>
      <c r="R234" s="971">
        <v>0</v>
      </c>
      <c r="S234" s="968" t="s">
        <v>4092</v>
      </c>
      <c r="T234" s="974">
        <f t="shared" si="6"/>
        <v>474.09200000000004</v>
      </c>
      <c r="U234" s="975">
        <f t="shared" si="7"/>
        <v>497.79660000000007</v>
      </c>
    </row>
    <row r="235" spans="1:21" hidden="1">
      <c r="A235" s="968" t="s">
        <v>4218</v>
      </c>
      <c r="B235" s="969">
        <v>610090002352</v>
      </c>
      <c r="C235" s="968" t="s">
        <v>4307</v>
      </c>
      <c r="D235" s="968" t="s">
        <v>4119</v>
      </c>
      <c r="E235" s="968" t="s">
        <v>4120</v>
      </c>
      <c r="F235" s="970">
        <v>707.6</v>
      </c>
      <c r="G235" s="968" t="s">
        <v>4091</v>
      </c>
      <c r="H235" s="971">
        <v>10</v>
      </c>
      <c r="I235" s="972">
        <v>0.57600368642359301</v>
      </c>
      <c r="J235" s="972">
        <v>0</v>
      </c>
      <c r="K235" s="973">
        <v>60</v>
      </c>
      <c r="L235" s="972">
        <v>9.5</v>
      </c>
      <c r="M235" s="972">
        <v>34.5602211854156</v>
      </c>
      <c r="N235" s="971">
        <v>1</v>
      </c>
      <c r="O235" s="971">
        <v>0</v>
      </c>
      <c r="P235" s="968">
        <v>4690379081777</v>
      </c>
      <c r="Q235" s="971"/>
      <c r="R235" s="971">
        <v>0</v>
      </c>
      <c r="S235" s="968" t="s">
        <v>4092</v>
      </c>
      <c r="T235" s="974">
        <f t="shared" si="6"/>
        <v>474.09200000000004</v>
      </c>
      <c r="U235" s="975">
        <f t="shared" si="7"/>
        <v>497.79660000000007</v>
      </c>
    </row>
    <row r="236" spans="1:21" hidden="1">
      <c r="A236" s="968" t="s">
        <v>4218</v>
      </c>
      <c r="B236" s="969">
        <v>610090002353</v>
      </c>
      <c r="C236" s="968" t="s">
        <v>4308</v>
      </c>
      <c r="D236" s="968" t="s">
        <v>4119</v>
      </c>
      <c r="E236" s="968" t="s">
        <v>4120</v>
      </c>
      <c r="F236" s="970">
        <v>707.6</v>
      </c>
      <c r="G236" s="968" t="s">
        <v>4091</v>
      </c>
      <c r="H236" s="971">
        <v>10</v>
      </c>
      <c r="I236" s="972">
        <v>0.57600368642359301</v>
      </c>
      <c r="J236" s="972">
        <v>0</v>
      </c>
      <c r="K236" s="973">
        <v>60</v>
      </c>
      <c r="L236" s="972">
        <v>9.5</v>
      </c>
      <c r="M236" s="972">
        <v>34.5602211854156</v>
      </c>
      <c r="N236" s="971">
        <v>1</v>
      </c>
      <c r="O236" s="971">
        <v>0</v>
      </c>
      <c r="P236" s="968">
        <v>4690379081784</v>
      </c>
      <c r="Q236" s="971"/>
      <c r="R236" s="971">
        <v>0</v>
      </c>
      <c r="S236" s="968" t="s">
        <v>4092</v>
      </c>
      <c r="T236" s="974">
        <f t="shared" si="6"/>
        <v>474.09200000000004</v>
      </c>
      <c r="U236" s="975">
        <f t="shared" si="7"/>
        <v>497.79660000000007</v>
      </c>
    </row>
    <row r="237" spans="1:21" hidden="1">
      <c r="A237" s="968" t="s">
        <v>4218</v>
      </c>
      <c r="B237" s="969">
        <v>610090002354</v>
      </c>
      <c r="C237" s="968" t="s">
        <v>4309</v>
      </c>
      <c r="D237" s="968" t="s">
        <v>4119</v>
      </c>
      <c r="E237" s="968" t="s">
        <v>4120</v>
      </c>
      <c r="F237" s="970">
        <v>707.6</v>
      </c>
      <c r="G237" s="968" t="s">
        <v>4091</v>
      </c>
      <c r="H237" s="971">
        <v>10</v>
      </c>
      <c r="I237" s="972">
        <v>0.57600368642359301</v>
      </c>
      <c r="J237" s="972">
        <v>0</v>
      </c>
      <c r="K237" s="973">
        <v>60</v>
      </c>
      <c r="L237" s="972">
        <v>9.5</v>
      </c>
      <c r="M237" s="972">
        <v>34.5602211854156</v>
      </c>
      <c r="N237" s="971">
        <v>1</v>
      </c>
      <c r="O237" s="971">
        <v>0</v>
      </c>
      <c r="P237" s="968">
        <v>4690379081791</v>
      </c>
      <c r="Q237" s="971"/>
      <c r="R237" s="971">
        <v>0</v>
      </c>
      <c r="S237" s="968" t="s">
        <v>4092</v>
      </c>
      <c r="T237" s="974">
        <f t="shared" si="6"/>
        <v>474.09200000000004</v>
      </c>
      <c r="U237" s="975">
        <f t="shared" si="7"/>
        <v>497.79660000000007</v>
      </c>
    </row>
    <row r="238" spans="1:21" hidden="1">
      <c r="A238" s="968" t="s">
        <v>4218</v>
      </c>
      <c r="B238" s="969">
        <v>610090002355</v>
      </c>
      <c r="C238" s="968" t="s">
        <v>4310</v>
      </c>
      <c r="D238" s="968" t="s">
        <v>4119</v>
      </c>
      <c r="E238" s="968" t="s">
        <v>4120</v>
      </c>
      <c r="F238" s="970">
        <v>707.6</v>
      </c>
      <c r="G238" s="968" t="s">
        <v>4091</v>
      </c>
      <c r="H238" s="971">
        <v>10</v>
      </c>
      <c r="I238" s="972">
        <v>0.57600368642359301</v>
      </c>
      <c r="J238" s="972">
        <v>0</v>
      </c>
      <c r="K238" s="973">
        <v>60</v>
      </c>
      <c r="L238" s="972">
        <v>9.5</v>
      </c>
      <c r="M238" s="972">
        <v>34.5602211854156</v>
      </c>
      <c r="N238" s="971">
        <v>1</v>
      </c>
      <c r="O238" s="971">
        <v>0</v>
      </c>
      <c r="P238" s="968">
        <v>4690379081807</v>
      </c>
      <c r="Q238" s="971"/>
      <c r="R238" s="971">
        <v>0</v>
      </c>
      <c r="S238" s="968" t="s">
        <v>4092</v>
      </c>
      <c r="T238" s="974">
        <f t="shared" si="6"/>
        <v>474.09200000000004</v>
      </c>
      <c r="U238" s="975">
        <f t="shared" si="7"/>
        <v>497.79660000000007</v>
      </c>
    </row>
    <row r="239" spans="1:21" hidden="1">
      <c r="A239" s="968" t="s">
        <v>4218</v>
      </c>
      <c r="B239" s="969">
        <v>610090002356</v>
      </c>
      <c r="C239" s="968" t="s">
        <v>4311</v>
      </c>
      <c r="D239" s="968" t="s">
        <v>4119</v>
      </c>
      <c r="E239" s="968" t="s">
        <v>4120</v>
      </c>
      <c r="F239" s="970">
        <v>707.6</v>
      </c>
      <c r="G239" s="968" t="s">
        <v>4091</v>
      </c>
      <c r="H239" s="971">
        <v>10</v>
      </c>
      <c r="I239" s="972">
        <v>0.57600368642359301</v>
      </c>
      <c r="J239" s="972">
        <v>0</v>
      </c>
      <c r="K239" s="973">
        <v>60</v>
      </c>
      <c r="L239" s="972">
        <v>9.5</v>
      </c>
      <c r="M239" s="972">
        <v>34.5602211854156</v>
      </c>
      <c r="N239" s="971">
        <v>1</v>
      </c>
      <c r="O239" s="971">
        <v>0</v>
      </c>
      <c r="P239" s="968">
        <v>4690379081814</v>
      </c>
      <c r="Q239" s="971"/>
      <c r="R239" s="971">
        <v>0</v>
      </c>
      <c r="S239" s="968" t="s">
        <v>4092</v>
      </c>
      <c r="T239" s="974">
        <f t="shared" si="6"/>
        <v>474.09200000000004</v>
      </c>
      <c r="U239" s="975">
        <f t="shared" si="7"/>
        <v>497.79660000000007</v>
      </c>
    </row>
    <row r="240" spans="1:21" hidden="1">
      <c r="A240" s="968" t="s">
        <v>4218</v>
      </c>
      <c r="B240" s="969">
        <v>610090002364</v>
      </c>
      <c r="C240" s="968" t="s">
        <v>4312</v>
      </c>
      <c r="D240" s="968" t="s">
        <v>4125</v>
      </c>
      <c r="E240" s="968" t="s">
        <v>4120</v>
      </c>
      <c r="F240" s="970">
        <v>244</v>
      </c>
      <c r="G240" s="968" t="s">
        <v>4091</v>
      </c>
      <c r="H240" s="971">
        <v>10</v>
      </c>
      <c r="I240" s="972">
        <v>0.43200276481769501</v>
      </c>
      <c r="J240" s="972">
        <v>0</v>
      </c>
      <c r="K240" s="973">
        <v>72</v>
      </c>
      <c r="L240" s="972">
        <v>9.0299999999999994</v>
      </c>
      <c r="M240" s="972">
        <v>31.104199066873999</v>
      </c>
      <c r="N240" s="971">
        <v>1</v>
      </c>
      <c r="O240" s="971">
        <v>0</v>
      </c>
      <c r="P240" s="968">
        <v>4690379081890</v>
      </c>
      <c r="Q240" s="971"/>
      <c r="R240" s="971">
        <v>0</v>
      </c>
      <c r="S240" s="968" t="s">
        <v>4092</v>
      </c>
      <c r="T240" s="974">
        <f t="shared" si="6"/>
        <v>163.48000000000002</v>
      </c>
      <c r="U240" s="975">
        <f t="shared" si="7"/>
        <v>171.65400000000002</v>
      </c>
    </row>
    <row r="241" spans="1:21" hidden="1">
      <c r="A241" s="968" t="s">
        <v>4218</v>
      </c>
      <c r="B241" s="969">
        <v>610090002365</v>
      </c>
      <c r="C241" s="968" t="s">
        <v>4313</v>
      </c>
      <c r="D241" s="968" t="s">
        <v>4125</v>
      </c>
      <c r="E241" s="968" t="s">
        <v>4120</v>
      </c>
      <c r="F241" s="970">
        <v>244</v>
      </c>
      <c r="G241" s="968" t="s">
        <v>4091</v>
      </c>
      <c r="H241" s="971">
        <v>10</v>
      </c>
      <c r="I241" s="972">
        <v>0.43200276481769501</v>
      </c>
      <c r="J241" s="972">
        <v>0</v>
      </c>
      <c r="K241" s="973">
        <v>72</v>
      </c>
      <c r="L241" s="972">
        <v>9.0299999999999994</v>
      </c>
      <c r="M241" s="972">
        <v>31.104199066873999</v>
      </c>
      <c r="N241" s="971">
        <v>1</v>
      </c>
      <c r="O241" s="971">
        <v>0</v>
      </c>
      <c r="P241" s="968">
        <v>4690379081906</v>
      </c>
      <c r="Q241" s="971"/>
      <c r="R241" s="971">
        <v>0</v>
      </c>
      <c r="S241" s="968" t="s">
        <v>4092</v>
      </c>
      <c r="T241" s="974">
        <f t="shared" si="6"/>
        <v>163.48000000000002</v>
      </c>
      <c r="U241" s="975">
        <f t="shared" si="7"/>
        <v>171.65400000000002</v>
      </c>
    </row>
    <row r="242" spans="1:21" hidden="1">
      <c r="A242" s="968" t="s">
        <v>4218</v>
      </c>
      <c r="B242" s="969">
        <v>610090002366</v>
      </c>
      <c r="C242" s="968" t="s">
        <v>4314</v>
      </c>
      <c r="D242" s="968" t="s">
        <v>4125</v>
      </c>
      <c r="E242" s="968" t="s">
        <v>4120</v>
      </c>
      <c r="F242" s="970">
        <v>244</v>
      </c>
      <c r="G242" s="968" t="s">
        <v>4091</v>
      </c>
      <c r="H242" s="971">
        <v>10</v>
      </c>
      <c r="I242" s="972">
        <v>0.43200276481769501</v>
      </c>
      <c r="J242" s="972">
        <v>0</v>
      </c>
      <c r="K242" s="973">
        <v>72</v>
      </c>
      <c r="L242" s="972">
        <v>9.0299999999999994</v>
      </c>
      <c r="M242" s="972">
        <v>31.104199066873999</v>
      </c>
      <c r="N242" s="971">
        <v>1</v>
      </c>
      <c r="O242" s="971">
        <v>0</v>
      </c>
      <c r="P242" s="968">
        <v>4690379081913</v>
      </c>
      <c r="Q242" s="971"/>
      <c r="R242" s="971">
        <v>0</v>
      </c>
      <c r="S242" s="968" t="s">
        <v>4092</v>
      </c>
      <c r="T242" s="974">
        <f t="shared" si="6"/>
        <v>163.48000000000002</v>
      </c>
      <c r="U242" s="975">
        <f t="shared" si="7"/>
        <v>171.65400000000002</v>
      </c>
    </row>
    <row r="243" spans="1:21" hidden="1">
      <c r="A243" s="968" t="s">
        <v>4218</v>
      </c>
      <c r="B243" s="969">
        <v>610090002367</v>
      </c>
      <c r="C243" s="968" t="s">
        <v>4315</v>
      </c>
      <c r="D243" s="968" t="s">
        <v>4125</v>
      </c>
      <c r="E243" s="968" t="s">
        <v>4120</v>
      </c>
      <c r="F243" s="970">
        <v>244</v>
      </c>
      <c r="G243" s="968" t="s">
        <v>4091</v>
      </c>
      <c r="H243" s="971">
        <v>10</v>
      </c>
      <c r="I243" s="972">
        <v>0.43200276481769501</v>
      </c>
      <c r="J243" s="972">
        <v>0</v>
      </c>
      <c r="K243" s="973">
        <v>72</v>
      </c>
      <c r="L243" s="972">
        <v>9.0299999999999994</v>
      </c>
      <c r="M243" s="972">
        <v>31.104199066873999</v>
      </c>
      <c r="N243" s="971">
        <v>1</v>
      </c>
      <c r="O243" s="971">
        <v>0</v>
      </c>
      <c r="P243" s="968">
        <v>4690379081920</v>
      </c>
      <c r="Q243" s="971"/>
      <c r="R243" s="971">
        <v>0</v>
      </c>
      <c r="S243" s="968" t="s">
        <v>4092</v>
      </c>
      <c r="T243" s="974">
        <f t="shared" si="6"/>
        <v>163.48000000000002</v>
      </c>
      <c r="U243" s="975">
        <f t="shared" si="7"/>
        <v>171.65400000000002</v>
      </c>
    </row>
    <row r="244" spans="1:21" hidden="1">
      <c r="A244" s="968" t="s">
        <v>4218</v>
      </c>
      <c r="B244" s="969">
        <v>610090002368</v>
      </c>
      <c r="C244" s="968" t="s">
        <v>4316</v>
      </c>
      <c r="D244" s="968" t="s">
        <v>4125</v>
      </c>
      <c r="E244" s="968" t="s">
        <v>4120</v>
      </c>
      <c r="F244" s="970">
        <v>244</v>
      </c>
      <c r="G244" s="968" t="s">
        <v>4091</v>
      </c>
      <c r="H244" s="971">
        <v>10</v>
      </c>
      <c r="I244" s="972">
        <v>0.43200276481769501</v>
      </c>
      <c r="J244" s="972">
        <v>0</v>
      </c>
      <c r="K244" s="973">
        <v>72</v>
      </c>
      <c r="L244" s="972">
        <v>9.0299999999999994</v>
      </c>
      <c r="M244" s="972">
        <v>31.104199066873999</v>
      </c>
      <c r="N244" s="971">
        <v>1</v>
      </c>
      <c r="O244" s="971">
        <v>0</v>
      </c>
      <c r="P244" s="968">
        <v>4690379081937</v>
      </c>
      <c r="Q244" s="971"/>
      <c r="R244" s="971">
        <v>0</v>
      </c>
      <c r="S244" s="968" t="s">
        <v>4092</v>
      </c>
      <c r="T244" s="974">
        <f t="shared" si="6"/>
        <v>163.48000000000002</v>
      </c>
      <c r="U244" s="975">
        <f t="shared" si="7"/>
        <v>171.65400000000002</v>
      </c>
    </row>
    <row r="245" spans="1:21" hidden="1">
      <c r="A245" s="968" t="s">
        <v>4218</v>
      </c>
      <c r="B245" s="969">
        <v>610090002369</v>
      </c>
      <c r="C245" s="968" t="s">
        <v>4317</v>
      </c>
      <c r="D245" s="968" t="s">
        <v>4125</v>
      </c>
      <c r="E245" s="968" t="s">
        <v>4120</v>
      </c>
      <c r="F245" s="970">
        <v>244</v>
      </c>
      <c r="G245" s="968" t="s">
        <v>4091</v>
      </c>
      <c r="H245" s="971">
        <v>10</v>
      </c>
      <c r="I245" s="972">
        <v>0.43200276481769501</v>
      </c>
      <c r="J245" s="972">
        <v>0</v>
      </c>
      <c r="K245" s="973">
        <v>72</v>
      </c>
      <c r="L245" s="972">
        <v>9.0299999999999994</v>
      </c>
      <c r="M245" s="972">
        <v>31.104199066873999</v>
      </c>
      <c r="N245" s="971">
        <v>1</v>
      </c>
      <c r="O245" s="971">
        <v>0</v>
      </c>
      <c r="P245" s="968">
        <v>4690379081944</v>
      </c>
      <c r="Q245" s="971"/>
      <c r="R245" s="971">
        <v>0</v>
      </c>
      <c r="S245" s="968" t="s">
        <v>4092</v>
      </c>
      <c r="T245" s="974">
        <f t="shared" si="6"/>
        <v>163.48000000000002</v>
      </c>
      <c r="U245" s="975">
        <f t="shared" si="7"/>
        <v>171.65400000000002</v>
      </c>
    </row>
    <row r="246" spans="1:21" hidden="1">
      <c r="A246" s="968" t="s">
        <v>4218</v>
      </c>
      <c r="B246" s="969">
        <v>610090002370</v>
      </c>
      <c r="C246" s="968" t="s">
        <v>4318</v>
      </c>
      <c r="D246" s="968" t="s">
        <v>4125</v>
      </c>
      <c r="E246" s="968" t="s">
        <v>4120</v>
      </c>
      <c r="F246" s="970">
        <v>244</v>
      </c>
      <c r="G246" s="968" t="s">
        <v>4091</v>
      </c>
      <c r="H246" s="971">
        <v>10</v>
      </c>
      <c r="I246" s="972">
        <v>0.43200276481769501</v>
      </c>
      <c r="J246" s="972">
        <v>0</v>
      </c>
      <c r="K246" s="973">
        <v>72</v>
      </c>
      <c r="L246" s="972">
        <v>9.0299999999999994</v>
      </c>
      <c r="M246" s="972">
        <v>31.104199066873999</v>
      </c>
      <c r="N246" s="971">
        <v>1</v>
      </c>
      <c r="O246" s="971">
        <v>0</v>
      </c>
      <c r="P246" s="968">
        <v>4690379081951</v>
      </c>
      <c r="Q246" s="971"/>
      <c r="R246" s="971">
        <v>0</v>
      </c>
      <c r="S246" s="968" t="s">
        <v>4092</v>
      </c>
      <c r="T246" s="974">
        <f t="shared" si="6"/>
        <v>163.48000000000002</v>
      </c>
      <c r="U246" s="975">
        <f t="shared" si="7"/>
        <v>171.65400000000002</v>
      </c>
    </row>
    <row r="247" spans="1:21" hidden="1">
      <c r="A247" s="968" t="s">
        <v>4218</v>
      </c>
      <c r="B247" s="969">
        <v>610090002378</v>
      </c>
      <c r="C247" s="968" t="s">
        <v>4319</v>
      </c>
      <c r="D247" s="968" t="s">
        <v>4130</v>
      </c>
      <c r="E247" s="968" t="s">
        <v>4120</v>
      </c>
      <c r="F247" s="970">
        <v>128.1</v>
      </c>
      <c r="G247" s="968" t="s">
        <v>4091</v>
      </c>
      <c r="H247" s="971">
        <v>19</v>
      </c>
      <c r="I247" s="972">
        <v>9.8496630378434397E-2</v>
      </c>
      <c r="J247" s="972">
        <v>0</v>
      </c>
      <c r="K247" s="973">
        <v>416</v>
      </c>
      <c r="L247" s="972">
        <v>2.1659999999999999</v>
      </c>
      <c r="M247" s="972">
        <v>40.974598237428701</v>
      </c>
      <c r="N247" s="971">
        <v>1</v>
      </c>
      <c r="O247" s="971">
        <v>0</v>
      </c>
      <c r="P247" s="968">
        <v>4690379082033</v>
      </c>
      <c r="Q247" s="971"/>
      <c r="R247" s="971">
        <v>0</v>
      </c>
      <c r="S247" s="968" t="s">
        <v>4092</v>
      </c>
      <c r="T247" s="974">
        <f t="shared" si="6"/>
        <v>85.826999999999998</v>
      </c>
      <c r="U247" s="975">
        <f t="shared" si="7"/>
        <v>90.118350000000007</v>
      </c>
    </row>
    <row r="248" spans="1:21" hidden="1">
      <c r="A248" s="968" t="s">
        <v>4218</v>
      </c>
      <c r="B248" s="969">
        <v>610090002379</v>
      </c>
      <c r="C248" s="968" t="s">
        <v>4320</v>
      </c>
      <c r="D248" s="968" t="s">
        <v>4130</v>
      </c>
      <c r="E248" s="968" t="s">
        <v>4120</v>
      </c>
      <c r="F248" s="970">
        <v>128.1</v>
      </c>
      <c r="G248" s="968" t="s">
        <v>4091</v>
      </c>
      <c r="H248" s="971">
        <v>19</v>
      </c>
      <c r="I248" s="972">
        <v>9.8496630378434397E-2</v>
      </c>
      <c r="J248" s="972">
        <v>0</v>
      </c>
      <c r="K248" s="973">
        <v>416</v>
      </c>
      <c r="L248" s="972">
        <v>2.1659999999999999</v>
      </c>
      <c r="M248" s="972">
        <v>40.974598237428701</v>
      </c>
      <c r="N248" s="971">
        <v>1</v>
      </c>
      <c r="O248" s="971">
        <v>0</v>
      </c>
      <c r="P248" s="968">
        <v>4690379082040</v>
      </c>
      <c r="Q248" s="971"/>
      <c r="R248" s="971">
        <v>0</v>
      </c>
      <c r="S248" s="968" t="s">
        <v>4092</v>
      </c>
      <c r="T248" s="974">
        <f t="shared" si="6"/>
        <v>85.826999999999998</v>
      </c>
      <c r="U248" s="975">
        <f t="shared" si="7"/>
        <v>90.118350000000007</v>
      </c>
    </row>
    <row r="249" spans="1:21" hidden="1">
      <c r="A249" s="968" t="s">
        <v>4218</v>
      </c>
      <c r="B249" s="969">
        <v>610090002380</v>
      </c>
      <c r="C249" s="968" t="s">
        <v>4321</v>
      </c>
      <c r="D249" s="968" t="s">
        <v>4130</v>
      </c>
      <c r="E249" s="968" t="s">
        <v>4120</v>
      </c>
      <c r="F249" s="970">
        <v>128.1</v>
      </c>
      <c r="G249" s="968" t="s">
        <v>4091</v>
      </c>
      <c r="H249" s="971">
        <v>19</v>
      </c>
      <c r="I249" s="972">
        <v>9.8496630378434397E-2</v>
      </c>
      <c r="J249" s="972">
        <v>0</v>
      </c>
      <c r="K249" s="973">
        <v>416</v>
      </c>
      <c r="L249" s="972">
        <v>2.1659999999999999</v>
      </c>
      <c r="M249" s="972">
        <v>40.974598237428701</v>
      </c>
      <c r="N249" s="971">
        <v>1</v>
      </c>
      <c r="O249" s="971">
        <v>0</v>
      </c>
      <c r="P249" s="968">
        <v>4690379082057</v>
      </c>
      <c r="Q249" s="971"/>
      <c r="R249" s="971">
        <v>0</v>
      </c>
      <c r="S249" s="968" t="s">
        <v>4092</v>
      </c>
      <c r="T249" s="974">
        <f t="shared" si="6"/>
        <v>85.826999999999998</v>
      </c>
      <c r="U249" s="975">
        <f t="shared" si="7"/>
        <v>90.118350000000007</v>
      </c>
    </row>
    <row r="250" spans="1:21" hidden="1">
      <c r="A250" s="968" t="s">
        <v>4218</v>
      </c>
      <c r="B250" s="969">
        <v>610090002381</v>
      </c>
      <c r="C250" s="968" t="s">
        <v>4322</v>
      </c>
      <c r="D250" s="968" t="s">
        <v>4130</v>
      </c>
      <c r="E250" s="968" t="s">
        <v>4120</v>
      </c>
      <c r="F250" s="970">
        <v>128.1</v>
      </c>
      <c r="G250" s="968" t="s">
        <v>4091</v>
      </c>
      <c r="H250" s="971">
        <v>19</v>
      </c>
      <c r="I250" s="972">
        <v>9.8496630378434397E-2</v>
      </c>
      <c r="J250" s="972">
        <v>0</v>
      </c>
      <c r="K250" s="973">
        <v>416</v>
      </c>
      <c r="L250" s="972">
        <v>2.1659999999999999</v>
      </c>
      <c r="M250" s="972">
        <v>40.974598237428701</v>
      </c>
      <c r="N250" s="971">
        <v>1</v>
      </c>
      <c r="O250" s="971">
        <v>0</v>
      </c>
      <c r="P250" s="968">
        <v>4690379082064</v>
      </c>
      <c r="Q250" s="971"/>
      <c r="R250" s="971">
        <v>0</v>
      </c>
      <c r="S250" s="968" t="s">
        <v>4092</v>
      </c>
      <c r="T250" s="974">
        <f t="shared" si="6"/>
        <v>85.826999999999998</v>
      </c>
      <c r="U250" s="975">
        <f t="shared" si="7"/>
        <v>90.118350000000007</v>
      </c>
    </row>
    <row r="251" spans="1:21" hidden="1">
      <c r="A251" s="968" t="s">
        <v>4218</v>
      </c>
      <c r="B251" s="969">
        <v>610090002382</v>
      </c>
      <c r="C251" s="968" t="s">
        <v>4323</v>
      </c>
      <c r="D251" s="968" t="s">
        <v>4130</v>
      </c>
      <c r="E251" s="968" t="s">
        <v>4120</v>
      </c>
      <c r="F251" s="970">
        <v>128.1</v>
      </c>
      <c r="G251" s="968" t="s">
        <v>4091</v>
      </c>
      <c r="H251" s="971">
        <v>19</v>
      </c>
      <c r="I251" s="972">
        <v>9.8496630378434397E-2</v>
      </c>
      <c r="J251" s="972">
        <v>0</v>
      </c>
      <c r="K251" s="973">
        <v>416</v>
      </c>
      <c r="L251" s="972">
        <v>2.1659999999999999</v>
      </c>
      <c r="M251" s="972">
        <v>40.974598237428701</v>
      </c>
      <c r="N251" s="971">
        <v>1</v>
      </c>
      <c r="O251" s="971">
        <v>0</v>
      </c>
      <c r="P251" s="968">
        <v>4690379082071</v>
      </c>
      <c r="Q251" s="971"/>
      <c r="R251" s="971">
        <v>0</v>
      </c>
      <c r="S251" s="968" t="s">
        <v>4092</v>
      </c>
      <c r="T251" s="974">
        <f t="shared" si="6"/>
        <v>85.826999999999998</v>
      </c>
      <c r="U251" s="975">
        <f t="shared" si="7"/>
        <v>90.118350000000007</v>
      </c>
    </row>
    <row r="252" spans="1:21" hidden="1">
      <c r="A252" s="968" t="s">
        <v>4218</v>
      </c>
      <c r="B252" s="969">
        <v>610090002383</v>
      </c>
      <c r="C252" s="968" t="s">
        <v>4324</v>
      </c>
      <c r="D252" s="968" t="s">
        <v>4130</v>
      </c>
      <c r="E252" s="968" t="s">
        <v>4120</v>
      </c>
      <c r="F252" s="970">
        <v>128.1</v>
      </c>
      <c r="G252" s="968" t="s">
        <v>4091</v>
      </c>
      <c r="H252" s="971">
        <v>19</v>
      </c>
      <c r="I252" s="972">
        <v>9.8496630378434397E-2</v>
      </c>
      <c r="J252" s="972">
        <v>0</v>
      </c>
      <c r="K252" s="973">
        <v>416</v>
      </c>
      <c r="L252" s="972">
        <v>2.1659999999999999</v>
      </c>
      <c r="M252" s="972">
        <v>40.974598237428701</v>
      </c>
      <c r="N252" s="971">
        <v>1</v>
      </c>
      <c r="O252" s="971">
        <v>0</v>
      </c>
      <c r="P252" s="968">
        <v>4690379082088</v>
      </c>
      <c r="Q252" s="971"/>
      <c r="R252" s="971">
        <v>0</v>
      </c>
      <c r="S252" s="968" t="s">
        <v>4092</v>
      </c>
      <c r="T252" s="974">
        <f t="shared" si="6"/>
        <v>85.826999999999998</v>
      </c>
      <c r="U252" s="975">
        <f t="shared" si="7"/>
        <v>90.118350000000007</v>
      </c>
    </row>
    <row r="253" spans="1:21" hidden="1">
      <c r="A253" s="968" t="s">
        <v>4218</v>
      </c>
      <c r="B253" s="969">
        <v>610090002384</v>
      </c>
      <c r="C253" s="968" t="s">
        <v>4325</v>
      </c>
      <c r="D253" s="968" t="s">
        <v>4130</v>
      </c>
      <c r="E253" s="968" t="s">
        <v>4120</v>
      </c>
      <c r="F253" s="970">
        <v>128.1</v>
      </c>
      <c r="G253" s="968" t="s">
        <v>4091</v>
      </c>
      <c r="H253" s="971">
        <v>19</v>
      </c>
      <c r="I253" s="972">
        <v>9.8496630378434397E-2</v>
      </c>
      <c r="J253" s="972">
        <v>0</v>
      </c>
      <c r="K253" s="973">
        <v>416</v>
      </c>
      <c r="L253" s="972">
        <v>2.1659999999999999</v>
      </c>
      <c r="M253" s="972">
        <v>40.974598237428701</v>
      </c>
      <c r="N253" s="971">
        <v>1</v>
      </c>
      <c r="O253" s="971">
        <v>0</v>
      </c>
      <c r="P253" s="968">
        <v>4690379082095</v>
      </c>
      <c r="Q253" s="971"/>
      <c r="R253" s="971">
        <v>0</v>
      </c>
      <c r="S253" s="968" t="s">
        <v>4092</v>
      </c>
      <c r="T253" s="974">
        <f t="shared" si="6"/>
        <v>85.826999999999998</v>
      </c>
      <c r="U253" s="975">
        <f t="shared" si="7"/>
        <v>90.118350000000007</v>
      </c>
    </row>
    <row r="254" spans="1:21" hidden="1">
      <c r="A254" s="968" t="s">
        <v>4218</v>
      </c>
      <c r="B254" s="969">
        <v>610130005237</v>
      </c>
      <c r="C254" s="968" t="s">
        <v>4326</v>
      </c>
      <c r="D254" s="968" t="s">
        <v>4119</v>
      </c>
      <c r="E254" s="968" t="s">
        <v>4135</v>
      </c>
      <c r="F254" s="970">
        <v>1427.3999999999999</v>
      </c>
      <c r="G254" s="968" t="s">
        <v>4091</v>
      </c>
      <c r="H254" s="971">
        <v>10</v>
      </c>
      <c r="I254" s="972">
        <v>0.57599539203686401</v>
      </c>
      <c r="J254" s="972">
        <v>8</v>
      </c>
      <c r="K254" s="973">
        <v>60</v>
      </c>
      <c r="L254" s="972">
        <v>17.600000000000001</v>
      </c>
      <c r="M254" s="972">
        <v>34.559723522211797</v>
      </c>
      <c r="N254" s="971">
        <v>1</v>
      </c>
      <c r="O254" s="971">
        <v>0</v>
      </c>
      <c r="P254" s="968">
        <v>4690379082101</v>
      </c>
      <c r="Q254" s="971"/>
      <c r="R254" s="971">
        <v>0</v>
      </c>
      <c r="S254" s="968" t="s">
        <v>4092</v>
      </c>
      <c r="T254" s="974">
        <f t="shared" si="6"/>
        <v>956.35799999999995</v>
      </c>
      <c r="U254" s="975">
        <f t="shared" si="7"/>
        <v>1004.1759</v>
      </c>
    </row>
    <row r="255" spans="1:21" hidden="1">
      <c r="A255" s="968" t="s">
        <v>4218</v>
      </c>
      <c r="B255" s="969">
        <v>610130005238</v>
      </c>
      <c r="C255" s="968" t="s">
        <v>4327</v>
      </c>
      <c r="D255" s="968" t="s">
        <v>4119</v>
      </c>
      <c r="E255" s="968" t="s">
        <v>4135</v>
      </c>
      <c r="F255" s="970">
        <v>1427.3999999999999</v>
      </c>
      <c r="G255" s="968" t="s">
        <v>4091</v>
      </c>
      <c r="H255" s="971">
        <v>10</v>
      </c>
      <c r="I255" s="972">
        <v>0.57599539203686401</v>
      </c>
      <c r="J255" s="972">
        <v>8</v>
      </c>
      <c r="K255" s="973">
        <v>60</v>
      </c>
      <c r="L255" s="972">
        <v>17.600000000000001</v>
      </c>
      <c r="M255" s="972">
        <v>34.559723522211797</v>
      </c>
      <c r="N255" s="971">
        <v>1</v>
      </c>
      <c r="O255" s="971">
        <v>0</v>
      </c>
      <c r="P255" s="968">
        <v>4690379082118</v>
      </c>
      <c r="Q255" s="971"/>
      <c r="R255" s="971">
        <v>0</v>
      </c>
      <c r="S255" s="968" t="s">
        <v>4092</v>
      </c>
      <c r="T255" s="974">
        <f t="shared" si="6"/>
        <v>956.35799999999995</v>
      </c>
      <c r="U255" s="975">
        <f t="shared" si="7"/>
        <v>1004.1759</v>
      </c>
    </row>
    <row r="256" spans="1:21" hidden="1">
      <c r="A256" s="968" t="s">
        <v>4218</v>
      </c>
      <c r="B256" s="969">
        <v>610130005239</v>
      </c>
      <c r="C256" s="968" t="s">
        <v>4328</v>
      </c>
      <c r="D256" s="968" t="s">
        <v>4119</v>
      </c>
      <c r="E256" s="968" t="s">
        <v>4135</v>
      </c>
      <c r="F256" s="970">
        <v>1427.3999999999999</v>
      </c>
      <c r="G256" s="968" t="s">
        <v>4091</v>
      </c>
      <c r="H256" s="971">
        <v>10</v>
      </c>
      <c r="I256" s="972">
        <v>0.57599539203686401</v>
      </c>
      <c r="J256" s="972">
        <v>8</v>
      </c>
      <c r="K256" s="973">
        <v>60</v>
      </c>
      <c r="L256" s="972">
        <v>17.600000000000001</v>
      </c>
      <c r="M256" s="972">
        <v>34.559723522211797</v>
      </c>
      <c r="N256" s="971">
        <v>1</v>
      </c>
      <c r="O256" s="971">
        <v>0</v>
      </c>
      <c r="P256" s="968">
        <v>4690379082125</v>
      </c>
      <c r="Q256" s="971"/>
      <c r="R256" s="971">
        <v>0</v>
      </c>
      <c r="S256" s="968" t="s">
        <v>4092</v>
      </c>
      <c r="T256" s="974">
        <f t="shared" si="6"/>
        <v>956.35799999999995</v>
      </c>
      <c r="U256" s="975">
        <f t="shared" si="7"/>
        <v>1004.1759</v>
      </c>
    </row>
    <row r="257" spans="1:21" hidden="1">
      <c r="A257" s="968" t="s">
        <v>4218</v>
      </c>
      <c r="B257" s="969">
        <v>610130005240</v>
      </c>
      <c r="C257" s="968" t="s">
        <v>4329</v>
      </c>
      <c r="D257" s="968" t="s">
        <v>4119</v>
      </c>
      <c r="E257" s="968" t="s">
        <v>4135</v>
      </c>
      <c r="F257" s="970">
        <v>1427.3999999999999</v>
      </c>
      <c r="G257" s="968" t="s">
        <v>4091</v>
      </c>
      <c r="H257" s="971">
        <v>10</v>
      </c>
      <c r="I257" s="972">
        <v>0.57599539203686401</v>
      </c>
      <c r="J257" s="972">
        <v>8</v>
      </c>
      <c r="K257" s="973">
        <v>60</v>
      </c>
      <c r="L257" s="972">
        <v>17.600000000000001</v>
      </c>
      <c r="M257" s="972">
        <v>34.559723522211797</v>
      </c>
      <c r="N257" s="971">
        <v>1</v>
      </c>
      <c r="O257" s="971">
        <v>0</v>
      </c>
      <c r="P257" s="968">
        <v>4690379082132</v>
      </c>
      <c r="Q257" s="971"/>
      <c r="R257" s="971">
        <v>0</v>
      </c>
      <c r="S257" s="968" t="s">
        <v>4092</v>
      </c>
      <c r="T257" s="974">
        <f t="shared" si="6"/>
        <v>956.35799999999995</v>
      </c>
      <c r="U257" s="975">
        <f t="shared" si="7"/>
        <v>1004.1759</v>
      </c>
    </row>
    <row r="258" spans="1:21" hidden="1">
      <c r="A258" s="968" t="s">
        <v>4218</v>
      </c>
      <c r="B258" s="969">
        <v>610130005241</v>
      </c>
      <c r="C258" s="968" t="s">
        <v>4330</v>
      </c>
      <c r="D258" s="968" t="s">
        <v>4119</v>
      </c>
      <c r="E258" s="968" t="s">
        <v>4135</v>
      </c>
      <c r="F258" s="970">
        <v>1427.3999999999999</v>
      </c>
      <c r="G258" s="968" t="s">
        <v>4091</v>
      </c>
      <c r="H258" s="971">
        <v>10</v>
      </c>
      <c r="I258" s="972">
        <v>0.57599539203686401</v>
      </c>
      <c r="J258" s="972">
        <v>8</v>
      </c>
      <c r="K258" s="973">
        <v>60</v>
      </c>
      <c r="L258" s="972">
        <v>17.600000000000001</v>
      </c>
      <c r="M258" s="972">
        <v>34.559723522211797</v>
      </c>
      <c r="N258" s="971">
        <v>1</v>
      </c>
      <c r="O258" s="971">
        <v>0</v>
      </c>
      <c r="P258" s="968">
        <v>4690379082149</v>
      </c>
      <c r="Q258" s="971"/>
      <c r="R258" s="971">
        <v>0</v>
      </c>
      <c r="S258" s="968" t="s">
        <v>4092</v>
      </c>
      <c r="T258" s="974">
        <f t="shared" si="6"/>
        <v>956.35799999999995</v>
      </c>
      <c r="U258" s="975">
        <f t="shared" si="7"/>
        <v>1004.1759</v>
      </c>
    </row>
    <row r="259" spans="1:21" hidden="1">
      <c r="A259" s="968" t="s">
        <v>4218</v>
      </c>
      <c r="B259" s="969">
        <v>610130005242</v>
      </c>
      <c r="C259" s="968" t="s">
        <v>4331</v>
      </c>
      <c r="D259" s="968" t="s">
        <v>4119</v>
      </c>
      <c r="E259" s="968" t="s">
        <v>4135</v>
      </c>
      <c r="F259" s="970">
        <v>1427.3999999999999</v>
      </c>
      <c r="G259" s="968" t="s">
        <v>4091</v>
      </c>
      <c r="H259" s="971">
        <v>10</v>
      </c>
      <c r="I259" s="972">
        <v>0.57599539203686401</v>
      </c>
      <c r="J259" s="972">
        <v>8</v>
      </c>
      <c r="K259" s="973">
        <v>60</v>
      </c>
      <c r="L259" s="972">
        <v>17.600000000000001</v>
      </c>
      <c r="M259" s="972">
        <v>34.559723522211797</v>
      </c>
      <c r="N259" s="971">
        <v>1</v>
      </c>
      <c r="O259" s="971">
        <v>0</v>
      </c>
      <c r="P259" s="968">
        <v>4690379082156</v>
      </c>
      <c r="Q259" s="971"/>
      <c r="R259" s="971">
        <v>0</v>
      </c>
      <c r="S259" s="968" t="s">
        <v>4092</v>
      </c>
      <c r="T259" s="974">
        <f t="shared" si="6"/>
        <v>956.35799999999995</v>
      </c>
      <c r="U259" s="975">
        <f t="shared" si="7"/>
        <v>1004.1759</v>
      </c>
    </row>
    <row r="260" spans="1:21" hidden="1">
      <c r="A260" s="968" t="s">
        <v>4218</v>
      </c>
      <c r="B260" s="969">
        <v>610130005243</v>
      </c>
      <c r="C260" s="968" t="s">
        <v>4332</v>
      </c>
      <c r="D260" s="968" t="s">
        <v>4119</v>
      </c>
      <c r="E260" s="968" t="s">
        <v>4135</v>
      </c>
      <c r="F260" s="970">
        <v>1427.3999999999999</v>
      </c>
      <c r="G260" s="968" t="s">
        <v>4091</v>
      </c>
      <c r="H260" s="971">
        <v>10</v>
      </c>
      <c r="I260" s="972">
        <v>0.57599539203686401</v>
      </c>
      <c r="J260" s="972">
        <v>8</v>
      </c>
      <c r="K260" s="973">
        <v>60</v>
      </c>
      <c r="L260" s="972">
        <v>17.600000000000001</v>
      </c>
      <c r="M260" s="972">
        <v>34.559723522211797</v>
      </c>
      <c r="N260" s="971">
        <v>1</v>
      </c>
      <c r="O260" s="971">
        <v>0</v>
      </c>
      <c r="P260" s="968">
        <v>4690379082163</v>
      </c>
      <c r="Q260" s="971"/>
      <c r="R260" s="971">
        <v>0</v>
      </c>
      <c r="S260" s="968" t="s">
        <v>4092</v>
      </c>
      <c r="T260" s="974">
        <f t="shared" si="6"/>
        <v>956.35799999999995</v>
      </c>
      <c r="U260" s="975">
        <f t="shared" si="7"/>
        <v>1004.1759</v>
      </c>
    </row>
    <row r="261" spans="1:21" hidden="1">
      <c r="A261" s="968" t="s">
        <v>4218</v>
      </c>
      <c r="B261" s="969">
        <v>610130005244</v>
      </c>
      <c r="C261" s="968" t="s">
        <v>4333</v>
      </c>
      <c r="D261" s="968" t="s">
        <v>4119</v>
      </c>
      <c r="E261" s="968" t="s">
        <v>4135</v>
      </c>
      <c r="F261" s="970">
        <v>1256.5999999999999</v>
      </c>
      <c r="G261" s="968" t="s">
        <v>4091</v>
      </c>
      <c r="H261" s="971">
        <v>10</v>
      </c>
      <c r="I261" s="972">
        <v>0.57599539203686401</v>
      </c>
      <c r="J261" s="972">
        <v>8</v>
      </c>
      <c r="K261" s="973">
        <v>60</v>
      </c>
      <c r="L261" s="972">
        <v>17.600000000000001</v>
      </c>
      <c r="M261" s="972">
        <v>34.559723522211797</v>
      </c>
      <c r="N261" s="971">
        <v>1</v>
      </c>
      <c r="O261" s="971">
        <v>0</v>
      </c>
      <c r="P261" s="968">
        <v>4690379082170</v>
      </c>
      <c r="Q261" s="971"/>
      <c r="R261" s="971">
        <v>0</v>
      </c>
      <c r="S261" s="968" t="s">
        <v>4092</v>
      </c>
      <c r="T261" s="974">
        <f t="shared" si="6"/>
        <v>841.92200000000003</v>
      </c>
      <c r="U261" s="975">
        <f t="shared" si="7"/>
        <v>884.01810000000012</v>
      </c>
    </row>
    <row r="262" spans="1:21" hidden="1">
      <c r="A262" s="968" t="s">
        <v>4218</v>
      </c>
      <c r="B262" s="969">
        <v>610130005245</v>
      </c>
      <c r="C262" s="968" t="s">
        <v>4334</v>
      </c>
      <c r="D262" s="968" t="s">
        <v>4119</v>
      </c>
      <c r="E262" s="968" t="s">
        <v>4135</v>
      </c>
      <c r="F262" s="970">
        <v>1256.5999999999999</v>
      </c>
      <c r="G262" s="968" t="s">
        <v>4091</v>
      </c>
      <c r="H262" s="971">
        <v>10</v>
      </c>
      <c r="I262" s="972">
        <v>0.57599539203686401</v>
      </c>
      <c r="J262" s="972">
        <v>8</v>
      </c>
      <c r="K262" s="973">
        <v>60</v>
      </c>
      <c r="L262" s="972">
        <v>17.600000000000001</v>
      </c>
      <c r="M262" s="972">
        <v>34.559723522211797</v>
      </c>
      <c r="N262" s="971">
        <v>1</v>
      </c>
      <c r="O262" s="971">
        <v>0</v>
      </c>
      <c r="P262" s="968">
        <v>4690379082187</v>
      </c>
      <c r="Q262" s="971"/>
      <c r="R262" s="971">
        <v>0</v>
      </c>
      <c r="S262" s="968" t="s">
        <v>4092</v>
      </c>
      <c r="T262" s="974">
        <f t="shared" si="6"/>
        <v>841.92200000000003</v>
      </c>
      <c r="U262" s="975">
        <f t="shared" si="7"/>
        <v>884.01810000000012</v>
      </c>
    </row>
    <row r="263" spans="1:21" hidden="1">
      <c r="A263" s="968" t="s">
        <v>4218</v>
      </c>
      <c r="B263" s="969">
        <v>610130005246</v>
      </c>
      <c r="C263" s="968" t="s">
        <v>4335</v>
      </c>
      <c r="D263" s="968" t="s">
        <v>4119</v>
      </c>
      <c r="E263" s="968" t="s">
        <v>4135</v>
      </c>
      <c r="F263" s="970">
        <v>1256.5999999999999</v>
      </c>
      <c r="G263" s="968" t="s">
        <v>4091</v>
      </c>
      <c r="H263" s="971">
        <v>10</v>
      </c>
      <c r="I263" s="972">
        <v>0.57599539203686401</v>
      </c>
      <c r="J263" s="972">
        <v>8</v>
      </c>
      <c r="K263" s="973">
        <v>60</v>
      </c>
      <c r="L263" s="972">
        <v>17.600000000000001</v>
      </c>
      <c r="M263" s="972">
        <v>34.559723522211797</v>
      </c>
      <c r="N263" s="971">
        <v>1</v>
      </c>
      <c r="O263" s="971">
        <v>0</v>
      </c>
      <c r="P263" s="968">
        <v>4690379082194</v>
      </c>
      <c r="Q263" s="971"/>
      <c r="R263" s="971">
        <v>0</v>
      </c>
      <c r="S263" s="968" t="s">
        <v>4092</v>
      </c>
      <c r="T263" s="974">
        <f t="shared" si="6"/>
        <v>841.92200000000003</v>
      </c>
      <c r="U263" s="975">
        <f t="shared" si="7"/>
        <v>884.01810000000012</v>
      </c>
    </row>
    <row r="264" spans="1:21" hidden="1">
      <c r="A264" s="968" t="s">
        <v>4218</v>
      </c>
      <c r="B264" s="969">
        <v>610130005247</v>
      </c>
      <c r="C264" s="968" t="s">
        <v>4336</v>
      </c>
      <c r="D264" s="968" t="s">
        <v>4119</v>
      </c>
      <c r="E264" s="968" t="s">
        <v>4135</v>
      </c>
      <c r="F264" s="970">
        <v>1256.5999999999999</v>
      </c>
      <c r="G264" s="968" t="s">
        <v>4091</v>
      </c>
      <c r="H264" s="971">
        <v>10</v>
      </c>
      <c r="I264" s="972">
        <v>0.57599539203686401</v>
      </c>
      <c r="J264" s="972">
        <v>8</v>
      </c>
      <c r="K264" s="973">
        <v>60</v>
      </c>
      <c r="L264" s="972">
        <v>17.600000000000001</v>
      </c>
      <c r="M264" s="972">
        <v>34.559723522211797</v>
      </c>
      <c r="N264" s="971">
        <v>1</v>
      </c>
      <c r="O264" s="971">
        <v>0</v>
      </c>
      <c r="P264" s="968">
        <v>4690379082200</v>
      </c>
      <c r="Q264" s="971"/>
      <c r="R264" s="971">
        <v>0</v>
      </c>
      <c r="S264" s="968" t="s">
        <v>4092</v>
      </c>
      <c r="T264" s="974">
        <f t="shared" si="6"/>
        <v>841.92200000000003</v>
      </c>
      <c r="U264" s="975">
        <f t="shared" si="7"/>
        <v>884.01810000000012</v>
      </c>
    </row>
    <row r="265" spans="1:21" hidden="1">
      <c r="A265" s="968" t="s">
        <v>4218</v>
      </c>
      <c r="B265" s="969">
        <v>610130005248</v>
      </c>
      <c r="C265" s="968" t="s">
        <v>4337</v>
      </c>
      <c r="D265" s="968" t="s">
        <v>4119</v>
      </c>
      <c r="E265" s="968" t="s">
        <v>4135</v>
      </c>
      <c r="F265" s="970">
        <v>1256.5999999999999</v>
      </c>
      <c r="G265" s="968" t="s">
        <v>4091</v>
      </c>
      <c r="H265" s="971">
        <v>10</v>
      </c>
      <c r="I265" s="972">
        <v>0.57599539203686401</v>
      </c>
      <c r="J265" s="972">
        <v>8</v>
      </c>
      <c r="K265" s="973">
        <v>60</v>
      </c>
      <c r="L265" s="972">
        <v>17.600000000000001</v>
      </c>
      <c r="M265" s="972">
        <v>34.559723522211797</v>
      </c>
      <c r="N265" s="971">
        <v>1</v>
      </c>
      <c r="O265" s="971">
        <v>0</v>
      </c>
      <c r="P265" s="968">
        <v>4690379082217</v>
      </c>
      <c r="Q265" s="971"/>
      <c r="R265" s="971">
        <v>0</v>
      </c>
      <c r="S265" s="968" t="s">
        <v>4092</v>
      </c>
      <c r="T265" s="974">
        <f t="shared" si="6"/>
        <v>841.92200000000003</v>
      </c>
      <c r="U265" s="975">
        <f t="shared" si="7"/>
        <v>884.01810000000012</v>
      </c>
    </row>
    <row r="266" spans="1:21" hidden="1">
      <c r="A266" s="968" t="s">
        <v>4218</v>
      </c>
      <c r="B266" s="969">
        <v>610130005249</v>
      </c>
      <c r="C266" s="968" t="s">
        <v>4338</v>
      </c>
      <c r="D266" s="968" t="s">
        <v>4119</v>
      </c>
      <c r="E266" s="968" t="s">
        <v>4135</v>
      </c>
      <c r="F266" s="970">
        <v>1256.5999999999999</v>
      </c>
      <c r="G266" s="968" t="s">
        <v>4091</v>
      </c>
      <c r="H266" s="971">
        <v>10</v>
      </c>
      <c r="I266" s="972">
        <v>0.57599539203686401</v>
      </c>
      <c r="J266" s="972">
        <v>8</v>
      </c>
      <c r="K266" s="973">
        <v>60</v>
      </c>
      <c r="L266" s="972">
        <v>17.600000000000001</v>
      </c>
      <c r="M266" s="972">
        <v>34.559723522211797</v>
      </c>
      <c r="N266" s="971">
        <v>1</v>
      </c>
      <c r="O266" s="971">
        <v>0</v>
      </c>
      <c r="P266" s="968">
        <v>4690379082224</v>
      </c>
      <c r="Q266" s="971"/>
      <c r="R266" s="971">
        <v>0</v>
      </c>
      <c r="S266" s="968" t="s">
        <v>4092</v>
      </c>
      <c r="T266" s="974">
        <f t="shared" si="6"/>
        <v>841.92200000000003</v>
      </c>
      <c r="U266" s="975">
        <f t="shared" si="7"/>
        <v>884.01810000000012</v>
      </c>
    </row>
    <row r="267" spans="1:21" hidden="1">
      <c r="A267" s="968" t="s">
        <v>4218</v>
      </c>
      <c r="B267" s="969">
        <v>610130005250</v>
      </c>
      <c r="C267" s="968" t="s">
        <v>4339</v>
      </c>
      <c r="D267" s="968" t="s">
        <v>4119</v>
      </c>
      <c r="E267" s="968" t="s">
        <v>4135</v>
      </c>
      <c r="F267" s="970">
        <v>1256.5999999999999</v>
      </c>
      <c r="G267" s="968" t="s">
        <v>4091</v>
      </c>
      <c r="H267" s="971">
        <v>10</v>
      </c>
      <c r="I267" s="972">
        <v>0.57599539203686401</v>
      </c>
      <c r="J267" s="972">
        <v>8</v>
      </c>
      <c r="K267" s="973">
        <v>60</v>
      </c>
      <c r="L267" s="972">
        <v>17.600000000000001</v>
      </c>
      <c r="M267" s="972">
        <v>34.559723522211797</v>
      </c>
      <c r="N267" s="971">
        <v>1</v>
      </c>
      <c r="O267" s="971">
        <v>0</v>
      </c>
      <c r="P267" s="968">
        <v>4690379082231</v>
      </c>
      <c r="Q267" s="971"/>
      <c r="R267" s="971">
        <v>0</v>
      </c>
      <c r="S267" s="968" t="s">
        <v>4092</v>
      </c>
      <c r="T267" s="974">
        <f t="shared" si="6"/>
        <v>841.92200000000003</v>
      </c>
      <c r="U267" s="975">
        <f t="shared" si="7"/>
        <v>884.01810000000012</v>
      </c>
    </row>
    <row r="268" spans="1:21" hidden="1">
      <c r="A268" s="968" t="s">
        <v>4218</v>
      </c>
      <c r="B268" s="969">
        <v>610130004799</v>
      </c>
      <c r="C268" s="968" t="s">
        <v>4340</v>
      </c>
      <c r="D268" s="968" t="s">
        <v>4125</v>
      </c>
      <c r="E268" s="968" t="s">
        <v>4135</v>
      </c>
      <c r="F268" s="970">
        <v>1274.8999999999999</v>
      </c>
      <c r="G268" s="968" t="s">
        <v>4091</v>
      </c>
      <c r="H268" s="971">
        <v>10</v>
      </c>
      <c r="I268" s="972">
        <v>0.43199654402764798</v>
      </c>
      <c r="J268" s="972">
        <v>6</v>
      </c>
      <c r="K268" s="973">
        <v>72</v>
      </c>
      <c r="L268" s="972">
        <v>9.33</v>
      </c>
      <c r="M268" s="972">
        <v>31.103751169990598</v>
      </c>
      <c r="N268" s="971">
        <v>1</v>
      </c>
      <c r="O268" s="971">
        <v>0</v>
      </c>
      <c r="P268" s="968">
        <v>4690379082248</v>
      </c>
      <c r="Q268" s="971"/>
      <c r="R268" s="971">
        <v>0</v>
      </c>
      <c r="S268" s="968" t="s">
        <v>4092</v>
      </c>
      <c r="T268" s="974">
        <f t="shared" si="6"/>
        <v>854.18299999999999</v>
      </c>
      <c r="U268" s="975">
        <f t="shared" si="7"/>
        <v>896.89215000000002</v>
      </c>
    </row>
    <row r="269" spans="1:21" hidden="1">
      <c r="A269" s="968" t="s">
        <v>4218</v>
      </c>
      <c r="B269" s="969">
        <v>610130004815</v>
      </c>
      <c r="C269" s="968" t="s">
        <v>4341</v>
      </c>
      <c r="D269" s="968" t="s">
        <v>4125</v>
      </c>
      <c r="E269" s="968" t="s">
        <v>4135</v>
      </c>
      <c r="F269" s="970">
        <v>1274.8999999999999</v>
      </c>
      <c r="G269" s="968" t="s">
        <v>4091</v>
      </c>
      <c r="H269" s="971">
        <v>10</v>
      </c>
      <c r="I269" s="972">
        <v>0.43199654402764798</v>
      </c>
      <c r="J269" s="972">
        <v>6</v>
      </c>
      <c r="K269" s="973">
        <v>72</v>
      </c>
      <c r="L269" s="972">
        <v>9.33</v>
      </c>
      <c r="M269" s="972">
        <v>31.103751169990598</v>
      </c>
      <c r="N269" s="971">
        <v>1</v>
      </c>
      <c r="O269" s="971">
        <v>0</v>
      </c>
      <c r="P269" s="968">
        <v>4690379082255</v>
      </c>
      <c r="Q269" s="971"/>
      <c r="R269" s="971">
        <v>0</v>
      </c>
      <c r="S269" s="968" t="s">
        <v>4092</v>
      </c>
      <c r="T269" s="974">
        <f t="shared" si="6"/>
        <v>854.18299999999999</v>
      </c>
      <c r="U269" s="975">
        <f t="shared" si="7"/>
        <v>896.89215000000002</v>
      </c>
    </row>
    <row r="270" spans="1:21" hidden="1">
      <c r="A270" s="968" t="s">
        <v>4218</v>
      </c>
      <c r="B270" s="969">
        <v>610130005225</v>
      </c>
      <c r="C270" s="968" t="s">
        <v>4342</v>
      </c>
      <c r="D270" s="968" t="s">
        <v>4125</v>
      </c>
      <c r="E270" s="968" t="s">
        <v>4135</v>
      </c>
      <c r="F270" s="970">
        <v>1274.8999999999999</v>
      </c>
      <c r="G270" s="968" t="s">
        <v>4091</v>
      </c>
      <c r="H270" s="971">
        <v>10</v>
      </c>
      <c r="I270" s="972">
        <v>0.43199654402764798</v>
      </c>
      <c r="J270" s="972">
        <v>6</v>
      </c>
      <c r="K270" s="973">
        <v>72</v>
      </c>
      <c r="L270" s="972">
        <v>9.33</v>
      </c>
      <c r="M270" s="972">
        <v>31.103751169990598</v>
      </c>
      <c r="N270" s="971">
        <v>1</v>
      </c>
      <c r="O270" s="971">
        <v>0</v>
      </c>
      <c r="P270" s="968">
        <v>4690379082262</v>
      </c>
      <c r="Q270" s="971"/>
      <c r="R270" s="971">
        <v>0</v>
      </c>
      <c r="S270" s="968" t="s">
        <v>4092</v>
      </c>
      <c r="T270" s="974">
        <f t="shared" si="6"/>
        <v>854.18299999999999</v>
      </c>
      <c r="U270" s="975">
        <f t="shared" si="7"/>
        <v>896.89215000000002</v>
      </c>
    </row>
    <row r="271" spans="1:21" hidden="1">
      <c r="A271" s="968" t="s">
        <v>4218</v>
      </c>
      <c r="B271" s="969">
        <v>610130005226</v>
      </c>
      <c r="C271" s="968" t="s">
        <v>4343</v>
      </c>
      <c r="D271" s="968" t="s">
        <v>4125</v>
      </c>
      <c r="E271" s="968" t="s">
        <v>4135</v>
      </c>
      <c r="F271" s="970">
        <v>1274.8999999999999</v>
      </c>
      <c r="G271" s="968" t="s">
        <v>4091</v>
      </c>
      <c r="H271" s="971">
        <v>10</v>
      </c>
      <c r="I271" s="972">
        <v>0.43199654402764798</v>
      </c>
      <c r="J271" s="972">
        <v>6</v>
      </c>
      <c r="K271" s="973">
        <v>72</v>
      </c>
      <c r="L271" s="972">
        <v>9.33</v>
      </c>
      <c r="M271" s="972">
        <v>31.103751169990598</v>
      </c>
      <c r="N271" s="971">
        <v>1</v>
      </c>
      <c r="O271" s="971">
        <v>0</v>
      </c>
      <c r="P271" s="968">
        <v>4690379082279</v>
      </c>
      <c r="Q271" s="971"/>
      <c r="R271" s="971">
        <v>0</v>
      </c>
      <c r="S271" s="968" t="s">
        <v>4092</v>
      </c>
      <c r="T271" s="974">
        <f t="shared" si="6"/>
        <v>854.18299999999999</v>
      </c>
      <c r="U271" s="975">
        <f t="shared" si="7"/>
        <v>896.89215000000002</v>
      </c>
    </row>
    <row r="272" spans="1:21" hidden="1">
      <c r="A272" s="968" t="s">
        <v>4218</v>
      </c>
      <c r="B272" s="969">
        <v>610130005227</v>
      </c>
      <c r="C272" s="968" t="s">
        <v>4344</v>
      </c>
      <c r="D272" s="968" t="s">
        <v>4125</v>
      </c>
      <c r="E272" s="968" t="s">
        <v>4135</v>
      </c>
      <c r="F272" s="970">
        <v>1274.8999999999999</v>
      </c>
      <c r="G272" s="968" t="s">
        <v>4091</v>
      </c>
      <c r="H272" s="971">
        <v>10</v>
      </c>
      <c r="I272" s="972">
        <v>0.43199654402764798</v>
      </c>
      <c r="J272" s="972">
        <v>6</v>
      </c>
      <c r="K272" s="973">
        <v>72</v>
      </c>
      <c r="L272" s="972">
        <v>9.33</v>
      </c>
      <c r="M272" s="972">
        <v>31.103751169990598</v>
      </c>
      <c r="N272" s="971">
        <v>1</v>
      </c>
      <c r="O272" s="971">
        <v>0</v>
      </c>
      <c r="P272" s="968">
        <v>4690379082286</v>
      </c>
      <c r="Q272" s="971"/>
      <c r="R272" s="971">
        <v>0</v>
      </c>
      <c r="S272" s="968" t="s">
        <v>4092</v>
      </c>
      <c r="T272" s="974">
        <f t="shared" si="6"/>
        <v>854.18299999999999</v>
      </c>
      <c r="U272" s="975">
        <f t="shared" si="7"/>
        <v>896.89215000000002</v>
      </c>
    </row>
    <row r="273" spans="1:21" hidden="1">
      <c r="A273" s="968" t="s">
        <v>4218</v>
      </c>
      <c r="B273" s="969">
        <v>610130005228</v>
      </c>
      <c r="C273" s="968" t="s">
        <v>4345</v>
      </c>
      <c r="D273" s="968" t="s">
        <v>4125</v>
      </c>
      <c r="E273" s="968" t="s">
        <v>4135</v>
      </c>
      <c r="F273" s="970">
        <v>1274.8999999999999</v>
      </c>
      <c r="G273" s="968" t="s">
        <v>4091</v>
      </c>
      <c r="H273" s="971">
        <v>10</v>
      </c>
      <c r="I273" s="972">
        <v>0.43199654402764798</v>
      </c>
      <c r="J273" s="972">
        <v>6</v>
      </c>
      <c r="K273" s="973">
        <v>72</v>
      </c>
      <c r="L273" s="972">
        <v>9.33</v>
      </c>
      <c r="M273" s="972">
        <v>31.103751169990598</v>
      </c>
      <c r="N273" s="971">
        <v>1</v>
      </c>
      <c r="O273" s="971">
        <v>0</v>
      </c>
      <c r="P273" s="968">
        <v>4690379082293</v>
      </c>
      <c r="Q273" s="971"/>
      <c r="R273" s="971">
        <v>0</v>
      </c>
      <c r="S273" s="968" t="s">
        <v>4092</v>
      </c>
      <c r="T273" s="974">
        <f t="shared" si="6"/>
        <v>854.18299999999999</v>
      </c>
      <c r="U273" s="975">
        <f t="shared" si="7"/>
        <v>896.89215000000002</v>
      </c>
    </row>
    <row r="274" spans="1:21" hidden="1">
      <c r="A274" s="968" t="s">
        <v>4218</v>
      </c>
      <c r="B274" s="969">
        <v>610130005229</v>
      </c>
      <c r="C274" s="968" t="s">
        <v>4346</v>
      </c>
      <c r="D274" s="968" t="s">
        <v>4125</v>
      </c>
      <c r="E274" s="968" t="s">
        <v>4135</v>
      </c>
      <c r="F274" s="970">
        <v>1274.8999999999999</v>
      </c>
      <c r="G274" s="968" t="s">
        <v>4091</v>
      </c>
      <c r="H274" s="971">
        <v>10</v>
      </c>
      <c r="I274" s="972">
        <v>0.43199654402764798</v>
      </c>
      <c r="J274" s="972">
        <v>6</v>
      </c>
      <c r="K274" s="973">
        <v>72</v>
      </c>
      <c r="L274" s="972">
        <v>9.33</v>
      </c>
      <c r="M274" s="972">
        <v>31.103751169990598</v>
      </c>
      <c r="N274" s="971">
        <v>1</v>
      </c>
      <c r="O274" s="971">
        <v>0</v>
      </c>
      <c r="P274" s="968">
        <v>4690379082309</v>
      </c>
      <c r="Q274" s="971"/>
      <c r="R274" s="971">
        <v>0</v>
      </c>
      <c r="S274" s="968" t="s">
        <v>4092</v>
      </c>
      <c r="T274" s="974">
        <f t="shared" si="6"/>
        <v>854.18299999999999</v>
      </c>
      <c r="U274" s="975">
        <f t="shared" si="7"/>
        <v>896.89215000000002</v>
      </c>
    </row>
    <row r="275" spans="1:21" hidden="1">
      <c r="A275" s="968" t="s">
        <v>4218</v>
      </c>
      <c r="B275" s="969">
        <v>610130005230</v>
      </c>
      <c r="C275" s="968" t="s">
        <v>4347</v>
      </c>
      <c r="D275" s="968" t="s">
        <v>4125</v>
      </c>
      <c r="E275" s="968" t="s">
        <v>4135</v>
      </c>
      <c r="F275" s="970">
        <v>1116.3</v>
      </c>
      <c r="G275" s="968" t="s">
        <v>4091</v>
      </c>
      <c r="H275" s="971">
        <v>10</v>
      </c>
      <c r="I275" s="972">
        <v>0.43199654402764798</v>
      </c>
      <c r="J275" s="972">
        <v>6</v>
      </c>
      <c r="K275" s="973">
        <v>72</v>
      </c>
      <c r="L275" s="972">
        <v>9.33</v>
      </c>
      <c r="M275" s="972">
        <v>31.103751169990598</v>
      </c>
      <c r="N275" s="971">
        <v>1</v>
      </c>
      <c r="O275" s="971">
        <v>0</v>
      </c>
      <c r="P275" s="968">
        <v>4690379082316</v>
      </c>
      <c r="Q275" s="971"/>
      <c r="R275" s="971">
        <v>0</v>
      </c>
      <c r="S275" s="968" t="s">
        <v>4092</v>
      </c>
      <c r="T275" s="974">
        <f t="shared" si="6"/>
        <v>747.92100000000005</v>
      </c>
      <c r="U275" s="975">
        <f t="shared" si="7"/>
        <v>785.31705000000011</v>
      </c>
    </row>
    <row r="276" spans="1:21" hidden="1">
      <c r="A276" s="968" t="s">
        <v>4218</v>
      </c>
      <c r="B276" s="969">
        <v>610130005231</v>
      </c>
      <c r="C276" s="968" t="s">
        <v>4348</v>
      </c>
      <c r="D276" s="968" t="s">
        <v>4125</v>
      </c>
      <c r="E276" s="968" t="s">
        <v>4135</v>
      </c>
      <c r="F276" s="970">
        <v>1116.3</v>
      </c>
      <c r="G276" s="968" t="s">
        <v>4091</v>
      </c>
      <c r="H276" s="971">
        <v>10</v>
      </c>
      <c r="I276" s="972">
        <v>0.43199654402764798</v>
      </c>
      <c r="J276" s="972">
        <v>6</v>
      </c>
      <c r="K276" s="973">
        <v>72</v>
      </c>
      <c r="L276" s="972">
        <v>9.33</v>
      </c>
      <c r="M276" s="972">
        <v>31.103751169990598</v>
      </c>
      <c r="N276" s="971">
        <v>1</v>
      </c>
      <c r="O276" s="971">
        <v>0</v>
      </c>
      <c r="P276" s="968">
        <v>4690379082323</v>
      </c>
      <c r="Q276" s="971"/>
      <c r="R276" s="971">
        <v>0</v>
      </c>
      <c r="S276" s="968" t="s">
        <v>4092</v>
      </c>
      <c r="T276" s="974">
        <f t="shared" si="6"/>
        <v>747.92100000000005</v>
      </c>
      <c r="U276" s="975">
        <f t="shared" si="7"/>
        <v>785.31705000000011</v>
      </c>
    </row>
    <row r="277" spans="1:21" hidden="1">
      <c r="A277" s="968" t="s">
        <v>4218</v>
      </c>
      <c r="B277" s="969">
        <v>610130005232</v>
      </c>
      <c r="C277" s="968" t="s">
        <v>4349</v>
      </c>
      <c r="D277" s="968" t="s">
        <v>4125</v>
      </c>
      <c r="E277" s="968" t="s">
        <v>4135</v>
      </c>
      <c r="F277" s="970">
        <v>1116.3</v>
      </c>
      <c r="G277" s="968" t="s">
        <v>4091</v>
      </c>
      <c r="H277" s="971">
        <v>10</v>
      </c>
      <c r="I277" s="972">
        <v>0.43199654402764798</v>
      </c>
      <c r="J277" s="972">
        <v>6</v>
      </c>
      <c r="K277" s="973">
        <v>72</v>
      </c>
      <c r="L277" s="972">
        <v>9.33</v>
      </c>
      <c r="M277" s="972">
        <v>31.103751169990598</v>
      </c>
      <c r="N277" s="971">
        <v>1</v>
      </c>
      <c r="O277" s="971">
        <v>0</v>
      </c>
      <c r="P277" s="968">
        <v>4690379082330</v>
      </c>
      <c r="Q277" s="971"/>
      <c r="R277" s="971">
        <v>0</v>
      </c>
      <c r="S277" s="968" t="s">
        <v>4092</v>
      </c>
      <c r="T277" s="974">
        <f t="shared" si="6"/>
        <v>747.92100000000005</v>
      </c>
      <c r="U277" s="975">
        <f t="shared" si="7"/>
        <v>785.31705000000011</v>
      </c>
    </row>
    <row r="278" spans="1:21" hidden="1">
      <c r="A278" s="968" t="s">
        <v>4218</v>
      </c>
      <c r="B278" s="969">
        <v>610130005233</v>
      </c>
      <c r="C278" s="968" t="s">
        <v>4350</v>
      </c>
      <c r="D278" s="968" t="s">
        <v>4125</v>
      </c>
      <c r="E278" s="968" t="s">
        <v>4135</v>
      </c>
      <c r="F278" s="970">
        <v>1116.3</v>
      </c>
      <c r="G278" s="968" t="s">
        <v>4091</v>
      </c>
      <c r="H278" s="971">
        <v>10</v>
      </c>
      <c r="I278" s="972">
        <v>0.43199654402764798</v>
      </c>
      <c r="J278" s="972">
        <v>6</v>
      </c>
      <c r="K278" s="973">
        <v>72</v>
      </c>
      <c r="L278" s="972">
        <v>9.33</v>
      </c>
      <c r="M278" s="972">
        <v>31.103751169990598</v>
      </c>
      <c r="N278" s="971">
        <v>1</v>
      </c>
      <c r="O278" s="971">
        <v>0</v>
      </c>
      <c r="P278" s="968">
        <v>4690379082347</v>
      </c>
      <c r="Q278" s="971"/>
      <c r="R278" s="971">
        <v>0</v>
      </c>
      <c r="S278" s="968" t="s">
        <v>4092</v>
      </c>
      <c r="T278" s="974">
        <f t="shared" si="6"/>
        <v>747.92100000000005</v>
      </c>
      <c r="U278" s="975">
        <f t="shared" si="7"/>
        <v>785.31705000000011</v>
      </c>
    </row>
    <row r="279" spans="1:21" hidden="1">
      <c r="A279" s="968" t="s">
        <v>4218</v>
      </c>
      <c r="B279" s="969">
        <v>610130005234</v>
      </c>
      <c r="C279" s="968" t="s">
        <v>4351</v>
      </c>
      <c r="D279" s="968" t="s">
        <v>4125</v>
      </c>
      <c r="E279" s="968" t="s">
        <v>4135</v>
      </c>
      <c r="F279" s="970">
        <v>1116.3</v>
      </c>
      <c r="G279" s="968" t="s">
        <v>4091</v>
      </c>
      <c r="H279" s="971">
        <v>10</v>
      </c>
      <c r="I279" s="972">
        <v>0.43199654402764798</v>
      </c>
      <c r="J279" s="972">
        <v>6</v>
      </c>
      <c r="K279" s="973">
        <v>72</v>
      </c>
      <c r="L279" s="972">
        <v>9.33</v>
      </c>
      <c r="M279" s="972">
        <v>31.103751169990598</v>
      </c>
      <c r="N279" s="971">
        <v>1</v>
      </c>
      <c r="O279" s="971">
        <v>0</v>
      </c>
      <c r="P279" s="968">
        <v>4690379082354</v>
      </c>
      <c r="Q279" s="971"/>
      <c r="R279" s="971">
        <v>0</v>
      </c>
      <c r="S279" s="968" t="s">
        <v>4092</v>
      </c>
      <c r="T279" s="974">
        <f t="shared" si="6"/>
        <v>747.92100000000005</v>
      </c>
      <c r="U279" s="975">
        <f t="shared" si="7"/>
        <v>785.31705000000011</v>
      </c>
    </row>
    <row r="280" spans="1:21" hidden="1">
      <c r="A280" s="968" t="s">
        <v>4218</v>
      </c>
      <c r="B280" s="969">
        <v>610130005235</v>
      </c>
      <c r="C280" s="968" t="s">
        <v>4352</v>
      </c>
      <c r="D280" s="968" t="s">
        <v>4125</v>
      </c>
      <c r="E280" s="968" t="s">
        <v>4135</v>
      </c>
      <c r="F280" s="970">
        <v>1116.3</v>
      </c>
      <c r="G280" s="968" t="s">
        <v>4091</v>
      </c>
      <c r="H280" s="971">
        <v>10</v>
      </c>
      <c r="I280" s="972">
        <v>0.43199654402764798</v>
      </c>
      <c r="J280" s="972">
        <v>6</v>
      </c>
      <c r="K280" s="973">
        <v>72</v>
      </c>
      <c r="L280" s="972">
        <v>9.33</v>
      </c>
      <c r="M280" s="972">
        <v>31.103751169990598</v>
      </c>
      <c r="N280" s="971">
        <v>1</v>
      </c>
      <c r="O280" s="971">
        <v>0</v>
      </c>
      <c r="P280" s="968">
        <v>4690379082361</v>
      </c>
      <c r="Q280" s="971"/>
      <c r="R280" s="971">
        <v>0</v>
      </c>
      <c r="S280" s="968" t="s">
        <v>4092</v>
      </c>
      <c r="T280" s="974">
        <f t="shared" si="6"/>
        <v>747.92100000000005</v>
      </c>
      <c r="U280" s="975">
        <f t="shared" si="7"/>
        <v>785.31705000000011</v>
      </c>
    </row>
    <row r="281" spans="1:21" hidden="1">
      <c r="A281" s="968" t="s">
        <v>4218</v>
      </c>
      <c r="B281" s="969">
        <v>610130005236</v>
      </c>
      <c r="C281" s="968" t="s">
        <v>4353</v>
      </c>
      <c r="D281" s="968" t="s">
        <v>4125</v>
      </c>
      <c r="E281" s="968" t="s">
        <v>4135</v>
      </c>
      <c r="F281" s="970">
        <v>1116.3</v>
      </c>
      <c r="G281" s="968" t="s">
        <v>4091</v>
      </c>
      <c r="H281" s="971">
        <v>10</v>
      </c>
      <c r="I281" s="972">
        <v>0.43199654402764798</v>
      </c>
      <c r="J281" s="972">
        <v>6</v>
      </c>
      <c r="K281" s="973">
        <v>72</v>
      </c>
      <c r="L281" s="972">
        <v>9.33</v>
      </c>
      <c r="M281" s="972">
        <v>31.103751169990598</v>
      </c>
      <c r="N281" s="971">
        <v>1</v>
      </c>
      <c r="O281" s="971">
        <v>0</v>
      </c>
      <c r="P281" s="968">
        <v>4690379082378</v>
      </c>
      <c r="Q281" s="971"/>
      <c r="R281" s="971">
        <v>0</v>
      </c>
      <c r="S281" s="968" t="s">
        <v>4092</v>
      </c>
      <c r="T281" s="974">
        <f t="shared" si="6"/>
        <v>747.92100000000005</v>
      </c>
      <c r="U281" s="975">
        <f t="shared" si="7"/>
        <v>785.31705000000011</v>
      </c>
    </row>
    <row r="282" spans="1:21" hidden="1">
      <c r="A282" s="968" t="s">
        <v>4218</v>
      </c>
      <c r="B282" s="969">
        <v>620070002047</v>
      </c>
      <c r="C282" s="968" t="s">
        <v>4354</v>
      </c>
      <c r="D282" s="968" t="s">
        <v>4144</v>
      </c>
      <c r="E282" s="968" t="s">
        <v>4120</v>
      </c>
      <c r="F282" s="970">
        <v>12157.3</v>
      </c>
      <c r="G282" s="968" t="s">
        <v>4091</v>
      </c>
      <c r="H282" s="971">
        <v>2</v>
      </c>
      <c r="I282" s="972">
        <v>1.05596620908131</v>
      </c>
      <c r="J282" s="972">
        <v>0</v>
      </c>
      <c r="K282" s="973">
        <v>18</v>
      </c>
      <c r="L282" s="972">
        <v>22.9</v>
      </c>
      <c r="M282" s="972">
        <v>19.007391763463598</v>
      </c>
      <c r="N282" s="971">
        <v>1</v>
      </c>
      <c r="O282" s="971">
        <v>0</v>
      </c>
      <c r="P282" s="968">
        <v>4690379082385</v>
      </c>
      <c r="Q282" s="971"/>
      <c r="R282" s="971">
        <v>0</v>
      </c>
      <c r="S282" s="968" t="s">
        <v>4092</v>
      </c>
      <c r="T282" s="974">
        <f t="shared" si="6"/>
        <v>8145.3909999999996</v>
      </c>
      <c r="U282" s="975">
        <f t="shared" si="7"/>
        <v>8552.6605500000005</v>
      </c>
    </row>
    <row r="283" spans="1:21" hidden="1">
      <c r="A283" s="968" t="s">
        <v>4218</v>
      </c>
      <c r="B283" s="969">
        <v>620070002048</v>
      </c>
      <c r="C283" s="968" t="s">
        <v>4355</v>
      </c>
      <c r="D283" s="968" t="s">
        <v>4144</v>
      </c>
      <c r="E283" s="968" t="s">
        <v>4120</v>
      </c>
      <c r="F283" s="970">
        <v>12157.3</v>
      </c>
      <c r="G283" s="968" t="s">
        <v>4091</v>
      </c>
      <c r="H283" s="971">
        <v>2</v>
      </c>
      <c r="I283" s="972">
        <v>1.05596620908131</v>
      </c>
      <c r="J283" s="972">
        <v>0</v>
      </c>
      <c r="K283" s="973">
        <v>18</v>
      </c>
      <c r="L283" s="972">
        <v>22.9</v>
      </c>
      <c r="M283" s="972">
        <v>19.007391763463598</v>
      </c>
      <c r="N283" s="971">
        <v>1</v>
      </c>
      <c r="O283" s="971">
        <v>0</v>
      </c>
      <c r="P283" s="968">
        <v>4690379082392</v>
      </c>
      <c r="Q283" s="971"/>
      <c r="R283" s="971">
        <v>0</v>
      </c>
      <c r="S283" s="968" t="s">
        <v>4092</v>
      </c>
      <c r="T283" s="974">
        <f t="shared" si="6"/>
        <v>8145.3909999999996</v>
      </c>
      <c r="U283" s="975">
        <f t="shared" si="7"/>
        <v>8552.6605500000005</v>
      </c>
    </row>
    <row r="284" spans="1:21" hidden="1">
      <c r="A284" s="968" t="s">
        <v>4218</v>
      </c>
      <c r="B284" s="969">
        <v>620070002049</v>
      </c>
      <c r="C284" s="968" t="s">
        <v>4356</v>
      </c>
      <c r="D284" s="968" t="s">
        <v>4144</v>
      </c>
      <c r="E284" s="968" t="s">
        <v>4120</v>
      </c>
      <c r="F284" s="970">
        <v>12157.3</v>
      </c>
      <c r="G284" s="968" t="s">
        <v>4091</v>
      </c>
      <c r="H284" s="971">
        <v>2</v>
      </c>
      <c r="I284" s="972">
        <v>1.05596620908131</v>
      </c>
      <c r="J284" s="972">
        <v>0</v>
      </c>
      <c r="K284" s="973">
        <v>18</v>
      </c>
      <c r="L284" s="972">
        <v>22.9</v>
      </c>
      <c r="M284" s="972">
        <v>19.007391763463598</v>
      </c>
      <c r="N284" s="971">
        <v>1</v>
      </c>
      <c r="O284" s="971">
        <v>0</v>
      </c>
      <c r="P284" s="968">
        <v>4690379082408</v>
      </c>
      <c r="Q284" s="971"/>
      <c r="R284" s="971">
        <v>0</v>
      </c>
      <c r="S284" s="968" t="s">
        <v>4092</v>
      </c>
      <c r="T284" s="974">
        <f t="shared" si="6"/>
        <v>8145.3909999999996</v>
      </c>
      <c r="U284" s="975">
        <f t="shared" si="7"/>
        <v>8552.6605500000005</v>
      </c>
    </row>
    <row r="285" spans="1:21" hidden="1">
      <c r="A285" s="968" t="s">
        <v>4218</v>
      </c>
      <c r="B285" s="969">
        <v>620070002050</v>
      </c>
      <c r="C285" s="968" t="s">
        <v>4357</v>
      </c>
      <c r="D285" s="968" t="s">
        <v>4144</v>
      </c>
      <c r="E285" s="968" t="s">
        <v>4120</v>
      </c>
      <c r="F285" s="970">
        <v>12157.3</v>
      </c>
      <c r="G285" s="968" t="s">
        <v>4091</v>
      </c>
      <c r="H285" s="971">
        <v>2</v>
      </c>
      <c r="I285" s="972">
        <v>1.05596620908131</v>
      </c>
      <c r="J285" s="972">
        <v>0</v>
      </c>
      <c r="K285" s="973">
        <v>18</v>
      </c>
      <c r="L285" s="972">
        <v>22.9</v>
      </c>
      <c r="M285" s="972">
        <v>19.007391763463598</v>
      </c>
      <c r="N285" s="971">
        <v>1</v>
      </c>
      <c r="O285" s="971">
        <v>0</v>
      </c>
      <c r="P285" s="968">
        <v>4690379082415</v>
      </c>
      <c r="Q285" s="971"/>
      <c r="R285" s="971">
        <v>0</v>
      </c>
      <c r="S285" s="968" t="s">
        <v>4092</v>
      </c>
      <c r="T285" s="974">
        <f t="shared" si="6"/>
        <v>8145.3909999999996</v>
      </c>
      <c r="U285" s="975">
        <f t="shared" si="7"/>
        <v>8552.6605500000005</v>
      </c>
    </row>
    <row r="286" spans="1:21" hidden="1">
      <c r="A286" s="968" t="s">
        <v>4218</v>
      </c>
      <c r="B286" s="969">
        <v>620070002051</v>
      </c>
      <c r="C286" s="968" t="s">
        <v>4358</v>
      </c>
      <c r="D286" s="968" t="s">
        <v>4144</v>
      </c>
      <c r="E286" s="968" t="s">
        <v>4120</v>
      </c>
      <c r="F286" s="970">
        <v>12157.3</v>
      </c>
      <c r="G286" s="968" t="s">
        <v>4091</v>
      </c>
      <c r="H286" s="971">
        <v>2</v>
      </c>
      <c r="I286" s="972">
        <v>1.05596620908131</v>
      </c>
      <c r="J286" s="972">
        <v>0</v>
      </c>
      <c r="K286" s="973">
        <v>18</v>
      </c>
      <c r="L286" s="972">
        <v>22.9</v>
      </c>
      <c r="M286" s="972">
        <v>19.007391763463598</v>
      </c>
      <c r="N286" s="971">
        <v>1</v>
      </c>
      <c r="O286" s="971">
        <v>0</v>
      </c>
      <c r="P286" s="968">
        <v>4690379082422</v>
      </c>
      <c r="Q286" s="971"/>
      <c r="R286" s="971">
        <v>0</v>
      </c>
      <c r="S286" s="968" t="s">
        <v>4092</v>
      </c>
      <c r="T286" s="974">
        <f t="shared" si="6"/>
        <v>8145.3909999999996</v>
      </c>
      <c r="U286" s="975">
        <f t="shared" si="7"/>
        <v>8552.6605500000005</v>
      </c>
    </row>
    <row r="287" spans="1:21" hidden="1">
      <c r="A287" s="968" t="s">
        <v>4218</v>
      </c>
      <c r="B287" s="969">
        <v>620070002052</v>
      </c>
      <c r="C287" s="968" t="s">
        <v>4359</v>
      </c>
      <c r="D287" s="968" t="s">
        <v>4144</v>
      </c>
      <c r="E287" s="968" t="s">
        <v>4120</v>
      </c>
      <c r="F287" s="970">
        <v>12157.3</v>
      </c>
      <c r="G287" s="968" t="s">
        <v>4091</v>
      </c>
      <c r="H287" s="971">
        <v>2</v>
      </c>
      <c r="I287" s="972">
        <v>1.05596620908131</v>
      </c>
      <c r="J287" s="972">
        <v>0</v>
      </c>
      <c r="K287" s="973">
        <v>18</v>
      </c>
      <c r="L287" s="972">
        <v>22.9</v>
      </c>
      <c r="M287" s="972">
        <v>19.007391763463598</v>
      </c>
      <c r="N287" s="971">
        <v>1</v>
      </c>
      <c r="O287" s="971">
        <v>0</v>
      </c>
      <c r="P287" s="968">
        <v>4690379082439</v>
      </c>
      <c r="Q287" s="971"/>
      <c r="R287" s="971">
        <v>0</v>
      </c>
      <c r="S287" s="968" t="s">
        <v>4092</v>
      </c>
      <c r="T287" s="974">
        <f t="shared" ref="T287:T350" si="8">F287*67%</f>
        <v>8145.3909999999996</v>
      </c>
      <c r="U287" s="975">
        <f t="shared" ref="U287:U350" si="9">T287*1.05</f>
        <v>8552.6605500000005</v>
      </c>
    </row>
    <row r="288" spans="1:21" hidden="1">
      <c r="A288" s="968" t="s">
        <v>4218</v>
      </c>
      <c r="B288" s="969">
        <v>620070002053</v>
      </c>
      <c r="C288" s="968" t="s">
        <v>4360</v>
      </c>
      <c r="D288" s="968" t="s">
        <v>4144</v>
      </c>
      <c r="E288" s="968" t="s">
        <v>4120</v>
      </c>
      <c r="F288" s="970">
        <v>12157.3</v>
      </c>
      <c r="G288" s="968" t="s">
        <v>4091</v>
      </c>
      <c r="H288" s="971">
        <v>2</v>
      </c>
      <c r="I288" s="972">
        <v>1.05596620908131</v>
      </c>
      <c r="J288" s="972">
        <v>0</v>
      </c>
      <c r="K288" s="973">
        <v>18</v>
      </c>
      <c r="L288" s="972">
        <v>22.9</v>
      </c>
      <c r="M288" s="972">
        <v>19.007391763463598</v>
      </c>
      <c r="N288" s="971">
        <v>1</v>
      </c>
      <c r="O288" s="971">
        <v>0</v>
      </c>
      <c r="P288" s="968">
        <v>4690379082446</v>
      </c>
      <c r="Q288" s="971"/>
      <c r="R288" s="971">
        <v>0</v>
      </c>
      <c r="S288" s="968" t="s">
        <v>4092</v>
      </c>
      <c r="T288" s="974">
        <f t="shared" si="8"/>
        <v>8145.3909999999996</v>
      </c>
      <c r="U288" s="975">
        <f t="shared" si="9"/>
        <v>8552.6605500000005</v>
      </c>
    </row>
    <row r="289" spans="1:21" hidden="1">
      <c r="A289" s="968" t="s">
        <v>4218</v>
      </c>
      <c r="B289" s="969">
        <v>620070002054</v>
      </c>
      <c r="C289" s="968" t="s">
        <v>4361</v>
      </c>
      <c r="D289" s="968" t="s">
        <v>4144</v>
      </c>
      <c r="E289" s="968" t="s">
        <v>4120</v>
      </c>
      <c r="F289" s="970">
        <v>16427.3</v>
      </c>
      <c r="G289" s="968" t="s">
        <v>4091</v>
      </c>
      <c r="H289" s="971">
        <v>1</v>
      </c>
      <c r="I289" s="972">
        <v>0.527983104540655</v>
      </c>
      <c r="J289" s="972">
        <v>0</v>
      </c>
      <c r="K289" s="973">
        <v>30</v>
      </c>
      <c r="L289" s="972">
        <v>11.45</v>
      </c>
      <c r="M289" s="972">
        <v>15.8394931362196</v>
      </c>
      <c r="N289" s="971">
        <v>1</v>
      </c>
      <c r="O289" s="971">
        <v>0</v>
      </c>
      <c r="P289" s="968">
        <v>4690379082453</v>
      </c>
      <c r="Q289" s="971"/>
      <c r="R289" s="971">
        <v>0</v>
      </c>
      <c r="S289" s="968" t="s">
        <v>4092</v>
      </c>
      <c r="T289" s="974">
        <f t="shared" si="8"/>
        <v>11006.291000000001</v>
      </c>
      <c r="U289" s="975">
        <f t="shared" si="9"/>
        <v>11556.605550000002</v>
      </c>
    </row>
    <row r="290" spans="1:21" hidden="1">
      <c r="A290" s="968" t="s">
        <v>4218</v>
      </c>
      <c r="B290" s="969">
        <v>620070002055</v>
      </c>
      <c r="C290" s="968" t="s">
        <v>4362</v>
      </c>
      <c r="D290" s="968" t="s">
        <v>4144</v>
      </c>
      <c r="E290" s="968" t="s">
        <v>4120</v>
      </c>
      <c r="F290" s="970">
        <v>16427.3</v>
      </c>
      <c r="G290" s="968" t="s">
        <v>4091</v>
      </c>
      <c r="H290" s="971">
        <v>1</v>
      </c>
      <c r="I290" s="972">
        <v>0.527983104540655</v>
      </c>
      <c r="J290" s="972">
        <v>0</v>
      </c>
      <c r="K290" s="973">
        <v>30</v>
      </c>
      <c r="L290" s="972">
        <v>11.45</v>
      </c>
      <c r="M290" s="972">
        <v>15.8394931362196</v>
      </c>
      <c r="N290" s="971">
        <v>1</v>
      </c>
      <c r="O290" s="971">
        <v>0</v>
      </c>
      <c r="P290" s="968">
        <v>4690379082460</v>
      </c>
      <c r="Q290" s="971"/>
      <c r="R290" s="971">
        <v>0</v>
      </c>
      <c r="S290" s="968" t="s">
        <v>4092</v>
      </c>
      <c r="T290" s="974">
        <f t="shared" si="8"/>
        <v>11006.291000000001</v>
      </c>
      <c r="U290" s="975">
        <f t="shared" si="9"/>
        <v>11556.605550000002</v>
      </c>
    </row>
    <row r="291" spans="1:21" hidden="1">
      <c r="A291" s="968" t="s">
        <v>4218</v>
      </c>
      <c r="B291" s="969">
        <v>620070002056</v>
      </c>
      <c r="C291" s="968" t="s">
        <v>4363</v>
      </c>
      <c r="D291" s="968" t="s">
        <v>4144</v>
      </c>
      <c r="E291" s="968" t="s">
        <v>4120</v>
      </c>
      <c r="F291" s="970">
        <v>16427.3</v>
      </c>
      <c r="G291" s="968" t="s">
        <v>4091</v>
      </c>
      <c r="H291" s="971">
        <v>1</v>
      </c>
      <c r="I291" s="972">
        <v>0.527983104540655</v>
      </c>
      <c r="J291" s="972">
        <v>0</v>
      </c>
      <c r="K291" s="973">
        <v>30</v>
      </c>
      <c r="L291" s="972">
        <v>11.45</v>
      </c>
      <c r="M291" s="972">
        <v>15.8394931362196</v>
      </c>
      <c r="N291" s="971">
        <v>1</v>
      </c>
      <c r="O291" s="971">
        <v>0</v>
      </c>
      <c r="P291" s="968">
        <v>4690379082477</v>
      </c>
      <c r="Q291" s="971"/>
      <c r="R291" s="971">
        <v>0</v>
      </c>
      <c r="S291" s="968" t="s">
        <v>4092</v>
      </c>
      <c r="T291" s="974">
        <f t="shared" si="8"/>
        <v>11006.291000000001</v>
      </c>
      <c r="U291" s="975">
        <f t="shared" si="9"/>
        <v>11556.605550000002</v>
      </c>
    </row>
    <row r="292" spans="1:21" hidden="1">
      <c r="A292" s="968" t="s">
        <v>4218</v>
      </c>
      <c r="B292" s="969">
        <v>620070002057</v>
      </c>
      <c r="C292" s="968" t="s">
        <v>4364</v>
      </c>
      <c r="D292" s="968" t="s">
        <v>4144</v>
      </c>
      <c r="E292" s="968" t="s">
        <v>4120</v>
      </c>
      <c r="F292" s="970">
        <v>16427.3</v>
      </c>
      <c r="G292" s="968" t="s">
        <v>4091</v>
      </c>
      <c r="H292" s="971">
        <v>1</v>
      </c>
      <c r="I292" s="972">
        <v>0.527983104540655</v>
      </c>
      <c r="J292" s="972">
        <v>0</v>
      </c>
      <c r="K292" s="973">
        <v>30</v>
      </c>
      <c r="L292" s="972">
        <v>11.45</v>
      </c>
      <c r="M292" s="972">
        <v>15.8394931362196</v>
      </c>
      <c r="N292" s="971">
        <v>1</v>
      </c>
      <c r="O292" s="971">
        <v>0</v>
      </c>
      <c r="P292" s="968">
        <v>4690379082484</v>
      </c>
      <c r="Q292" s="971"/>
      <c r="R292" s="971">
        <v>0</v>
      </c>
      <c r="S292" s="968" t="s">
        <v>4092</v>
      </c>
      <c r="T292" s="974">
        <f t="shared" si="8"/>
        <v>11006.291000000001</v>
      </c>
      <c r="U292" s="975">
        <f t="shared" si="9"/>
        <v>11556.605550000002</v>
      </c>
    </row>
    <row r="293" spans="1:21" hidden="1">
      <c r="A293" s="968" t="s">
        <v>4218</v>
      </c>
      <c r="B293" s="969">
        <v>620070002058</v>
      </c>
      <c r="C293" s="968" t="s">
        <v>4365</v>
      </c>
      <c r="D293" s="968" t="s">
        <v>4144</v>
      </c>
      <c r="E293" s="968" t="s">
        <v>4120</v>
      </c>
      <c r="F293" s="970">
        <v>16427.3</v>
      </c>
      <c r="G293" s="968" t="s">
        <v>4091</v>
      </c>
      <c r="H293" s="971">
        <v>1</v>
      </c>
      <c r="I293" s="972">
        <v>0.527983104540655</v>
      </c>
      <c r="J293" s="972">
        <v>0</v>
      </c>
      <c r="K293" s="973">
        <v>30</v>
      </c>
      <c r="L293" s="972">
        <v>11.45</v>
      </c>
      <c r="M293" s="972">
        <v>15.8394931362196</v>
      </c>
      <c r="N293" s="971">
        <v>1</v>
      </c>
      <c r="O293" s="971">
        <v>0</v>
      </c>
      <c r="P293" s="968">
        <v>4690379082491</v>
      </c>
      <c r="Q293" s="971"/>
      <c r="R293" s="971">
        <v>0</v>
      </c>
      <c r="S293" s="968" t="s">
        <v>4092</v>
      </c>
      <c r="T293" s="974">
        <f t="shared" si="8"/>
        <v>11006.291000000001</v>
      </c>
      <c r="U293" s="975">
        <f t="shared" si="9"/>
        <v>11556.605550000002</v>
      </c>
    </row>
    <row r="294" spans="1:21" hidden="1">
      <c r="A294" s="968" t="s">
        <v>4218</v>
      </c>
      <c r="B294" s="969">
        <v>620070002059</v>
      </c>
      <c r="C294" s="968" t="s">
        <v>4366</v>
      </c>
      <c r="D294" s="968" t="s">
        <v>4144</v>
      </c>
      <c r="E294" s="968" t="s">
        <v>4120</v>
      </c>
      <c r="F294" s="970">
        <v>16427.3</v>
      </c>
      <c r="G294" s="968" t="s">
        <v>4091</v>
      </c>
      <c r="H294" s="971">
        <v>1</v>
      </c>
      <c r="I294" s="972">
        <v>0.527983104540655</v>
      </c>
      <c r="J294" s="972">
        <v>0</v>
      </c>
      <c r="K294" s="973">
        <v>30</v>
      </c>
      <c r="L294" s="972">
        <v>11.45</v>
      </c>
      <c r="M294" s="972">
        <v>15.8394931362196</v>
      </c>
      <c r="N294" s="971">
        <v>1</v>
      </c>
      <c r="O294" s="971">
        <v>0</v>
      </c>
      <c r="P294" s="968">
        <v>4690379082507</v>
      </c>
      <c r="Q294" s="971"/>
      <c r="R294" s="971">
        <v>0</v>
      </c>
      <c r="S294" s="968" t="s">
        <v>4092</v>
      </c>
      <c r="T294" s="974">
        <f t="shared" si="8"/>
        <v>11006.291000000001</v>
      </c>
      <c r="U294" s="975">
        <f t="shared" si="9"/>
        <v>11556.605550000002</v>
      </c>
    </row>
    <row r="295" spans="1:21" hidden="1">
      <c r="A295" s="968" t="s">
        <v>4218</v>
      </c>
      <c r="B295" s="969">
        <v>620070002060</v>
      </c>
      <c r="C295" s="968" t="s">
        <v>4367</v>
      </c>
      <c r="D295" s="968" t="s">
        <v>4144</v>
      </c>
      <c r="E295" s="968" t="s">
        <v>4120</v>
      </c>
      <c r="F295" s="970">
        <v>16427.3</v>
      </c>
      <c r="G295" s="968" t="s">
        <v>4091</v>
      </c>
      <c r="H295" s="971">
        <v>1</v>
      </c>
      <c r="I295" s="972">
        <v>0.527983104540655</v>
      </c>
      <c r="J295" s="972">
        <v>0</v>
      </c>
      <c r="K295" s="973">
        <v>30</v>
      </c>
      <c r="L295" s="972">
        <v>11.45</v>
      </c>
      <c r="M295" s="972">
        <v>15.8394931362196</v>
      </c>
      <c r="N295" s="971">
        <v>1</v>
      </c>
      <c r="O295" s="971">
        <v>0</v>
      </c>
      <c r="P295" s="968">
        <v>4690379082514</v>
      </c>
      <c r="Q295" s="971"/>
      <c r="R295" s="971">
        <v>0</v>
      </c>
      <c r="S295" s="968" t="s">
        <v>4092</v>
      </c>
      <c r="T295" s="974">
        <f t="shared" si="8"/>
        <v>11006.291000000001</v>
      </c>
      <c r="U295" s="975">
        <f t="shared" si="9"/>
        <v>11556.605550000002</v>
      </c>
    </row>
    <row r="296" spans="1:21" hidden="1">
      <c r="A296" s="968" t="s">
        <v>4218</v>
      </c>
      <c r="B296" s="969">
        <v>620070002061</v>
      </c>
      <c r="C296" s="968" t="s">
        <v>4368</v>
      </c>
      <c r="D296" s="968" t="s">
        <v>4144</v>
      </c>
      <c r="E296" s="968" t="s">
        <v>4120</v>
      </c>
      <c r="F296" s="970">
        <v>16427.3</v>
      </c>
      <c r="G296" s="968" t="s">
        <v>4091</v>
      </c>
      <c r="H296" s="971">
        <v>1</v>
      </c>
      <c r="I296" s="972">
        <v>0.527983104540655</v>
      </c>
      <c r="J296" s="972">
        <v>0</v>
      </c>
      <c r="K296" s="973">
        <v>30</v>
      </c>
      <c r="L296" s="972">
        <v>11.45</v>
      </c>
      <c r="M296" s="972">
        <v>15.8394931362196</v>
      </c>
      <c r="N296" s="971">
        <v>1</v>
      </c>
      <c r="O296" s="971">
        <v>0</v>
      </c>
      <c r="P296" s="968">
        <v>4690379082521</v>
      </c>
      <c r="Q296" s="971"/>
      <c r="R296" s="971">
        <v>0</v>
      </c>
      <c r="S296" s="968" t="s">
        <v>4092</v>
      </c>
      <c r="T296" s="974">
        <f t="shared" si="8"/>
        <v>11006.291000000001</v>
      </c>
      <c r="U296" s="975">
        <f t="shared" si="9"/>
        <v>11556.605550000002</v>
      </c>
    </row>
    <row r="297" spans="1:21" hidden="1">
      <c r="A297" s="968" t="s">
        <v>4218</v>
      </c>
      <c r="B297" s="969">
        <v>620070002062</v>
      </c>
      <c r="C297" s="968" t="s">
        <v>4369</v>
      </c>
      <c r="D297" s="968" t="s">
        <v>4144</v>
      </c>
      <c r="E297" s="968" t="s">
        <v>4120</v>
      </c>
      <c r="F297" s="970">
        <v>16427.3</v>
      </c>
      <c r="G297" s="968" t="s">
        <v>4091</v>
      </c>
      <c r="H297" s="971">
        <v>1</v>
      </c>
      <c r="I297" s="972">
        <v>0.527983104540655</v>
      </c>
      <c r="J297" s="972">
        <v>0</v>
      </c>
      <c r="K297" s="973">
        <v>30</v>
      </c>
      <c r="L297" s="972">
        <v>11.45</v>
      </c>
      <c r="M297" s="972">
        <v>15.8394931362196</v>
      </c>
      <c r="N297" s="971">
        <v>1</v>
      </c>
      <c r="O297" s="971">
        <v>0</v>
      </c>
      <c r="P297" s="968">
        <v>4690379082538</v>
      </c>
      <c r="Q297" s="971"/>
      <c r="R297" s="971">
        <v>0</v>
      </c>
      <c r="S297" s="968" t="s">
        <v>4092</v>
      </c>
      <c r="T297" s="974">
        <f t="shared" si="8"/>
        <v>11006.291000000001</v>
      </c>
      <c r="U297" s="975">
        <f t="shared" si="9"/>
        <v>11556.605550000002</v>
      </c>
    </row>
    <row r="298" spans="1:21" hidden="1">
      <c r="A298" s="968" t="s">
        <v>4218</v>
      </c>
      <c r="B298" s="969">
        <v>620070002063</v>
      </c>
      <c r="C298" s="968" t="s">
        <v>4370</v>
      </c>
      <c r="D298" s="968" t="s">
        <v>4144</v>
      </c>
      <c r="E298" s="968" t="s">
        <v>4120</v>
      </c>
      <c r="F298" s="970">
        <v>16427.3</v>
      </c>
      <c r="G298" s="968" t="s">
        <v>4091</v>
      </c>
      <c r="H298" s="971">
        <v>1</v>
      </c>
      <c r="I298" s="972">
        <v>0.527983104540655</v>
      </c>
      <c r="J298" s="972">
        <v>0</v>
      </c>
      <c r="K298" s="973">
        <v>30</v>
      </c>
      <c r="L298" s="972">
        <v>11.45</v>
      </c>
      <c r="M298" s="972">
        <v>15.8394931362196</v>
      </c>
      <c r="N298" s="971">
        <v>1</v>
      </c>
      <c r="O298" s="971">
        <v>0</v>
      </c>
      <c r="P298" s="968">
        <v>4690379082545</v>
      </c>
      <c r="Q298" s="971"/>
      <c r="R298" s="971">
        <v>0</v>
      </c>
      <c r="S298" s="968" t="s">
        <v>4092</v>
      </c>
      <c r="T298" s="974">
        <f t="shared" si="8"/>
        <v>11006.291000000001</v>
      </c>
      <c r="U298" s="975">
        <f t="shared" si="9"/>
        <v>11556.605550000002</v>
      </c>
    </row>
    <row r="299" spans="1:21" hidden="1">
      <c r="A299" s="968" t="s">
        <v>4218</v>
      </c>
      <c r="B299" s="969">
        <v>620070002064</v>
      </c>
      <c r="C299" s="968" t="s">
        <v>4371</v>
      </c>
      <c r="D299" s="968" t="s">
        <v>4144</v>
      </c>
      <c r="E299" s="968" t="s">
        <v>4120</v>
      </c>
      <c r="F299" s="970">
        <v>16427.3</v>
      </c>
      <c r="G299" s="968" t="s">
        <v>4091</v>
      </c>
      <c r="H299" s="971">
        <v>1</v>
      </c>
      <c r="I299" s="972">
        <v>0.527983104540655</v>
      </c>
      <c r="J299" s="972">
        <v>0</v>
      </c>
      <c r="K299" s="973">
        <v>30</v>
      </c>
      <c r="L299" s="972">
        <v>11.45</v>
      </c>
      <c r="M299" s="972">
        <v>15.8394931362196</v>
      </c>
      <c r="N299" s="971">
        <v>1</v>
      </c>
      <c r="O299" s="971">
        <v>0</v>
      </c>
      <c r="P299" s="968">
        <v>4690379082552</v>
      </c>
      <c r="Q299" s="971"/>
      <c r="R299" s="971">
        <v>0</v>
      </c>
      <c r="S299" s="968" t="s">
        <v>4092</v>
      </c>
      <c r="T299" s="974">
        <f t="shared" si="8"/>
        <v>11006.291000000001</v>
      </c>
      <c r="U299" s="975">
        <f t="shared" si="9"/>
        <v>11556.605550000002</v>
      </c>
    </row>
    <row r="300" spans="1:21" hidden="1">
      <c r="A300" s="968" t="s">
        <v>4218</v>
      </c>
      <c r="B300" s="969">
        <v>620070002065</v>
      </c>
      <c r="C300" s="968" t="s">
        <v>4372</v>
      </c>
      <c r="D300" s="968" t="s">
        <v>4144</v>
      </c>
      <c r="E300" s="968" t="s">
        <v>4120</v>
      </c>
      <c r="F300" s="970">
        <v>16427.3</v>
      </c>
      <c r="G300" s="968" t="s">
        <v>4091</v>
      </c>
      <c r="H300" s="971">
        <v>1</v>
      </c>
      <c r="I300" s="972">
        <v>0.527983104540655</v>
      </c>
      <c r="J300" s="972">
        <v>0</v>
      </c>
      <c r="K300" s="973">
        <v>30</v>
      </c>
      <c r="L300" s="972">
        <v>11.45</v>
      </c>
      <c r="M300" s="972">
        <v>15.8394931362196</v>
      </c>
      <c r="N300" s="971">
        <v>1</v>
      </c>
      <c r="O300" s="971">
        <v>0</v>
      </c>
      <c r="P300" s="968">
        <v>4690379082569</v>
      </c>
      <c r="Q300" s="971"/>
      <c r="R300" s="971">
        <v>0</v>
      </c>
      <c r="S300" s="968" t="s">
        <v>4092</v>
      </c>
      <c r="T300" s="974">
        <f t="shared" si="8"/>
        <v>11006.291000000001</v>
      </c>
      <c r="U300" s="975">
        <f t="shared" si="9"/>
        <v>11556.605550000002</v>
      </c>
    </row>
    <row r="301" spans="1:21" hidden="1">
      <c r="A301" s="968" t="s">
        <v>4218</v>
      </c>
      <c r="B301" s="969">
        <v>620070002066</v>
      </c>
      <c r="C301" s="968" t="s">
        <v>4373</v>
      </c>
      <c r="D301" s="968" t="s">
        <v>4144</v>
      </c>
      <c r="E301" s="968" t="s">
        <v>4120</v>
      </c>
      <c r="F301" s="970">
        <v>16427.3</v>
      </c>
      <c r="G301" s="968" t="s">
        <v>4091</v>
      </c>
      <c r="H301" s="971">
        <v>1</v>
      </c>
      <c r="I301" s="972">
        <v>0.527983104540655</v>
      </c>
      <c r="J301" s="972">
        <v>0</v>
      </c>
      <c r="K301" s="973">
        <v>30</v>
      </c>
      <c r="L301" s="972">
        <v>11.45</v>
      </c>
      <c r="M301" s="972">
        <v>15.8394931362196</v>
      </c>
      <c r="N301" s="971">
        <v>1</v>
      </c>
      <c r="O301" s="971">
        <v>0</v>
      </c>
      <c r="P301" s="968">
        <v>4690379082576</v>
      </c>
      <c r="Q301" s="971"/>
      <c r="R301" s="971">
        <v>0</v>
      </c>
      <c r="S301" s="968" t="s">
        <v>4092</v>
      </c>
      <c r="T301" s="974">
        <f t="shared" si="8"/>
        <v>11006.291000000001</v>
      </c>
      <c r="U301" s="975">
        <f t="shared" si="9"/>
        <v>11556.605550000002</v>
      </c>
    </row>
    <row r="302" spans="1:21" hidden="1">
      <c r="A302" s="968" t="s">
        <v>4218</v>
      </c>
      <c r="B302" s="969">
        <v>620070002067</v>
      </c>
      <c r="C302" s="968" t="s">
        <v>4374</v>
      </c>
      <c r="D302" s="968" t="s">
        <v>4144</v>
      </c>
      <c r="E302" s="968" t="s">
        <v>4120</v>
      </c>
      <c r="F302" s="970">
        <v>16427.3</v>
      </c>
      <c r="G302" s="968" t="s">
        <v>4091</v>
      </c>
      <c r="H302" s="971">
        <v>1</v>
      </c>
      <c r="I302" s="972">
        <v>0.527983104540655</v>
      </c>
      <c r="J302" s="972">
        <v>0</v>
      </c>
      <c r="K302" s="973">
        <v>30</v>
      </c>
      <c r="L302" s="972">
        <v>11.45</v>
      </c>
      <c r="M302" s="972">
        <v>15.8394931362196</v>
      </c>
      <c r="N302" s="971">
        <v>1</v>
      </c>
      <c r="O302" s="971">
        <v>0</v>
      </c>
      <c r="P302" s="968">
        <v>4690379082583</v>
      </c>
      <c r="Q302" s="971"/>
      <c r="R302" s="971">
        <v>0</v>
      </c>
      <c r="S302" s="968" t="s">
        <v>4092</v>
      </c>
      <c r="T302" s="974">
        <f t="shared" si="8"/>
        <v>11006.291000000001</v>
      </c>
      <c r="U302" s="975">
        <f t="shared" si="9"/>
        <v>11556.605550000002</v>
      </c>
    </row>
    <row r="303" spans="1:21" hidden="1">
      <c r="A303" s="968" t="s">
        <v>4218</v>
      </c>
      <c r="B303" s="969">
        <v>620070002112</v>
      </c>
      <c r="C303" s="968" t="s">
        <v>4375</v>
      </c>
      <c r="D303" s="968" t="s">
        <v>4157</v>
      </c>
      <c r="E303" s="968" t="s">
        <v>4120</v>
      </c>
      <c r="F303" s="970">
        <v>6972.3</v>
      </c>
      <c r="G303" s="968" t="s">
        <v>4091</v>
      </c>
      <c r="H303" s="971">
        <v>4</v>
      </c>
      <c r="I303" s="972">
        <v>1.05596620908131</v>
      </c>
      <c r="J303" s="972">
        <v>0</v>
      </c>
      <c r="K303" s="973">
        <v>20</v>
      </c>
      <c r="L303" s="972">
        <v>45.8</v>
      </c>
      <c r="M303" s="972">
        <v>21.119324181626201</v>
      </c>
      <c r="N303" s="971">
        <v>1</v>
      </c>
      <c r="O303" s="971">
        <v>0</v>
      </c>
      <c r="P303" s="968">
        <v>4690379082590</v>
      </c>
      <c r="Q303" s="971"/>
      <c r="R303" s="971">
        <v>0</v>
      </c>
      <c r="S303" s="968" t="s">
        <v>4092</v>
      </c>
      <c r="T303" s="974">
        <f t="shared" si="8"/>
        <v>4671.4410000000007</v>
      </c>
      <c r="U303" s="975">
        <f t="shared" si="9"/>
        <v>4905.0130500000014</v>
      </c>
    </row>
    <row r="304" spans="1:21" hidden="1">
      <c r="A304" s="968" t="s">
        <v>4218</v>
      </c>
      <c r="B304" s="969">
        <v>620070002113</v>
      </c>
      <c r="C304" s="968" t="s">
        <v>4376</v>
      </c>
      <c r="D304" s="968" t="s">
        <v>4157</v>
      </c>
      <c r="E304" s="968" t="s">
        <v>4120</v>
      </c>
      <c r="F304" s="970">
        <v>6972.3</v>
      </c>
      <c r="G304" s="968" t="s">
        <v>4091</v>
      </c>
      <c r="H304" s="971">
        <v>4</v>
      </c>
      <c r="I304" s="972">
        <v>1.05596620908131</v>
      </c>
      <c r="J304" s="972">
        <v>0</v>
      </c>
      <c r="K304" s="973">
        <v>20</v>
      </c>
      <c r="L304" s="972">
        <v>45.8</v>
      </c>
      <c r="M304" s="972">
        <v>21.119324181626201</v>
      </c>
      <c r="N304" s="971">
        <v>1</v>
      </c>
      <c r="O304" s="971">
        <v>0</v>
      </c>
      <c r="P304" s="968">
        <v>4690379082606</v>
      </c>
      <c r="Q304" s="971"/>
      <c r="R304" s="971">
        <v>0</v>
      </c>
      <c r="S304" s="968" t="s">
        <v>4092</v>
      </c>
      <c r="T304" s="974">
        <f t="shared" si="8"/>
        <v>4671.4410000000007</v>
      </c>
      <c r="U304" s="975">
        <f t="shared" si="9"/>
        <v>4905.0130500000014</v>
      </c>
    </row>
    <row r="305" spans="1:21" hidden="1">
      <c r="A305" s="968" t="s">
        <v>4218</v>
      </c>
      <c r="B305" s="969">
        <v>620070002114</v>
      </c>
      <c r="C305" s="968" t="s">
        <v>4377</v>
      </c>
      <c r="D305" s="968" t="s">
        <v>4157</v>
      </c>
      <c r="E305" s="968" t="s">
        <v>4120</v>
      </c>
      <c r="F305" s="970">
        <v>6972.3</v>
      </c>
      <c r="G305" s="968" t="s">
        <v>4091</v>
      </c>
      <c r="H305" s="971">
        <v>4</v>
      </c>
      <c r="I305" s="972">
        <v>1.05596620908131</v>
      </c>
      <c r="J305" s="972">
        <v>0</v>
      </c>
      <c r="K305" s="973">
        <v>20</v>
      </c>
      <c r="L305" s="972">
        <v>45.8</v>
      </c>
      <c r="M305" s="972">
        <v>21.119324181626201</v>
      </c>
      <c r="N305" s="971">
        <v>1</v>
      </c>
      <c r="O305" s="971">
        <v>0</v>
      </c>
      <c r="P305" s="968">
        <v>4690379082613</v>
      </c>
      <c r="Q305" s="971"/>
      <c r="R305" s="971">
        <v>0</v>
      </c>
      <c r="S305" s="968" t="s">
        <v>4092</v>
      </c>
      <c r="T305" s="974">
        <f t="shared" si="8"/>
        <v>4671.4410000000007</v>
      </c>
      <c r="U305" s="975">
        <f t="shared" si="9"/>
        <v>4905.0130500000014</v>
      </c>
    </row>
    <row r="306" spans="1:21" hidden="1">
      <c r="A306" s="968" t="s">
        <v>4218</v>
      </c>
      <c r="B306" s="969">
        <v>620070002115</v>
      </c>
      <c r="C306" s="968" t="s">
        <v>4378</v>
      </c>
      <c r="D306" s="968" t="s">
        <v>4157</v>
      </c>
      <c r="E306" s="968" t="s">
        <v>4120</v>
      </c>
      <c r="F306" s="970">
        <v>6972.3</v>
      </c>
      <c r="G306" s="968" t="s">
        <v>4091</v>
      </c>
      <c r="H306" s="971">
        <v>4</v>
      </c>
      <c r="I306" s="972">
        <v>1.05596620908131</v>
      </c>
      <c r="J306" s="972">
        <v>0</v>
      </c>
      <c r="K306" s="973">
        <v>20</v>
      </c>
      <c r="L306" s="972">
        <v>45.8</v>
      </c>
      <c r="M306" s="972">
        <v>21.119324181626201</v>
      </c>
      <c r="N306" s="971">
        <v>1</v>
      </c>
      <c r="O306" s="971">
        <v>0</v>
      </c>
      <c r="P306" s="968">
        <v>4690379082620</v>
      </c>
      <c r="Q306" s="971"/>
      <c r="R306" s="971">
        <v>0</v>
      </c>
      <c r="S306" s="968" t="s">
        <v>4092</v>
      </c>
      <c r="T306" s="974">
        <f t="shared" si="8"/>
        <v>4671.4410000000007</v>
      </c>
      <c r="U306" s="975">
        <f t="shared" si="9"/>
        <v>4905.0130500000014</v>
      </c>
    </row>
    <row r="307" spans="1:21" hidden="1">
      <c r="A307" s="968" t="s">
        <v>4218</v>
      </c>
      <c r="B307" s="969">
        <v>620070002116</v>
      </c>
      <c r="C307" s="968" t="s">
        <v>4379</v>
      </c>
      <c r="D307" s="968" t="s">
        <v>4157</v>
      </c>
      <c r="E307" s="968" t="s">
        <v>4120</v>
      </c>
      <c r="F307" s="970">
        <v>6972.3</v>
      </c>
      <c r="G307" s="968" t="s">
        <v>4091</v>
      </c>
      <c r="H307" s="971">
        <v>4</v>
      </c>
      <c r="I307" s="972">
        <v>1.05596620908131</v>
      </c>
      <c r="J307" s="972">
        <v>0</v>
      </c>
      <c r="K307" s="973">
        <v>20</v>
      </c>
      <c r="L307" s="972">
        <v>45.8</v>
      </c>
      <c r="M307" s="972">
        <v>21.119324181626201</v>
      </c>
      <c r="N307" s="971">
        <v>1</v>
      </c>
      <c r="O307" s="971">
        <v>0</v>
      </c>
      <c r="P307" s="968">
        <v>4690379082637</v>
      </c>
      <c r="Q307" s="971"/>
      <c r="R307" s="971">
        <v>0</v>
      </c>
      <c r="S307" s="968" t="s">
        <v>4092</v>
      </c>
      <c r="T307" s="974">
        <f t="shared" si="8"/>
        <v>4671.4410000000007</v>
      </c>
      <c r="U307" s="975">
        <f t="shared" si="9"/>
        <v>4905.0130500000014</v>
      </c>
    </row>
    <row r="308" spans="1:21" hidden="1">
      <c r="A308" s="968" t="s">
        <v>4218</v>
      </c>
      <c r="B308" s="969">
        <v>620070002117</v>
      </c>
      <c r="C308" s="968" t="s">
        <v>4380</v>
      </c>
      <c r="D308" s="968" t="s">
        <v>4157</v>
      </c>
      <c r="E308" s="968" t="s">
        <v>4120</v>
      </c>
      <c r="F308" s="970">
        <v>6972.3</v>
      </c>
      <c r="G308" s="968" t="s">
        <v>4091</v>
      </c>
      <c r="H308" s="971">
        <v>4</v>
      </c>
      <c r="I308" s="972">
        <v>1.05596620908131</v>
      </c>
      <c r="J308" s="972">
        <v>0</v>
      </c>
      <c r="K308" s="973">
        <v>20</v>
      </c>
      <c r="L308" s="972">
        <v>45.8</v>
      </c>
      <c r="M308" s="972">
        <v>21.119324181626201</v>
      </c>
      <c r="N308" s="971">
        <v>1</v>
      </c>
      <c r="O308" s="971">
        <v>0</v>
      </c>
      <c r="P308" s="968">
        <v>4690379082644</v>
      </c>
      <c r="Q308" s="971"/>
      <c r="R308" s="971">
        <v>0</v>
      </c>
      <c r="S308" s="968" t="s">
        <v>4092</v>
      </c>
      <c r="T308" s="974">
        <f t="shared" si="8"/>
        <v>4671.4410000000007</v>
      </c>
      <c r="U308" s="975">
        <f t="shared" si="9"/>
        <v>4905.0130500000014</v>
      </c>
    </row>
    <row r="309" spans="1:21" hidden="1">
      <c r="A309" s="968" t="s">
        <v>4218</v>
      </c>
      <c r="B309" s="969">
        <v>620070002118</v>
      </c>
      <c r="C309" s="968" t="s">
        <v>4381</v>
      </c>
      <c r="D309" s="968" t="s">
        <v>4157</v>
      </c>
      <c r="E309" s="968" t="s">
        <v>4120</v>
      </c>
      <c r="F309" s="970">
        <v>6972.3</v>
      </c>
      <c r="G309" s="968" t="s">
        <v>4091</v>
      </c>
      <c r="H309" s="971">
        <v>4</v>
      </c>
      <c r="I309" s="972">
        <v>1.05596620908131</v>
      </c>
      <c r="J309" s="972">
        <v>0</v>
      </c>
      <c r="K309" s="973">
        <v>20</v>
      </c>
      <c r="L309" s="972">
        <v>45.8</v>
      </c>
      <c r="M309" s="972">
        <v>21.119324181626201</v>
      </c>
      <c r="N309" s="971">
        <v>1</v>
      </c>
      <c r="O309" s="971">
        <v>0</v>
      </c>
      <c r="P309" s="968">
        <v>4690379082651</v>
      </c>
      <c r="Q309" s="971"/>
      <c r="R309" s="971">
        <v>0</v>
      </c>
      <c r="S309" s="968" t="s">
        <v>4092</v>
      </c>
      <c r="T309" s="974">
        <f t="shared" si="8"/>
        <v>4671.4410000000007</v>
      </c>
      <c r="U309" s="975">
        <f t="shared" si="9"/>
        <v>4905.0130500000014</v>
      </c>
    </row>
    <row r="310" spans="1:21" hidden="1">
      <c r="A310" s="968" t="s">
        <v>4218</v>
      </c>
      <c r="B310" s="969">
        <v>620070002119</v>
      </c>
      <c r="C310" s="968" t="s">
        <v>4382</v>
      </c>
      <c r="D310" s="968" t="s">
        <v>4157</v>
      </c>
      <c r="E310" s="968" t="s">
        <v>4120</v>
      </c>
      <c r="F310" s="970">
        <v>11712</v>
      </c>
      <c r="G310" s="968" t="s">
        <v>4091</v>
      </c>
      <c r="H310" s="971">
        <v>2</v>
      </c>
      <c r="I310" s="972">
        <v>0.527983104540655</v>
      </c>
      <c r="J310" s="972">
        <v>0</v>
      </c>
      <c r="K310" s="973">
        <v>26</v>
      </c>
      <c r="L310" s="972">
        <v>22.9</v>
      </c>
      <c r="M310" s="972">
        <v>13.727560718056999</v>
      </c>
      <c r="N310" s="971">
        <v>1</v>
      </c>
      <c r="O310" s="971">
        <v>0</v>
      </c>
      <c r="P310" s="968">
        <v>4690379082668</v>
      </c>
      <c r="Q310" s="971"/>
      <c r="R310" s="971">
        <v>0</v>
      </c>
      <c r="S310" s="968" t="s">
        <v>4092</v>
      </c>
      <c r="T310" s="974">
        <f t="shared" si="8"/>
        <v>7847.0400000000009</v>
      </c>
      <c r="U310" s="975">
        <f t="shared" si="9"/>
        <v>8239.3920000000016</v>
      </c>
    </row>
    <row r="311" spans="1:21" hidden="1">
      <c r="A311" s="968" t="s">
        <v>4218</v>
      </c>
      <c r="B311" s="969">
        <v>620070002120</v>
      </c>
      <c r="C311" s="968" t="s">
        <v>4383</v>
      </c>
      <c r="D311" s="968" t="s">
        <v>4157</v>
      </c>
      <c r="E311" s="968" t="s">
        <v>4120</v>
      </c>
      <c r="F311" s="970">
        <v>11712</v>
      </c>
      <c r="G311" s="968" t="s">
        <v>4091</v>
      </c>
      <c r="H311" s="971">
        <v>2</v>
      </c>
      <c r="I311" s="972">
        <v>0.527983104540655</v>
      </c>
      <c r="J311" s="972">
        <v>0</v>
      </c>
      <c r="K311" s="973">
        <v>26</v>
      </c>
      <c r="L311" s="972">
        <v>22.9</v>
      </c>
      <c r="M311" s="972">
        <v>13.727560718056999</v>
      </c>
      <c r="N311" s="971">
        <v>1</v>
      </c>
      <c r="O311" s="971">
        <v>0</v>
      </c>
      <c r="P311" s="968">
        <v>4690379082675</v>
      </c>
      <c r="Q311" s="971"/>
      <c r="R311" s="971">
        <v>0</v>
      </c>
      <c r="S311" s="968" t="s">
        <v>4092</v>
      </c>
      <c r="T311" s="974">
        <f t="shared" si="8"/>
        <v>7847.0400000000009</v>
      </c>
      <c r="U311" s="975">
        <f t="shared" si="9"/>
        <v>8239.3920000000016</v>
      </c>
    </row>
    <row r="312" spans="1:21" hidden="1">
      <c r="A312" s="968" t="s">
        <v>4218</v>
      </c>
      <c r="B312" s="969">
        <v>620070002121</v>
      </c>
      <c r="C312" s="968" t="s">
        <v>4384</v>
      </c>
      <c r="D312" s="968" t="s">
        <v>4157</v>
      </c>
      <c r="E312" s="968" t="s">
        <v>4120</v>
      </c>
      <c r="F312" s="970">
        <v>11712</v>
      </c>
      <c r="G312" s="968" t="s">
        <v>4091</v>
      </c>
      <c r="H312" s="971">
        <v>2</v>
      </c>
      <c r="I312" s="972">
        <v>0.527983104540655</v>
      </c>
      <c r="J312" s="972">
        <v>0</v>
      </c>
      <c r="K312" s="973">
        <v>26</v>
      </c>
      <c r="L312" s="972">
        <v>22.9</v>
      </c>
      <c r="M312" s="972">
        <v>13.727560718056999</v>
      </c>
      <c r="N312" s="971">
        <v>1</v>
      </c>
      <c r="O312" s="971">
        <v>0</v>
      </c>
      <c r="P312" s="968">
        <v>4690379082682</v>
      </c>
      <c r="Q312" s="971"/>
      <c r="R312" s="971">
        <v>0</v>
      </c>
      <c r="S312" s="968" t="s">
        <v>4092</v>
      </c>
      <c r="T312" s="974">
        <f t="shared" si="8"/>
        <v>7847.0400000000009</v>
      </c>
      <c r="U312" s="975">
        <f t="shared" si="9"/>
        <v>8239.3920000000016</v>
      </c>
    </row>
    <row r="313" spans="1:21" hidden="1">
      <c r="A313" s="968" t="s">
        <v>4218</v>
      </c>
      <c r="B313" s="969">
        <v>620070002122</v>
      </c>
      <c r="C313" s="968" t="s">
        <v>4385</v>
      </c>
      <c r="D313" s="968" t="s">
        <v>4157</v>
      </c>
      <c r="E313" s="968" t="s">
        <v>4120</v>
      </c>
      <c r="F313" s="970">
        <v>11712</v>
      </c>
      <c r="G313" s="968" t="s">
        <v>4091</v>
      </c>
      <c r="H313" s="971">
        <v>2</v>
      </c>
      <c r="I313" s="972">
        <v>0.527983104540655</v>
      </c>
      <c r="J313" s="972">
        <v>0</v>
      </c>
      <c r="K313" s="973">
        <v>26</v>
      </c>
      <c r="L313" s="972">
        <v>22.9</v>
      </c>
      <c r="M313" s="972">
        <v>13.727560718056999</v>
      </c>
      <c r="N313" s="971">
        <v>1</v>
      </c>
      <c r="O313" s="971">
        <v>0</v>
      </c>
      <c r="P313" s="968">
        <v>4690379082699</v>
      </c>
      <c r="Q313" s="971"/>
      <c r="R313" s="971">
        <v>0</v>
      </c>
      <c r="S313" s="968" t="s">
        <v>4092</v>
      </c>
      <c r="T313" s="974">
        <f t="shared" si="8"/>
        <v>7847.0400000000009</v>
      </c>
      <c r="U313" s="975">
        <f t="shared" si="9"/>
        <v>8239.3920000000016</v>
      </c>
    </row>
    <row r="314" spans="1:21" hidden="1">
      <c r="A314" s="968" t="s">
        <v>4218</v>
      </c>
      <c r="B314" s="969">
        <v>620070002123</v>
      </c>
      <c r="C314" s="968" t="s">
        <v>4386</v>
      </c>
      <c r="D314" s="968" t="s">
        <v>4157</v>
      </c>
      <c r="E314" s="968" t="s">
        <v>4120</v>
      </c>
      <c r="F314" s="970">
        <v>11712</v>
      </c>
      <c r="G314" s="968" t="s">
        <v>4091</v>
      </c>
      <c r="H314" s="971">
        <v>2</v>
      </c>
      <c r="I314" s="972">
        <v>0.527983104540655</v>
      </c>
      <c r="J314" s="972">
        <v>0</v>
      </c>
      <c r="K314" s="973">
        <v>26</v>
      </c>
      <c r="L314" s="972">
        <v>22.9</v>
      </c>
      <c r="M314" s="972">
        <v>13.727560718056999</v>
      </c>
      <c r="N314" s="971">
        <v>1</v>
      </c>
      <c r="O314" s="971">
        <v>0</v>
      </c>
      <c r="P314" s="968">
        <v>4690379082705</v>
      </c>
      <c r="Q314" s="971"/>
      <c r="R314" s="971">
        <v>0</v>
      </c>
      <c r="S314" s="968" t="s">
        <v>4092</v>
      </c>
      <c r="T314" s="974">
        <f t="shared" si="8"/>
        <v>7847.0400000000009</v>
      </c>
      <c r="U314" s="975">
        <f t="shared" si="9"/>
        <v>8239.3920000000016</v>
      </c>
    </row>
    <row r="315" spans="1:21" hidden="1">
      <c r="A315" s="968" t="s">
        <v>4218</v>
      </c>
      <c r="B315" s="969">
        <v>620070002124</v>
      </c>
      <c r="C315" s="968" t="s">
        <v>4387</v>
      </c>
      <c r="D315" s="968" t="s">
        <v>4157</v>
      </c>
      <c r="E315" s="968" t="s">
        <v>4120</v>
      </c>
      <c r="F315" s="970">
        <v>11712</v>
      </c>
      <c r="G315" s="968" t="s">
        <v>4091</v>
      </c>
      <c r="H315" s="971">
        <v>2</v>
      </c>
      <c r="I315" s="972">
        <v>0.527983104540655</v>
      </c>
      <c r="J315" s="972">
        <v>0</v>
      </c>
      <c r="K315" s="973">
        <v>26</v>
      </c>
      <c r="L315" s="972">
        <v>22.9</v>
      </c>
      <c r="M315" s="972">
        <v>13.727560718056999</v>
      </c>
      <c r="N315" s="971">
        <v>1</v>
      </c>
      <c r="O315" s="971">
        <v>0</v>
      </c>
      <c r="P315" s="968">
        <v>4690379082712</v>
      </c>
      <c r="Q315" s="971"/>
      <c r="R315" s="971">
        <v>0</v>
      </c>
      <c r="S315" s="968" t="s">
        <v>4092</v>
      </c>
      <c r="T315" s="974">
        <f t="shared" si="8"/>
        <v>7847.0400000000009</v>
      </c>
      <c r="U315" s="975">
        <f t="shared" si="9"/>
        <v>8239.3920000000016</v>
      </c>
    </row>
    <row r="316" spans="1:21" hidden="1">
      <c r="A316" s="968" t="s">
        <v>4218</v>
      </c>
      <c r="B316" s="969">
        <v>620070002125</v>
      </c>
      <c r="C316" s="968" t="s">
        <v>4388</v>
      </c>
      <c r="D316" s="968" t="s">
        <v>4157</v>
      </c>
      <c r="E316" s="968" t="s">
        <v>4120</v>
      </c>
      <c r="F316" s="970">
        <v>11712</v>
      </c>
      <c r="G316" s="968" t="s">
        <v>4091</v>
      </c>
      <c r="H316" s="971">
        <v>2</v>
      </c>
      <c r="I316" s="972">
        <v>0.527983104540655</v>
      </c>
      <c r="J316" s="972">
        <v>0</v>
      </c>
      <c r="K316" s="973">
        <v>26</v>
      </c>
      <c r="L316" s="972">
        <v>22.9</v>
      </c>
      <c r="M316" s="972">
        <v>13.727560718056999</v>
      </c>
      <c r="N316" s="971">
        <v>1</v>
      </c>
      <c r="O316" s="971">
        <v>0</v>
      </c>
      <c r="P316" s="968">
        <v>4690379082729</v>
      </c>
      <c r="Q316" s="971"/>
      <c r="R316" s="971">
        <v>0</v>
      </c>
      <c r="S316" s="968" t="s">
        <v>4092</v>
      </c>
      <c r="T316" s="974">
        <f t="shared" si="8"/>
        <v>7847.0400000000009</v>
      </c>
      <c r="U316" s="975">
        <f t="shared" si="9"/>
        <v>8239.3920000000016</v>
      </c>
    </row>
    <row r="317" spans="1:21" hidden="1">
      <c r="A317" s="968" t="s">
        <v>4218</v>
      </c>
      <c r="B317" s="969">
        <v>620070002126</v>
      </c>
      <c r="C317" s="968" t="s">
        <v>4389</v>
      </c>
      <c r="D317" s="968" t="s">
        <v>4157</v>
      </c>
      <c r="E317" s="968" t="s">
        <v>4120</v>
      </c>
      <c r="F317" s="970">
        <v>11712</v>
      </c>
      <c r="G317" s="968" t="s">
        <v>4091</v>
      </c>
      <c r="H317" s="971">
        <v>2</v>
      </c>
      <c r="I317" s="972">
        <v>0.527983104540655</v>
      </c>
      <c r="J317" s="972">
        <v>0</v>
      </c>
      <c r="K317" s="973">
        <v>26</v>
      </c>
      <c r="L317" s="972">
        <v>22.9</v>
      </c>
      <c r="M317" s="972">
        <v>13.727560718056999</v>
      </c>
      <c r="N317" s="971">
        <v>1</v>
      </c>
      <c r="O317" s="971">
        <v>0</v>
      </c>
      <c r="P317" s="968">
        <v>4690379082736</v>
      </c>
      <c r="Q317" s="971"/>
      <c r="R317" s="971">
        <v>0</v>
      </c>
      <c r="S317" s="968" t="s">
        <v>4092</v>
      </c>
      <c r="T317" s="974">
        <f t="shared" si="8"/>
        <v>7847.0400000000009</v>
      </c>
      <c r="U317" s="975">
        <f t="shared" si="9"/>
        <v>8239.3920000000016</v>
      </c>
    </row>
    <row r="318" spans="1:21" hidden="1">
      <c r="A318" s="968" t="s">
        <v>4218</v>
      </c>
      <c r="B318" s="969">
        <v>620070002127</v>
      </c>
      <c r="C318" s="968" t="s">
        <v>4390</v>
      </c>
      <c r="D318" s="968" t="s">
        <v>4157</v>
      </c>
      <c r="E318" s="968" t="s">
        <v>4120</v>
      </c>
      <c r="F318" s="970">
        <v>11712</v>
      </c>
      <c r="G318" s="968" t="s">
        <v>4091</v>
      </c>
      <c r="H318" s="971">
        <v>2</v>
      </c>
      <c r="I318" s="972">
        <v>0.527983104540655</v>
      </c>
      <c r="J318" s="972">
        <v>0</v>
      </c>
      <c r="K318" s="973">
        <v>26</v>
      </c>
      <c r="L318" s="972">
        <v>22.9</v>
      </c>
      <c r="M318" s="972">
        <v>13.727560718056999</v>
      </c>
      <c r="N318" s="971">
        <v>1</v>
      </c>
      <c r="O318" s="971">
        <v>0</v>
      </c>
      <c r="P318" s="968">
        <v>4690379082743</v>
      </c>
      <c r="Q318" s="971"/>
      <c r="R318" s="971">
        <v>0</v>
      </c>
      <c r="S318" s="968" t="s">
        <v>4092</v>
      </c>
      <c r="T318" s="974">
        <f t="shared" si="8"/>
        <v>7847.0400000000009</v>
      </c>
      <c r="U318" s="975">
        <f t="shared" si="9"/>
        <v>8239.3920000000016</v>
      </c>
    </row>
    <row r="319" spans="1:21" hidden="1">
      <c r="A319" s="968" t="s">
        <v>4218</v>
      </c>
      <c r="B319" s="969">
        <v>620070002128</v>
      </c>
      <c r="C319" s="968" t="s">
        <v>4391</v>
      </c>
      <c r="D319" s="968" t="s">
        <v>4157</v>
      </c>
      <c r="E319" s="968" t="s">
        <v>4120</v>
      </c>
      <c r="F319" s="970">
        <v>11712</v>
      </c>
      <c r="G319" s="968" t="s">
        <v>4091</v>
      </c>
      <c r="H319" s="971">
        <v>2</v>
      </c>
      <c r="I319" s="972">
        <v>0.527983104540655</v>
      </c>
      <c r="J319" s="972">
        <v>0</v>
      </c>
      <c r="K319" s="973">
        <v>26</v>
      </c>
      <c r="L319" s="972">
        <v>22.9</v>
      </c>
      <c r="M319" s="972">
        <v>13.727560718056999</v>
      </c>
      <c r="N319" s="971">
        <v>1</v>
      </c>
      <c r="O319" s="971">
        <v>0</v>
      </c>
      <c r="P319" s="968">
        <v>4690379082750</v>
      </c>
      <c r="Q319" s="971"/>
      <c r="R319" s="971">
        <v>0</v>
      </c>
      <c r="S319" s="968" t="s">
        <v>4092</v>
      </c>
      <c r="T319" s="974">
        <f t="shared" si="8"/>
        <v>7847.0400000000009</v>
      </c>
      <c r="U319" s="975">
        <f t="shared" si="9"/>
        <v>8239.3920000000016</v>
      </c>
    </row>
    <row r="320" spans="1:21" hidden="1">
      <c r="A320" s="968" t="s">
        <v>4218</v>
      </c>
      <c r="B320" s="969">
        <v>620070002129</v>
      </c>
      <c r="C320" s="968" t="s">
        <v>4392</v>
      </c>
      <c r="D320" s="968" t="s">
        <v>4157</v>
      </c>
      <c r="E320" s="968" t="s">
        <v>4120</v>
      </c>
      <c r="F320" s="970">
        <v>11712</v>
      </c>
      <c r="G320" s="968" t="s">
        <v>4091</v>
      </c>
      <c r="H320" s="971">
        <v>2</v>
      </c>
      <c r="I320" s="972">
        <v>0.527983104540655</v>
      </c>
      <c r="J320" s="972">
        <v>0</v>
      </c>
      <c r="K320" s="973">
        <v>26</v>
      </c>
      <c r="L320" s="972">
        <v>22.9</v>
      </c>
      <c r="M320" s="972">
        <v>13.727560718056999</v>
      </c>
      <c r="N320" s="971">
        <v>1</v>
      </c>
      <c r="O320" s="971">
        <v>0</v>
      </c>
      <c r="P320" s="968">
        <v>4690379082767</v>
      </c>
      <c r="Q320" s="971"/>
      <c r="R320" s="971">
        <v>0</v>
      </c>
      <c r="S320" s="968" t="s">
        <v>4092</v>
      </c>
      <c r="T320" s="974">
        <f t="shared" si="8"/>
        <v>7847.0400000000009</v>
      </c>
      <c r="U320" s="975">
        <f t="shared" si="9"/>
        <v>8239.3920000000016</v>
      </c>
    </row>
    <row r="321" spans="1:21" hidden="1">
      <c r="A321" s="968" t="s">
        <v>4218</v>
      </c>
      <c r="B321" s="969">
        <v>620070002130</v>
      </c>
      <c r="C321" s="968" t="s">
        <v>4393</v>
      </c>
      <c r="D321" s="968" t="s">
        <v>4157</v>
      </c>
      <c r="E321" s="968" t="s">
        <v>4120</v>
      </c>
      <c r="F321" s="970">
        <v>11712</v>
      </c>
      <c r="G321" s="968" t="s">
        <v>4091</v>
      </c>
      <c r="H321" s="971">
        <v>2</v>
      </c>
      <c r="I321" s="972">
        <v>0.527983104540655</v>
      </c>
      <c r="J321" s="972">
        <v>0</v>
      </c>
      <c r="K321" s="973">
        <v>26</v>
      </c>
      <c r="L321" s="972">
        <v>22.9</v>
      </c>
      <c r="M321" s="972">
        <v>13.727560718056999</v>
      </c>
      <c r="N321" s="971">
        <v>1</v>
      </c>
      <c r="O321" s="971">
        <v>0</v>
      </c>
      <c r="P321" s="968">
        <v>4690379082774</v>
      </c>
      <c r="Q321" s="971"/>
      <c r="R321" s="971">
        <v>0</v>
      </c>
      <c r="S321" s="968" t="s">
        <v>4092</v>
      </c>
      <c r="T321" s="974">
        <f t="shared" si="8"/>
        <v>7847.0400000000009</v>
      </c>
      <c r="U321" s="975">
        <f t="shared" si="9"/>
        <v>8239.3920000000016</v>
      </c>
    </row>
    <row r="322" spans="1:21" hidden="1">
      <c r="A322" s="968" t="s">
        <v>4218</v>
      </c>
      <c r="B322" s="969">
        <v>620070002131</v>
      </c>
      <c r="C322" s="968" t="s">
        <v>4394</v>
      </c>
      <c r="D322" s="968" t="s">
        <v>4157</v>
      </c>
      <c r="E322" s="968" t="s">
        <v>4120</v>
      </c>
      <c r="F322" s="970">
        <v>11712</v>
      </c>
      <c r="G322" s="968" t="s">
        <v>4091</v>
      </c>
      <c r="H322" s="971">
        <v>2</v>
      </c>
      <c r="I322" s="972">
        <v>0.527983104540655</v>
      </c>
      <c r="J322" s="972">
        <v>0</v>
      </c>
      <c r="K322" s="973">
        <v>26</v>
      </c>
      <c r="L322" s="972">
        <v>22.9</v>
      </c>
      <c r="M322" s="972">
        <v>13.727560718056999</v>
      </c>
      <c r="N322" s="971">
        <v>1</v>
      </c>
      <c r="O322" s="971">
        <v>0</v>
      </c>
      <c r="P322" s="968">
        <v>4690379082781</v>
      </c>
      <c r="Q322" s="971"/>
      <c r="R322" s="971">
        <v>0</v>
      </c>
      <c r="S322" s="968" t="s">
        <v>4092</v>
      </c>
      <c r="T322" s="974">
        <f t="shared" si="8"/>
        <v>7847.0400000000009</v>
      </c>
      <c r="U322" s="975">
        <f t="shared" si="9"/>
        <v>8239.3920000000016</v>
      </c>
    </row>
    <row r="323" spans="1:21" hidden="1">
      <c r="A323" s="968" t="s">
        <v>4218</v>
      </c>
      <c r="B323" s="969">
        <v>620070002132</v>
      </c>
      <c r="C323" s="968" t="s">
        <v>4395</v>
      </c>
      <c r="D323" s="968" t="s">
        <v>4157</v>
      </c>
      <c r="E323" s="968" t="s">
        <v>4120</v>
      </c>
      <c r="F323" s="970">
        <v>11712</v>
      </c>
      <c r="G323" s="968" t="s">
        <v>4091</v>
      </c>
      <c r="H323" s="971">
        <v>2</v>
      </c>
      <c r="I323" s="972">
        <v>0.527983104540655</v>
      </c>
      <c r="J323" s="972">
        <v>0</v>
      </c>
      <c r="K323" s="973">
        <v>26</v>
      </c>
      <c r="L323" s="972">
        <v>22.9</v>
      </c>
      <c r="M323" s="972">
        <v>13.727560718056999</v>
      </c>
      <c r="N323" s="971">
        <v>1</v>
      </c>
      <c r="O323" s="971">
        <v>0</v>
      </c>
      <c r="P323" s="968">
        <v>4690379082798</v>
      </c>
      <c r="Q323" s="971"/>
      <c r="R323" s="971">
        <v>0</v>
      </c>
      <c r="S323" s="968" t="s">
        <v>4092</v>
      </c>
      <c r="T323" s="974">
        <f t="shared" si="8"/>
        <v>7847.0400000000009</v>
      </c>
      <c r="U323" s="975">
        <f t="shared" si="9"/>
        <v>8239.3920000000016</v>
      </c>
    </row>
    <row r="324" spans="1:21" hidden="1">
      <c r="A324" s="968" t="s">
        <v>4218</v>
      </c>
      <c r="B324" s="969">
        <v>620070002068</v>
      </c>
      <c r="C324" s="968" t="s">
        <v>4396</v>
      </c>
      <c r="D324" s="968" t="s">
        <v>4170</v>
      </c>
      <c r="E324" s="968" t="s">
        <v>4120</v>
      </c>
      <c r="F324" s="970">
        <v>8985.2999999999993</v>
      </c>
      <c r="G324" s="968" t="s">
        <v>4091</v>
      </c>
      <c r="H324" s="971">
        <v>2</v>
      </c>
      <c r="I324" s="972">
        <v>0.79207920792079201</v>
      </c>
      <c r="J324" s="972">
        <v>0</v>
      </c>
      <c r="K324" s="973">
        <v>18</v>
      </c>
      <c r="L324" s="972">
        <v>22.9</v>
      </c>
      <c r="M324" s="972">
        <v>14.2574257425743</v>
      </c>
      <c r="N324" s="971">
        <v>1</v>
      </c>
      <c r="O324" s="971">
        <v>0</v>
      </c>
      <c r="P324" s="968">
        <v>4690379082804</v>
      </c>
      <c r="Q324" s="971"/>
      <c r="R324" s="971">
        <v>0</v>
      </c>
      <c r="S324" s="968" t="s">
        <v>4092</v>
      </c>
      <c r="T324" s="974">
        <f t="shared" si="8"/>
        <v>6020.1509999999998</v>
      </c>
      <c r="U324" s="975">
        <f t="shared" si="9"/>
        <v>6321.1585500000001</v>
      </c>
    </row>
    <row r="325" spans="1:21" hidden="1">
      <c r="A325" s="968" t="s">
        <v>4218</v>
      </c>
      <c r="B325" s="969">
        <v>620070002069</v>
      </c>
      <c r="C325" s="968" t="s">
        <v>4397</v>
      </c>
      <c r="D325" s="968" t="s">
        <v>4170</v>
      </c>
      <c r="E325" s="968" t="s">
        <v>4120</v>
      </c>
      <c r="F325" s="970">
        <v>8985.2999999999993</v>
      </c>
      <c r="G325" s="968" t="s">
        <v>4091</v>
      </c>
      <c r="H325" s="971">
        <v>2</v>
      </c>
      <c r="I325" s="972">
        <v>0.79207920792079201</v>
      </c>
      <c r="J325" s="972">
        <v>0</v>
      </c>
      <c r="K325" s="973">
        <v>18</v>
      </c>
      <c r="L325" s="972">
        <v>22.9</v>
      </c>
      <c r="M325" s="972">
        <v>14.2574257425743</v>
      </c>
      <c r="N325" s="971">
        <v>1</v>
      </c>
      <c r="O325" s="971">
        <v>0</v>
      </c>
      <c r="P325" s="968">
        <v>4690379082811</v>
      </c>
      <c r="Q325" s="971"/>
      <c r="R325" s="971">
        <v>0</v>
      </c>
      <c r="S325" s="968" t="s">
        <v>4092</v>
      </c>
      <c r="T325" s="974">
        <f t="shared" si="8"/>
        <v>6020.1509999999998</v>
      </c>
      <c r="U325" s="975">
        <f t="shared" si="9"/>
        <v>6321.1585500000001</v>
      </c>
    </row>
    <row r="326" spans="1:21" hidden="1">
      <c r="A326" s="968" t="s">
        <v>4218</v>
      </c>
      <c r="B326" s="969">
        <v>620070002070</v>
      </c>
      <c r="C326" s="968" t="s">
        <v>4398</v>
      </c>
      <c r="D326" s="968" t="s">
        <v>4170</v>
      </c>
      <c r="E326" s="968" t="s">
        <v>4120</v>
      </c>
      <c r="F326" s="970">
        <v>8985.2999999999993</v>
      </c>
      <c r="G326" s="968" t="s">
        <v>4091</v>
      </c>
      <c r="H326" s="971">
        <v>2</v>
      </c>
      <c r="I326" s="972">
        <v>0.79207920792079201</v>
      </c>
      <c r="J326" s="972">
        <v>0</v>
      </c>
      <c r="K326" s="973">
        <v>18</v>
      </c>
      <c r="L326" s="972">
        <v>22.9</v>
      </c>
      <c r="M326" s="972">
        <v>14.2574257425743</v>
      </c>
      <c r="N326" s="971">
        <v>1</v>
      </c>
      <c r="O326" s="971">
        <v>0</v>
      </c>
      <c r="P326" s="968">
        <v>4690379082828</v>
      </c>
      <c r="Q326" s="971"/>
      <c r="R326" s="971">
        <v>0</v>
      </c>
      <c r="S326" s="968" t="s">
        <v>4092</v>
      </c>
      <c r="T326" s="974">
        <f t="shared" si="8"/>
        <v>6020.1509999999998</v>
      </c>
      <c r="U326" s="975">
        <f t="shared" si="9"/>
        <v>6321.1585500000001</v>
      </c>
    </row>
    <row r="327" spans="1:21" hidden="1">
      <c r="A327" s="968" t="s">
        <v>4218</v>
      </c>
      <c r="B327" s="969">
        <v>620070002071</v>
      </c>
      <c r="C327" s="968" t="s">
        <v>4399</v>
      </c>
      <c r="D327" s="968" t="s">
        <v>4170</v>
      </c>
      <c r="E327" s="968" t="s">
        <v>4120</v>
      </c>
      <c r="F327" s="970">
        <v>8985.2999999999993</v>
      </c>
      <c r="G327" s="968" t="s">
        <v>4091</v>
      </c>
      <c r="H327" s="971">
        <v>2</v>
      </c>
      <c r="I327" s="972">
        <v>0.79207920792079201</v>
      </c>
      <c r="J327" s="972">
        <v>0</v>
      </c>
      <c r="K327" s="973">
        <v>18</v>
      </c>
      <c r="L327" s="972">
        <v>22.9</v>
      </c>
      <c r="M327" s="972">
        <v>14.2574257425743</v>
      </c>
      <c r="N327" s="971">
        <v>1</v>
      </c>
      <c r="O327" s="971">
        <v>0</v>
      </c>
      <c r="P327" s="968">
        <v>4690379082835</v>
      </c>
      <c r="Q327" s="971"/>
      <c r="R327" s="971">
        <v>0</v>
      </c>
      <c r="S327" s="968" t="s">
        <v>4092</v>
      </c>
      <c r="T327" s="974">
        <f t="shared" si="8"/>
        <v>6020.1509999999998</v>
      </c>
      <c r="U327" s="975">
        <f t="shared" si="9"/>
        <v>6321.1585500000001</v>
      </c>
    </row>
    <row r="328" spans="1:21" hidden="1">
      <c r="A328" s="968" t="s">
        <v>4218</v>
      </c>
      <c r="B328" s="969">
        <v>620070002072</v>
      </c>
      <c r="C328" s="968" t="s">
        <v>4400</v>
      </c>
      <c r="D328" s="968" t="s">
        <v>4170</v>
      </c>
      <c r="E328" s="968" t="s">
        <v>4120</v>
      </c>
      <c r="F328" s="970">
        <v>8985.2999999999993</v>
      </c>
      <c r="G328" s="968" t="s">
        <v>4091</v>
      </c>
      <c r="H328" s="971">
        <v>2</v>
      </c>
      <c r="I328" s="972">
        <v>0.79207920792079201</v>
      </c>
      <c r="J328" s="972">
        <v>0</v>
      </c>
      <c r="K328" s="973">
        <v>18</v>
      </c>
      <c r="L328" s="972">
        <v>22.9</v>
      </c>
      <c r="M328" s="972">
        <v>14.2574257425743</v>
      </c>
      <c r="N328" s="971">
        <v>1</v>
      </c>
      <c r="O328" s="971">
        <v>0</v>
      </c>
      <c r="P328" s="968">
        <v>4690379082842</v>
      </c>
      <c r="Q328" s="971"/>
      <c r="R328" s="971">
        <v>0</v>
      </c>
      <c r="S328" s="968" t="s">
        <v>4092</v>
      </c>
      <c r="T328" s="974">
        <f t="shared" si="8"/>
        <v>6020.1509999999998</v>
      </c>
      <c r="U328" s="975">
        <f t="shared" si="9"/>
        <v>6321.1585500000001</v>
      </c>
    </row>
    <row r="329" spans="1:21" hidden="1">
      <c r="A329" s="968" t="s">
        <v>4218</v>
      </c>
      <c r="B329" s="969">
        <v>620070002073</v>
      </c>
      <c r="C329" s="968" t="s">
        <v>4401</v>
      </c>
      <c r="D329" s="968" t="s">
        <v>4170</v>
      </c>
      <c r="E329" s="968" t="s">
        <v>4120</v>
      </c>
      <c r="F329" s="970">
        <v>8985.2999999999993</v>
      </c>
      <c r="G329" s="968" t="s">
        <v>4091</v>
      </c>
      <c r="H329" s="971">
        <v>2</v>
      </c>
      <c r="I329" s="972">
        <v>0.79207920792079201</v>
      </c>
      <c r="J329" s="972">
        <v>0</v>
      </c>
      <c r="K329" s="973">
        <v>18</v>
      </c>
      <c r="L329" s="972">
        <v>22.9</v>
      </c>
      <c r="M329" s="972">
        <v>14.2574257425743</v>
      </c>
      <c r="N329" s="971">
        <v>1</v>
      </c>
      <c r="O329" s="971">
        <v>0</v>
      </c>
      <c r="P329" s="968">
        <v>4690379082859</v>
      </c>
      <c r="Q329" s="971"/>
      <c r="R329" s="971">
        <v>0</v>
      </c>
      <c r="S329" s="968" t="s">
        <v>4092</v>
      </c>
      <c r="T329" s="974">
        <f t="shared" si="8"/>
        <v>6020.1509999999998</v>
      </c>
      <c r="U329" s="975">
        <f t="shared" si="9"/>
        <v>6321.1585500000001</v>
      </c>
    </row>
    <row r="330" spans="1:21" hidden="1">
      <c r="A330" s="968" t="s">
        <v>4218</v>
      </c>
      <c r="B330" s="969">
        <v>620070002076</v>
      </c>
      <c r="C330" s="968" t="s">
        <v>4402</v>
      </c>
      <c r="D330" s="968" t="s">
        <v>4170</v>
      </c>
      <c r="E330" s="968" t="s">
        <v>4120</v>
      </c>
      <c r="F330" s="970">
        <v>8985.2999999999993</v>
      </c>
      <c r="G330" s="968" t="s">
        <v>4091</v>
      </c>
      <c r="H330" s="971">
        <v>2</v>
      </c>
      <c r="I330" s="972">
        <v>0.79207920792079201</v>
      </c>
      <c r="J330" s="972">
        <v>0</v>
      </c>
      <c r="K330" s="973">
        <v>18</v>
      </c>
      <c r="L330" s="972">
        <v>22.9</v>
      </c>
      <c r="M330" s="972">
        <v>14.2574257425743</v>
      </c>
      <c r="N330" s="971">
        <v>1</v>
      </c>
      <c r="O330" s="971">
        <v>0</v>
      </c>
      <c r="P330" s="968">
        <v>4690379082866</v>
      </c>
      <c r="Q330" s="971"/>
      <c r="R330" s="971">
        <v>0</v>
      </c>
      <c r="S330" s="968" t="s">
        <v>4092</v>
      </c>
      <c r="T330" s="974">
        <f t="shared" si="8"/>
        <v>6020.1509999999998</v>
      </c>
      <c r="U330" s="975">
        <f t="shared" si="9"/>
        <v>6321.1585500000001</v>
      </c>
    </row>
    <row r="331" spans="1:21" hidden="1">
      <c r="A331" s="968" t="s">
        <v>4218</v>
      </c>
      <c r="B331" s="969">
        <v>620070002077</v>
      </c>
      <c r="C331" s="968" t="s">
        <v>4403</v>
      </c>
      <c r="D331" s="968" t="s">
        <v>4170</v>
      </c>
      <c r="E331" s="968" t="s">
        <v>4120</v>
      </c>
      <c r="F331" s="970">
        <v>12895.4</v>
      </c>
      <c r="G331" s="968" t="s">
        <v>4091</v>
      </c>
      <c r="H331" s="971">
        <v>1</v>
      </c>
      <c r="I331" s="972">
        <v>0.396039603960396</v>
      </c>
      <c r="J331" s="972">
        <v>0</v>
      </c>
      <c r="K331" s="973">
        <v>30</v>
      </c>
      <c r="L331" s="972">
        <v>5.2850000000000001</v>
      </c>
      <c r="M331" s="972">
        <v>11.881188118811901</v>
      </c>
      <c r="N331" s="971">
        <v>1</v>
      </c>
      <c r="O331" s="971">
        <v>0</v>
      </c>
      <c r="P331" s="968">
        <v>4690379082873</v>
      </c>
      <c r="Q331" s="971"/>
      <c r="R331" s="971">
        <v>0</v>
      </c>
      <c r="S331" s="968" t="s">
        <v>4092</v>
      </c>
      <c r="T331" s="974">
        <f t="shared" si="8"/>
        <v>8639.9179999999997</v>
      </c>
      <c r="U331" s="975">
        <f t="shared" si="9"/>
        <v>9071.9138999999996</v>
      </c>
    </row>
    <row r="332" spans="1:21" hidden="1">
      <c r="A332" s="968" t="s">
        <v>4218</v>
      </c>
      <c r="B332" s="969">
        <v>620070002078</v>
      </c>
      <c r="C332" s="968" t="s">
        <v>4404</v>
      </c>
      <c r="D332" s="968" t="s">
        <v>4170</v>
      </c>
      <c r="E332" s="968" t="s">
        <v>4120</v>
      </c>
      <c r="F332" s="970">
        <v>12895.4</v>
      </c>
      <c r="G332" s="968" t="s">
        <v>4091</v>
      </c>
      <c r="H332" s="971">
        <v>1</v>
      </c>
      <c r="I332" s="972">
        <v>0.396039603960396</v>
      </c>
      <c r="J332" s="972">
        <v>0</v>
      </c>
      <c r="K332" s="973">
        <v>30</v>
      </c>
      <c r="L332" s="972">
        <v>5.2850000000000001</v>
      </c>
      <c r="M332" s="972">
        <v>11.881188118811901</v>
      </c>
      <c r="N332" s="971">
        <v>1</v>
      </c>
      <c r="O332" s="971">
        <v>0</v>
      </c>
      <c r="P332" s="968">
        <v>4690379082880</v>
      </c>
      <c r="Q332" s="971"/>
      <c r="R332" s="971">
        <v>0</v>
      </c>
      <c r="S332" s="968" t="s">
        <v>4092</v>
      </c>
      <c r="T332" s="974">
        <f t="shared" si="8"/>
        <v>8639.9179999999997</v>
      </c>
      <c r="U332" s="975">
        <f t="shared" si="9"/>
        <v>9071.9138999999996</v>
      </c>
    </row>
    <row r="333" spans="1:21" hidden="1">
      <c r="A333" s="968" t="s">
        <v>4218</v>
      </c>
      <c r="B333" s="969">
        <v>620070002079</v>
      </c>
      <c r="C333" s="968" t="s">
        <v>4405</v>
      </c>
      <c r="D333" s="968" t="s">
        <v>4170</v>
      </c>
      <c r="E333" s="968" t="s">
        <v>4120</v>
      </c>
      <c r="F333" s="970">
        <v>12895.4</v>
      </c>
      <c r="G333" s="968" t="s">
        <v>4091</v>
      </c>
      <c r="H333" s="971">
        <v>1</v>
      </c>
      <c r="I333" s="972">
        <v>0.396039603960396</v>
      </c>
      <c r="J333" s="972">
        <v>0</v>
      </c>
      <c r="K333" s="973">
        <v>30</v>
      </c>
      <c r="L333" s="972">
        <v>5.2850000000000001</v>
      </c>
      <c r="M333" s="972">
        <v>11.881188118811901</v>
      </c>
      <c r="N333" s="971">
        <v>1</v>
      </c>
      <c r="O333" s="971">
        <v>0</v>
      </c>
      <c r="P333" s="968">
        <v>4690379082897</v>
      </c>
      <c r="Q333" s="971"/>
      <c r="R333" s="971">
        <v>0</v>
      </c>
      <c r="S333" s="968" t="s">
        <v>4092</v>
      </c>
      <c r="T333" s="974">
        <f t="shared" si="8"/>
        <v>8639.9179999999997</v>
      </c>
      <c r="U333" s="975">
        <f t="shared" si="9"/>
        <v>9071.9138999999996</v>
      </c>
    </row>
    <row r="334" spans="1:21" hidden="1">
      <c r="A334" s="968" t="s">
        <v>4218</v>
      </c>
      <c r="B334" s="969">
        <v>620070002080</v>
      </c>
      <c r="C334" s="968" t="s">
        <v>4406</v>
      </c>
      <c r="D334" s="968" t="s">
        <v>4170</v>
      </c>
      <c r="E334" s="968" t="s">
        <v>4120</v>
      </c>
      <c r="F334" s="970">
        <v>12895.4</v>
      </c>
      <c r="G334" s="968" t="s">
        <v>4091</v>
      </c>
      <c r="H334" s="971">
        <v>1</v>
      </c>
      <c r="I334" s="972">
        <v>0.396039603960396</v>
      </c>
      <c r="J334" s="972">
        <v>0</v>
      </c>
      <c r="K334" s="973">
        <v>30</v>
      </c>
      <c r="L334" s="972">
        <v>5.2850000000000001</v>
      </c>
      <c r="M334" s="972">
        <v>11.881188118811901</v>
      </c>
      <c r="N334" s="971">
        <v>1</v>
      </c>
      <c r="O334" s="971">
        <v>0</v>
      </c>
      <c r="P334" s="968">
        <v>4690379082903</v>
      </c>
      <c r="Q334" s="971"/>
      <c r="R334" s="971">
        <v>0</v>
      </c>
      <c r="S334" s="968" t="s">
        <v>4092</v>
      </c>
      <c r="T334" s="974">
        <f t="shared" si="8"/>
        <v>8639.9179999999997</v>
      </c>
      <c r="U334" s="975">
        <f t="shared" si="9"/>
        <v>9071.9138999999996</v>
      </c>
    </row>
    <row r="335" spans="1:21" hidden="1">
      <c r="A335" s="968" t="s">
        <v>4218</v>
      </c>
      <c r="B335" s="969">
        <v>620070002081</v>
      </c>
      <c r="C335" s="968" t="s">
        <v>4407</v>
      </c>
      <c r="D335" s="968" t="s">
        <v>4170</v>
      </c>
      <c r="E335" s="968" t="s">
        <v>4120</v>
      </c>
      <c r="F335" s="970">
        <v>12895.4</v>
      </c>
      <c r="G335" s="968" t="s">
        <v>4091</v>
      </c>
      <c r="H335" s="971">
        <v>1</v>
      </c>
      <c r="I335" s="972">
        <v>0.396039603960396</v>
      </c>
      <c r="J335" s="972">
        <v>0</v>
      </c>
      <c r="K335" s="973">
        <v>30</v>
      </c>
      <c r="L335" s="972">
        <v>5.2850000000000001</v>
      </c>
      <c r="M335" s="972">
        <v>11.881188118811901</v>
      </c>
      <c r="N335" s="971">
        <v>1</v>
      </c>
      <c r="O335" s="971">
        <v>0</v>
      </c>
      <c r="P335" s="968">
        <v>4690379082910</v>
      </c>
      <c r="Q335" s="971"/>
      <c r="R335" s="971">
        <v>0</v>
      </c>
      <c r="S335" s="968" t="s">
        <v>4092</v>
      </c>
      <c r="T335" s="974">
        <f t="shared" si="8"/>
        <v>8639.9179999999997</v>
      </c>
      <c r="U335" s="975">
        <f t="shared" si="9"/>
        <v>9071.9138999999996</v>
      </c>
    </row>
    <row r="336" spans="1:21" hidden="1">
      <c r="A336" s="968" t="s">
        <v>4218</v>
      </c>
      <c r="B336" s="969">
        <v>620070002082</v>
      </c>
      <c r="C336" s="968" t="s">
        <v>4408</v>
      </c>
      <c r="D336" s="968" t="s">
        <v>4170</v>
      </c>
      <c r="E336" s="968" t="s">
        <v>4120</v>
      </c>
      <c r="F336" s="970">
        <v>12895.4</v>
      </c>
      <c r="G336" s="968" t="s">
        <v>4091</v>
      </c>
      <c r="H336" s="971">
        <v>1</v>
      </c>
      <c r="I336" s="972">
        <v>0.396039603960396</v>
      </c>
      <c r="J336" s="972">
        <v>0</v>
      </c>
      <c r="K336" s="973">
        <v>30</v>
      </c>
      <c r="L336" s="972">
        <v>5.2850000000000001</v>
      </c>
      <c r="M336" s="972">
        <v>11.881188118811901</v>
      </c>
      <c r="N336" s="971">
        <v>1</v>
      </c>
      <c r="O336" s="971">
        <v>0</v>
      </c>
      <c r="P336" s="968">
        <v>4690379082927</v>
      </c>
      <c r="Q336" s="971"/>
      <c r="R336" s="971">
        <v>0</v>
      </c>
      <c r="S336" s="968" t="s">
        <v>4092</v>
      </c>
      <c r="T336" s="974">
        <f t="shared" si="8"/>
        <v>8639.9179999999997</v>
      </c>
      <c r="U336" s="975">
        <f t="shared" si="9"/>
        <v>9071.9138999999996</v>
      </c>
    </row>
    <row r="337" spans="1:21" hidden="1">
      <c r="A337" s="968" t="s">
        <v>4218</v>
      </c>
      <c r="B337" s="969">
        <v>620070002083</v>
      </c>
      <c r="C337" s="968" t="s">
        <v>4409</v>
      </c>
      <c r="D337" s="968" t="s">
        <v>4170</v>
      </c>
      <c r="E337" s="968" t="s">
        <v>4120</v>
      </c>
      <c r="F337" s="970">
        <v>12895.4</v>
      </c>
      <c r="G337" s="968" t="s">
        <v>4091</v>
      </c>
      <c r="H337" s="971">
        <v>1</v>
      </c>
      <c r="I337" s="972">
        <v>0.396039603960396</v>
      </c>
      <c r="J337" s="972">
        <v>0</v>
      </c>
      <c r="K337" s="973">
        <v>30</v>
      </c>
      <c r="L337" s="972">
        <v>5.2850000000000001</v>
      </c>
      <c r="M337" s="972">
        <v>11.881188118811901</v>
      </c>
      <c r="N337" s="971">
        <v>1</v>
      </c>
      <c r="O337" s="971">
        <v>0</v>
      </c>
      <c r="P337" s="968">
        <v>4690379082934</v>
      </c>
      <c r="Q337" s="971"/>
      <c r="R337" s="971">
        <v>0</v>
      </c>
      <c r="S337" s="968" t="s">
        <v>4092</v>
      </c>
      <c r="T337" s="974">
        <f t="shared" si="8"/>
        <v>8639.9179999999997</v>
      </c>
      <c r="U337" s="975">
        <f t="shared" si="9"/>
        <v>9071.9138999999996</v>
      </c>
    </row>
    <row r="338" spans="1:21" hidden="1">
      <c r="A338" s="968" t="s">
        <v>4218</v>
      </c>
      <c r="B338" s="969">
        <v>620070002084</v>
      </c>
      <c r="C338" s="968" t="s">
        <v>4410</v>
      </c>
      <c r="D338" s="968" t="s">
        <v>4170</v>
      </c>
      <c r="E338" s="968" t="s">
        <v>4120</v>
      </c>
      <c r="F338" s="970">
        <v>12895.4</v>
      </c>
      <c r="G338" s="968" t="s">
        <v>4091</v>
      </c>
      <c r="H338" s="971">
        <v>1</v>
      </c>
      <c r="I338" s="972">
        <v>0.396039603960396</v>
      </c>
      <c r="J338" s="972">
        <v>0</v>
      </c>
      <c r="K338" s="973">
        <v>30</v>
      </c>
      <c r="L338" s="972">
        <v>5.2850000000000001</v>
      </c>
      <c r="M338" s="972">
        <v>11.881188118811901</v>
      </c>
      <c r="N338" s="971">
        <v>1</v>
      </c>
      <c r="O338" s="971">
        <v>0</v>
      </c>
      <c r="P338" s="968">
        <v>4690379082941</v>
      </c>
      <c r="Q338" s="971"/>
      <c r="R338" s="971">
        <v>0</v>
      </c>
      <c r="S338" s="968" t="s">
        <v>4092</v>
      </c>
      <c r="T338" s="974">
        <f t="shared" si="8"/>
        <v>8639.9179999999997</v>
      </c>
      <c r="U338" s="975">
        <f t="shared" si="9"/>
        <v>9071.9138999999996</v>
      </c>
    </row>
    <row r="339" spans="1:21" hidden="1">
      <c r="A339" s="968" t="s">
        <v>4218</v>
      </c>
      <c r="B339" s="969">
        <v>620070002085</v>
      </c>
      <c r="C339" s="968" t="s">
        <v>4411</v>
      </c>
      <c r="D339" s="968" t="s">
        <v>4170</v>
      </c>
      <c r="E339" s="968" t="s">
        <v>4120</v>
      </c>
      <c r="F339" s="970">
        <v>12895.4</v>
      </c>
      <c r="G339" s="968" t="s">
        <v>4091</v>
      </c>
      <c r="H339" s="971">
        <v>1</v>
      </c>
      <c r="I339" s="972">
        <v>0.396039603960396</v>
      </c>
      <c r="J339" s="972">
        <v>0</v>
      </c>
      <c r="K339" s="973">
        <v>30</v>
      </c>
      <c r="L339" s="972">
        <v>5.2850000000000001</v>
      </c>
      <c r="M339" s="972">
        <v>11.881188118811901</v>
      </c>
      <c r="N339" s="971">
        <v>1</v>
      </c>
      <c r="O339" s="971">
        <v>0</v>
      </c>
      <c r="P339" s="968">
        <v>4690379082958</v>
      </c>
      <c r="Q339" s="971"/>
      <c r="R339" s="971">
        <v>0</v>
      </c>
      <c r="S339" s="968" t="s">
        <v>4092</v>
      </c>
      <c r="T339" s="974">
        <f t="shared" si="8"/>
        <v>8639.9179999999997</v>
      </c>
      <c r="U339" s="975">
        <f t="shared" si="9"/>
        <v>9071.9138999999996</v>
      </c>
    </row>
    <row r="340" spans="1:21" hidden="1">
      <c r="A340" s="968" t="s">
        <v>4218</v>
      </c>
      <c r="B340" s="969">
        <v>620070002086</v>
      </c>
      <c r="C340" s="968" t="s">
        <v>4412</v>
      </c>
      <c r="D340" s="968" t="s">
        <v>4170</v>
      </c>
      <c r="E340" s="968" t="s">
        <v>4120</v>
      </c>
      <c r="F340" s="970">
        <v>12895.4</v>
      </c>
      <c r="G340" s="968" t="s">
        <v>4091</v>
      </c>
      <c r="H340" s="971">
        <v>1</v>
      </c>
      <c r="I340" s="972">
        <v>0.396039603960396</v>
      </c>
      <c r="J340" s="972">
        <v>0</v>
      </c>
      <c r="K340" s="973">
        <v>30</v>
      </c>
      <c r="L340" s="972">
        <v>5.2850000000000001</v>
      </c>
      <c r="M340" s="972">
        <v>11.881188118811901</v>
      </c>
      <c r="N340" s="971">
        <v>1</v>
      </c>
      <c r="O340" s="971">
        <v>0</v>
      </c>
      <c r="P340" s="968">
        <v>4690379082965</v>
      </c>
      <c r="Q340" s="971"/>
      <c r="R340" s="971">
        <v>0</v>
      </c>
      <c r="S340" s="968" t="s">
        <v>4092</v>
      </c>
      <c r="T340" s="974">
        <f t="shared" si="8"/>
        <v>8639.9179999999997</v>
      </c>
      <c r="U340" s="975">
        <f t="shared" si="9"/>
        <v>9071.9138999999996</v>
      </c>
    </row>
    <row r="341" spans="1:21" hidden="1">
      <c r="A341" s="968" t="s">
        <v>4218</v>
      </c>
      <c r="B341" s="969">
        <v>620070002087</v>
      </c>
      <c r="C341" s="968" t="s">
        <v>4413</v>
      </c>
      <c r="D341" s="968" t="s">
        <v>4170</v>
      </c>
      <c r="E341" s="968" t="s">
        <v>4120</v>
      </c>
      <c r="F341" s="970">
        <v>12895.4</v>
      </c>
      <c r="G341" s="968" t="s">
        <v>4091</v>
      </c>
      <c r="H341" s="971">
        <v>1</v>
      </c>
      <c r="I341" s="972">
        <v>0.396039603960396</v>
      </c>
      <c r="J341" s="972">
        <v>0</v>
      </c>
      <c r="K341" s="973">
        <v>30</v>
      </c>
      <c r="L341" s="972">
        <v>5.2850000000000001</v>
      </c>
      <c r="M341" s="972">
        <v>11.881188118811901</v>
      </c>
      <c r="N341" s="971">
        <v>1</v>
      </c>
      <c r="O341" s="971">
        <v>0</v>
      </c>
      <c r="P341" s="968">
        <v>4690379082972</v>
      </c>
      <c r="Q341" s="971"/>
      <c r="R341" s="971">
        <v>0</v>
      </c>
      <c r="S341" s="968" t="s">
        <v>4092</v>
      </c>
      <c r="T341" s="974">
        <f t="shared" si="8"/>
        <v>8639.9179999999997</v>
      </c>
      <c r="U341" s="975">
        <f t="shared" si="9"/>
        <v>9071.9138999999996</v>
      </c>
    </row>
    <row r="342" spans="1:21" hidden="1">
      <c r="A342" s="968" t="s">
        <v>4218</v>
      </c>
      <c r="B342" s="969">
        <v>620070002088</v>
      </c>
      <c r="C342" s="968" t="s">
        <v>4414</v>
      </c>
      <c r="D342" s="968" t="s">
        <v>4170</v>
      </c>
      <c r="E342" s="968" t="s">
        <v>4120</v>
      </c>
      <c r="F342" s="970">
        <v>12895.4</v>
      </c>
      <c r="G342" s="968" t="s">
        <v>4091</v>
      </c>
      <c r="H342" s="971">
        <v>1</v>
      </c>
      <c r="I342" s="972">
        <v>0.396039603960396</v>
      </c>
      <c r="J342" s="972">
        <v>0</v>
      </c>
      <c r="K342" s="973">
        <v>30</v>
      </c>
      <c r="L342" s="972">
        <v>5.2850000000000001</v>
      </c>
      <c r="M342" s="972">
        <v>11.881188118811901</v>
      </c>
      <c r="N342" s="971">
        <v>1</v>
      </c>
      <c r="O342" s="971">
        <v>0</v>
      </c>
      <c r="P342" s="968">
        <v>4690379082989</v>
      </c>
      <c r="Q342" s="971"/>
      <c r="R342" s="971">
        <v>0</v>
      </c>
      <c r="S342" s="968" t="s">
        <v>4092</v>
      </c>
      <c r="T342" s="974">
        <f t="shared" si="8"/>
        <v>8639.9179999999997</v>
      </c>
      <c r="U342" s="975">
        <f t="shared" si="9"/>
        <v>9071.9138999999996</v>
      </c>
    </row>
    <row r="343" spans="1:21" hidden="1">
      <c r="A343" s="968" t="s">
        <v>4218</v>
      </c>
      <c r="B343" s="969">
        <v>620070002089</v>
      </c>
      <c r="C343" s="968" t="s">
        <v>4415</v>
      </c>
      <c r="D343" s="968" t="s">
        <v>4170</v>
      </c>
      <c r="E343" s="968" t="s">
        <v>4120</v>
      </c>
      <c r="F343" s="970">
        <v>12895.4</v>
      </c>
      <c r="G343" s="968" t="s">
        <v>4091</v>
      </c>
      <c r="H343" s="971">
        <v>1</v>
      </c>
      <c r="I343" s="972">
        <v>0.396039603960396</v>
      </c>
      <c r="J343" s="972">
        <v>0</v>
      </c>
      <c r="K343" s="973">
        <v>30</v>
      </c>
      <c r="L343" s="972">
        <v>5.2850000000000001</v>
      </c>
      <c r="M343" s="972">
        <v>11.881188118811901</v>
      </c>
      <c r="N343" s="971">
        <v>1</v>
      </c>
      <c r="O343" s="971">
        <v>0</v>
      </c>
      <c r="P343" s="968">
        <v>4690379082996</v>
      </c>
      <c r="Q343" s="971"/>
      <c r="R343" s="971">
        <v>0</v>
      </c>
      <c r="S343" s="968" t="s">
        <v>4092</v>
      </c>
      <c r="T343" s="974">
        <f t="shared" si="8"/>
        <v>8639.9179999999997</v>
      </c>
      <c r="U343" s="975">
        <f t="shared" si="9"/>
        <v>9071.9138999999996</v>
      </c>
    </row>
    <row r="344" spans="1:21" hidden="1">
      <c r="A344" s="968" t="s">
        <v>4218</v>
      </c>
      <c r="B344" s="969">
        <v>620070002090</v>
      </c>
      <c r="C344" s="968" t="s">
        <v>4416</v>
      </c>
      <c r="D344" s="968" t="s">
        <v>4170</v>
      </c>
      <c r="E344" s="968" t="s">
        <v>4120</v>
      </c>
      <c r="F344" s="970">
        <v>12895.4</v>
      </c>
      <c r="G344" s="968" t="s">
        <v>4091</v>
      </c>
      <c r="H344" s="971">
        <v>1</v>
      </c>
      <c r="I344" s="972">
        <v>0.396039603960396</v>
      </c>
      <c r="J344" s="972">
        <v>0</v>
      </c>
      <c r="K344" s="973">
        <v>30</v>
      </c>
      <c r="L344" s="972">
        <v>5.2850000000000001</v>
      </c>
      <c r="M344" s="972">
        <v>11.881188118811901</v>
      </c>
      <c r="N344" s="971">
        <v>1</v>
      </c>
      <c r="O344" s="971">
        <v>0</v>
      </c>
      <c r="P344" s="968">
        <v>4690379083009</v>
      </c>
      <c r="Q344" s="971"/>
      <c r="R344" s="971">
        <v>0</v>
      </c>
      <c r="S344" s="968" t="s">
        <v>4092</v>
      </c>
      <c r="T344" s="974">
        <f t="shared" si="8"/>
        <v>8639.9179999999997</v>
      </c>
      <c r="U344" s="975">
        <f t="shared" si="9"/>
        <v>9071.9138999999996</v>
      </c>
    </row>
    <row r="345" spans="1:21" hidden="1">
      <c r="A345" s="968" t="s">
        <v>4218</v>
      </c>
      <c r="B345" s="969">
        <v>620070002091</v>
      </c>
      <c r="C345" s="968" t="s">
        <v>4417</v>
      </c>
      <c r="D345" s="968" t="s">
        <v>4183</v>
      </c>
      <c r="E345" s="968" t="s">
        <v>4120</v>
      </c>
      <c r="F345" s="970">
        <v>4690.8999999999996</v>
      </c>
      <c r="G345" s="968" t="s">
        <v>4091</v>
      </c>
      <c r="H345" s="971">
        <v>4</v>
      </c>
      <c r="I345" s="972">
        <v>0.79192239160562305</v>
      </c>
      <c r="J345" s="972">
        <v>0</v>
      </c>
      <c r="K345" s="973">
        <v>24</v>
      </c>
      <c r="L345" s="972">
        <v>21.36</v>
      </c>
      <c r="M345" s="972">
        <v>19.0061373985349</v>
      </c>
      <c r="N345" s="971">
        <v>1</v>
      </c>
      <c r="O345" s="971">
        <v>0</v>
      </c>
      <c r="P345" s="968">
        <v>4690379083016</v>
      </c>
      <c r="Q345" s="971"/>
      <c r="R345" s="971">
        <v>0</v>
      </c>
      <c r="S345" s="968" t="s">
        <v>4092</v>
      </c>
      <c r="T345" s="974">
        <f t="shared" si="8"/>
        <v>3142.9029999999998</v>
      </c>
      <c r="U345" s="975">
        <f t="shared" si="9"/>
        <v>3300.0481500000001</v>
      </c>
    </row>
    <row r="346" spans="1:21" hidden="1">
      <c r="A346" s="968" t="s">
        <v>4218</v>
      </c>
      <c r="B346" s="969">
        <v>620070002092</v>
      </c>
      <c r="C346" s="968" t="s">
        <v>4418</v>
      </c>
      <c r="D346" s="968" t="s">
        <v>4183</v>
      </c>
      <c r="E346" s="968" t="s">
        <v>4120</v>
      </c>
      <c r="F346" s="970">
        <v>4690.8999999999996</v>
      </c>
      <c r="G346" s="968" t="s">
        <v>4091</v>
      </c>
      <c r="H346" s="971">
        <v>4</v>
      </c>
      <c r="I346" s="972">
        <v>0.79192239160562305</v>
      </c>
      <c r="J346" s="972">
        <v>0</v>
      </c>
      <c r="K346" s="973">
        <v>24</v>
      </c>
      <c r="L346" s="972">
        <v>21.36</v>
      </c>
      <c r="M346" s="972">
        <v>19.0061373985349</v>
      </c>
      <c r="N346" s="971">
        <v>1</v>
      </c>
      <c r="O346" s="971">
        <v>0</v>
      </c>
      <c r="P346" s="968">
        <v>4690379083023</v>
      </c>
      <c r="Q346" s="971"/>
      <c r="R346" s="971">
        <v>0</v>
      </c>
      <c r="S346" s="968" t="s">
        <v>4092</v>
      </c>
      <c r="T346" s="974">
        <f t="shared" si="8"/>
        <v>3142.9029999999998</v>
      </c>
      <c r="U346" s="975">
        <f t="shared" si="9"/>
        <v>3300.0481500000001</v>
      </c>
    </row>
    <row r="347" spans="1:21" hidden="1">
      <c r="A347" s="968" t="s">
        <v>4218</v>
      </c>
      <c r="B347" s="969">
        <v>620070002093</v>
      </c>
      <c r="C347" s="968" t="s">
        <v>4419</v>
      </c>
      <c r="D347" s="968" t="s">
        <v>4183</v>
      </c>
      <c r="E347" s="968" t="s">
        <v>4120</v>
      </c>
      <c r="F347" s="970">
        <v>4690.8999999999996</v>
      </c>
      <c r="G347" s="968" t="s">
        <v>4091</v>
      </c>
      <c r="H347" s="971">
        <v>4</v>
      </c>
      <c r="I347" s="972">
        <v>0.79192239160562305</v>
      </c>
      <c r="J347" s="972">
        <v>0</v>
      </c>
      <c r="K347" s="973">
        <v>24</v>
      </c>
      <c r="L347" s="972">
        <v>21.36</v>
      </c>
      <c r="M347" s="972">
        <v>19.0061373985349</v>
      </c>
      <c r="N347" s="971">
        <v>1</v>
      </c>
      <c r="O347" s="971">
        <v>0</v>
      </c>
      <c r="P347" s="968">
        <v>4690379083030</v>
      </c>
      <c r="Q347" s="971"/>
      <c r="R347" s="971">
        <v>0</v>
      </c>
      <c r="S347" s="968" t="s">
        <v>4092</v>
      </c>
      <c r="T347" s="974">
        <f t="shared" si="8"/>
        <v>3142.9029999999998</v>
      </c>
      <c r="U347" s="975">
        <f t="shared" si="9"/>
        <v>3300.0481500000001</v>
      </c>
    </row>
    <row r="348" spans="1:21" hidden="1">
      <c r="A348" s="968" t="s">
        <v>4218</v>
      </c>
      <c r="B348" s="969">
        <v>620070002094</v>
      </c>
      <c r="C348" s="968" t="s">
        <v>4420</v>
      </c>
      <c r="D348" s="968" t="s">
        <v>4183</v>
      </c>
      <c r="E348" s="968" t="s">
        <v>4120</v>
      </c>
      <c r="F348" s="970">
        <v>4690.8999999999996</v>
      </c>
      <c r="G348" s="968" t="s">
        <v>4091</v>
      </c>
      <c r="H348" s="971">
        <v>4</v>
      </c>
      <c r="I348" s="972">
        <v>0.79192239160562305</v>
      </c>
      <c r="J348" s="972">
        <v>0</v>
      </c>
      <c r="K348" s="973">
        <v>24</v>
      </c>
      <c r="L348" s="972">
        <v>21.36</v>
      </c>
      <c r="M348" s="972">
        <v>19.0061373985349</v>
      </c>
      <c r="N348" s="971">
        <v>1</v>
      </c>
      <c r="O348" s="971">
        <v>0</v>
      </c>
      <c r="P348" s="968">
        <v>4690379083047</v>
      </c>
      <c r="Q348" s="971"/>
      <c r="R348" s="971">
        <v>0</v>
      </c>
      <c r="S348" s="968" t="s">
        <v>4092</v>
      </c>
      <c r="T348" s="974">
        <f t="shared" si="8"/>
        <v>3142.9029999999998</v>
      </c>
      <c r="U348" s="975">
        <f t="shared" si="9"/>
        <v>3300.0481500000001</v>
      </c>
    </row>
    <row r="349" spans="1:21" hidden="1">
      <c r="A349" s="968" t="s">
        <v>4218</v>
      </c>
      <c r="B349" s="969">
        <v>620070002095</v>
      </c>
      <c r="C349" s="968" t="s">
        <v>4421</v>
      </c>
      <c r="D349" s="968" t="s">
        <v>4183</v>
      </c>
      <c r="E349" s="968" t="s">
        <v>4120</v>
      </c>
      <c r="F349" s="970">
        <v>4690.8999999999996</v>
      </c>
      <c r="G349" s="968" t="s">
        <v>4091</v>
      </c>
      <c r="H349" s="971">
        <v>4</v>
      </c>
      <c r="I349" s="972">
        <v>0.79192239160562305</v>
      </c>
      <c r="J349" s="972">
        <v>0</v>
      </c>
      <c r="K349" s="973">
        <v>24</v>
      </c>
      <c r="L349" s="972">
        <v>21.36</v>
      </c>
      <c r="M349" s="972">
        <v>19.0061373985349</v>
      </c>
      <c r="N349" s="971">
        <v>1</v>
      </c>
      <c r="O349" s="971">
        <v>0</v>
      </c>
      <c r="P349" s="968">
        <v>4690379083054</v>
      </c>
      <c r="Q349" s="971"/>
      <c r="R349" s="971">
        <v>0</v>
      </c>
      <c r="S349" s="968" t="s">
        <v>4092</v>
      </c>
      <c r="T349" s="974">
        <f t="shared" si="8"/>
        <v>3142.9029999999998</v>
      </c>
      <c r="U349" s="975">
        <f t="shared" si="9"/>
        <v>3300.0481500000001</v>
      </c>
    </row>
    <row r="350" spans="1:21" hidden="1">
      <c r="A350" s="968" t="s">
        <v>4218</v>
      </c>
      <c r="B350" s="969">
        <v>620070002096</v>
      </c>
      <c r="C350" s="968" t="s">
        <v>4422</v>
      </c>
      <c r="D350" s="968" t="s">
        <v>4183</v>
      </c>
      <c r="E350" s="968" t="s">
        <v>4120</v>
      </c>
      <c r="F350" s="970">
        <v>4690.8999999999996</v>
      </c>
      <c r="G350" s="968" t="s">
        <v>4091</v>
      </c>
      <c r="H350" s="971">
        <v>4</v>
      </c>
      <c r="I350" s="972">
        <v>0.79192239160562305</v>
      </c>
      <c r="J350" s="972">
        <v>0</v>
      </c>
      <c r="K350" s="973">
        <v>24</v>
      </c>
      <c r="L350" s="972">
        <v>21.36</v>
      </c>
      <c r="M350" s="972">
        <v>19.0061373985349</v>
      </c>
      <c r="N350" s="971">
        <v>1</v>
      </c>
      <c r="O350" s="971">
        <v>0</v>
      </c>
      <c r="P350" s="968">
        <v>4690379083061</v>
      </c>
      <c r="Q350" s="971"/>
      <c r="R350" s="971">
        <v>0</v>
      </c>
      <c r="S350" s="968" t="s">
        <v>4092</v>
      </c>
      <c r="T350" s="974">
        <f t="shared" si="8"/>
        <v>3142.9029999999998</v>
      </c>
      <c r="U350" s="975">
        <f t="shared" si="9"/>
        <v>3300.0481500000001</v>
      </c>
    </row>
    <row r="351" spans="1:21" hidden="1">
      <c r="A351" s="968" t="s">
        <v>4218</v>
      </c>
      <c r="B351" s="969">
        <v>620070002097</v>
      </c>
      <c r="C351" s="968" t="s">
        <v>4423</v>
      </c>
      <c r="D351" s="968" t="s">
        <v>4183</v>
      </c>
      <c r="E351" s="968" t="s">
        <v>4120</v>
      </c>
      <c r="F351" s="970">
        <v>4690.8999999999996</v>
      </c>
      <c r="G351" s="968" t="s">
        <v>4091</v>
      </c>
      <c r="H351" s="971">
        <v>4</v>
      </c>
      <c r="I351" s="972">
        <v>0.79192239160562305</v>
      </c>
      <c r="J351" s="972">
        <v>0</v>
      </c>
      <c r="K351" s="973">
        <v>24</v>
      </c>
      <c r="L351" s="972">
        <v>21.36</v>
      </c>
      <c r="M351" s="972">
        <v>19.0061373985349</v>
      </c>
      <c r="N351" s="971">
        <v>1</v>
      </c>
      <c r="O351" s="971">
        <v>0</v>
      </c>
      <c r="P351" s="968">
        <v>4690379083078</v>
      </c>
      <c r="Q351" s="971"/>
      <c r="R351" s="971">
        <v>0</v>
      </c>
      <c r="S351" s="968" t="s">
        <v>4092</v>
      </c>
      <c r="T351" s="974">
        <f t="shared" ref="T351:T414" si="10">F351*67%</f>
        <v>3142.9029999999998</v>
      </c>
      <c r="U351" s="975">
        <f t="shared" ref="U351:U414" si="11">T351*1.05</f>
        <v>3300.0481500000001</v>
      </c>
    </row>
    <row r="352" spans="1:21" hidden="1">
      <c r="A352" s="968" t="s">
        <v>4218</v>
      </c>
      <c r="B352" s="969">
        <v>620070002098</v>
      </c>
      <c r="C352" s="968" t="s">
        <v>4424</v>
      </c>
      <c r="D352" s="968" t="s">
        <v>4183</v>
      </c>
      <c r="E352" s="968" t="s">
        <v>4120</v>
      </c>
      <c r="F352" s="970">
        <v>8442.4</v>
      </c>
      <c r="G352" s="968" t="s">
        <v>4091</v>
      </c>
      <c r="H352" s="971">
        <v>2</v>
      </c>
      <c r="I352" s="972">
        <v>0.39596119580281097</v>
      </c>
      <c r="J352" s="972">
        <v>0</v>
      </c>
      <c r="K352" s="973">
        <v>32</v>
      </c>
      <c r="L352" s="972">
        <v>12.21</v>
      </c>
      <c r="M352" s="972">
        <v>12.670758265690001</v>
      </c>
      <c r="N352" s="971">
        <v>1</v>
      </c>
      <c r="O352" s="971">
        <v>0</v>
      </c>
      <c r="P352" s="968">
        <v>4690379083085</v>
      </c>
      <c r="Q352" s="971"/>
      <c r="R352" s="971">
        <v>0</v>
      </c>
      <c r="S352" s="968" t="s">
        <v>4092</v>
      </c>
      <c r="T352" s="974">
        <f t="shared" si="10"/>
        <v>5656.4080000000004</v>
      </c>
      <c r="U352" s="975">
        <f t="shared" si="11"/>
        <v>5939.2284000000009</v>
      </c>
    </row>
    <row r="353" spans="1:21" hidden="1">
      <c r="A353" s="968" t="s">
        <v>4218</v>
      </c>
      <c r="B353" s="969">
        <v>620070002099</v>
      </c>
      <c r="C353" s="968" t="s">
        <v>4425</v>
      </c>
      <c r="D353" s="968" t="s">
        <v>4183</v>
      </c>
      <c r="E353" s="968" t="s">
        <v>4120</v>
      </c>
      <c r="F353" s="970">
        <v>8442.4</v>
      </c>
      <c r="G353" s="968" t="s">
        <v>4091</v>
      </c>
      <c r="H353" s="971">
        <v>2</v>
      </c>
      <c r="I353" s="972">
        <v>0.39596119580281097</v>
      </c>
      <c r="J353" s="972">
        <v>0</v>
      </c>
      <c r="K353" s="973">
        <v>32</v>
      </c>
      <c r="L353" s="972">
        <v>12.21</v>
      </c>
      <c r="M353" s="972">
        <v>12.670758265690001</v>
      </c>
      <c r="N353" s="971">
        <v>1</v>
      </c>
      <c r="O353" s="971">
        <v>0</v>
      </c>
      <c r="P353" s="968">
        <v>4690379083092</v>
      </c>
      <c r="Q353" s="971"/>
      <c r="R353" s="971">
        <v>0</v>
      </c>
      <c r="S353" s="968" t="s">
        <v>4092</v>
      </c>
      <c r="T353" s="974">
        <f t="shared" si="10"/>
        <v>5656.4080000000004</v>
      </c>
      <c r="U353" s="975">
        <f t="shared" si="11"/>
        <v>5939.2284000000009</v>
      </c>
    </row>
    <row r="354" spans="1:21" hidden="1">
      <c r="A354" s="968" t="s">
        <v>4218</v>
      </c>
      <c r="B354" s="969">
        <v>620070002100</v>
      </c>
      <c r="C354" s="968" t="s">
        <v>4426</v>
      </c>
      <c r="D354" s="968" t="s">
        <v>4183</v>
      </c>
      <c r="E354" s="968" t="s">
        <v>4120</v>
      </c>
      <c r="F354" s="970">
        <v>8442.4</v>
      </c>
      <c r="G354" s="968" t="s">
        <v>4091</v>
      </c>
      <c r="H354" s="971">
        <v>2</v>
      </c>
      <c r="I354" s="972">
        <v>0.39596119580281097</v>
      </c>
      <c r="J354" s="972">
        <v>0</v>
      </c>
      <c r="K354" s="973">
        <v>32</v>
      </c>
      <c r="L354" s="972">
        <v>12.21</v>
      </c>
      <c r="M354" s="972">
        <v>12.670758265690001</v>
      </c>
      <c r="N354" s="971">
        <v>1</v>
      </c>
      <c r="O354" s="971">
        <v>0</v>
      </c>
      <c r="P354" s="968">
        <v>4690379083108</v>
      </c>
      <c r="Q354" s="971"/>
      <c r="R354" s="971">
        <v>0</v>
      </c>
      <c r="S354" s="968" t="s">
        <v>4092</v>
      </c>
      <c r="T354" s="974">
        <f t="shared" si="10"/>
        <v>5656.4080000000004</v>
      </c>
      <c r="U354" s="975">
        <f t="shared" si="11"/>
        <v>5939.2284000000009</v>
      </c>
    </row>
    <row r="355" spans="1:21" hidden="1">
      <c r="A355" s="968" t="s">
        <v>4218</v>
      </c>
      <c r="B355" s="969">
        <v>620070002101</v>
      </c>
      <c r="C355" s="968" t="s">
        <v>4427</v>
      </c>
      <c r="D355" s="968" t="s">
        <v>4183</v>
      </c>
      <c r="E355" s="968" t="s">
        <v>4120</v>
      </c>
      <c r="F355" s="970">
        <v>8442.4</v>
      </c>
      <c r="G355" s="968" t="s">
        <v>4091</v>
      </c>
      <c r="H355" s="971">
        <v>2</v>
      </c>
      <c r="I355" s="972">
        <v>0.39596119580281097</v>
      </c>
      <c r="J355" s="972">
        <v>0</v>
      </c>
      <c r="K355" s="973">
        <v>32</v>
      </c>
      <c r="L355" s="972">
        <v>12.21</v>
      </c>
      <c r="M355" s="972">
        <v>12.670758265690001</v>
      </c>
      <c r="N355" s="971">
        <v>1</v>
      </c>
      <c r="O355" s="971">
        <v>0</v>
      </c>
      <c r="P355" s="968">
        <v>4690379083115</v>
      </c>
      <c r="Q355" s="971"/>
      <c r="R355" s="971">
        <v>0</v>
      </c>
      <c r="S355" s="968" t="s">
        <v>4092</v>
      </c>
      <c r="T355" s="974">
        <f t="shared" si="10"/>
        <v>5656.4080000000004</v>
      </c>
      <c r="U355" s="975">
        <f t="shared" si="11"/>
        <v>5939.2284000000009</v>
      </c>
    </row>
    <row r="356" spans="1:21" hidden="1">
      <c r="A356" s="968" t="s">
        <v>4218</v>
      </c>
      <c r="B356" s="969">
        <v>620070002102</v>
      </c>
      <c r="C356" s="968" t="s">
        <v>4428</v>
      </c>
      <c r="D356" s="968" t="s">
        <v>4183</v>
      </c>
      <c r="E356" s="968" t="s">
        <v>4120</v>
      </c>
      <c r="F356" s="970">
        <v>8442.4</v>
      </c>
      <c r="G356" s="968" t="s">
        <v>4091</v>
      </c>
      <c r="H356" s="971">
        <v>2</v>
      </c>
      <c r="I356" s="972">
        <v>0.39596119580281097</v>
      </c>
      <c r="J356" s="972">
        <v>0</v>
      </c>
      <c r="K356" s="973">
        <v>32</v>
      </c>
      <c r="L356" s="972">
        <v>12.21</v>
      </c>
      <c r="M356" s="972">
        <v>12.670758265690001</v>
      </c>
      <c r="N356" s="971">
        <v>1</v>
      </c>
      <c r="O356" s="971">
        <v>0</v>
      </c>
      <c r="P356" s="968">
        <v>4690379083122</v>
      </c>
      <c r="Q356" s="971"/>
      <c r="R356" s="971">
        <v>0</v>
      </c>
      <c r="S356" s="968" t="s">
        <v>4092</v>
      </c>
      <c r="T356" s="974">
        <f t="shared" si="10"/>
        <v>5656.4080000000004</v>
      </c>
      <c r="U356" s="975">
        <f t="shared" si="11"/>
        <v>5939.2284000000009</v>
      </c>
    </row>
    <row r="357" spans="1:21" hidden="1">
      <c r="A357" s="968" t="s">
        <v>4218</v>
      </c>
      <c r="B357" s="969">
        <v>620070002103</v>
      </c>
      <c r="C357" s="968" t="s">
        <v>4429</v>
      </c>
      <c r="D357" s="968" t="s">
        <v>4183</v>
      </c>
      <c r="E357" s="968" t="s">
        <v>4120</v>
      </c>
      <c r="F357" s="970">
        <v>8442.4</v>
      </c>
      <c r="G357" s="968" t="s">
        <v>4091</v>
      </c>
      <c r="H357" s="971">
        <v>2</v>
      </c>
      <c r="I357" s="972">
        <v>0.39596119580281097</v>
      </c>
      <c r="J357" s="972">
        <v>0</v>
      </c>
      <c r="K357" s="973">
        <v>32</v>
      </c>
      <c r="L357" s="972">
        <v>12.21</v>
      </c>
      <c r="M357" s="972">
        <v>12.670758265690001</v>
      </c>
      <c r="N357" s="971">
        <v>1</v>
      </c>
      <c r="O357" s="971">
        <v>0</v>
      </c>
      <c r="P357" s="968">
        <v>4690379083139</v>
      </c>
      <c r="Q357" s="971"/>
      <c r="R357" s="971">
        <v>0</v>
      </c>
      <c r="S357" s="968" t="s">
        <v>4092</v>
      </c>
      <c r="T357" s="974">
        <f t="shared" si="10"/>
        <v>5656.4080000000004</v>
      </c>
      <c r="U357" s="975">
        <f t="shared" si="11"/>
        <v>5939.2284000000009</v>
      </c>
    </row>
    <row r="358" spans="1:21" hidden="1">
      <c r="A358" s="968" t="s">
        <v>4218</v>
      </c>
      <c r="B358" s="969">
        <v>620070002104</v>
      </c>
      <c r="C358" s="968" t="s">
        <v>4430</v>
      </c>
      <c r="D358" s="968" t="s">
        <v>4183</v>
      </c>
      <c r="E358" s="968" t="s">
        <v>4120</v>
      </c>
      <c r="F358" s="970">
        <v>8442.4</v>
      </c>
      <c r="G358" s="968" t="s">
        <v>4091</v>
      </c>
      <c r="H358" s="971">
        <v>2</v>
      </c>
      <c r="I358" s="972">
        <v>0.39596119580281097</v>
      </c>
      <c r="J358" s="972">
        <v>0</v>
      </c>
      <c r="K358" s="973">
        <v>32</v>
      </c>
      <c r="L358" s="972">
        <v>12.21</v>
      </c>
      <c r="M358" s="972">
        <v>12.670758265690001</v>
      </c>
      <c r="N358" s="971">
        <v>1</v>
      </c>
      <c r="O358" s="971">
        <v>0</v>
      </c>
      <c r="P358" s="968">
        <v>4690379083146</v>
      </c>
      <c r="Q358" s="971"/>
      <c r="R358" s="971">
        <v>0</v>
      </c>
      <c r="S358" s="968" t="s">
        <v>4092</v>
      </c>
      <c r="T358" s="974">
        <f t="shared" si="10"/>
        <v>5656.4080000000004</v>
      </c>
      <c r="U358" s="975">
        <f t="shared" si="11"/>
        <v>5939.2284000000009</v>
      </c>
    </row>
    <row r="359" spans="1:21" hidden="1">
      <c r="A359" s="968" t="s">
        <v>4218</v>
      </c>
      <c r="B359" s="969">
        <v>620070002105</v>
      </c>
      <c r="C359" s="968" t="s">
        <v>4431</v>
      </c>
      <c r="D359" s="968" t="s">
        <v>4183</v>
      </c>
      <c r="E359" s="968" t="s">
        <v>4120</v>
      </c>
      <c r="F359" s="970">
        <v>8442.4</v>
      </c>
      <c r="G359" s="968" t="s">
        <v>4091</v>
      </c>
      <c r="H359" s="971">
        <v>2</v>
      </c>
      <c r="I359" s="972">
        <v>0.39596119580281097</v>
      </c>
      <c r="J359" s="972">
        <v>0</v>
      </c>
      <c r="K359" s="973">
        <v>32</v>
      </c>
      <c r="L359" s="972">
        <v>12.21</v>
      </c>
      <c r="M359" s="972">
        <v>12.670758265690001</v>
      </c>
      <c r="N359" s="971">
        <v>1</v>
      </c>
      <c r="O359" s="971">
        <v>0</v>
      </c>
      <c r="P359" s="968">
        <v>4690379083153</v>
      </c>
      <c r="Q359" s="971"/>
      <c r="R359" s="971">
        <v>0</v>
      </c>
      <c r="S359" s="968" t="s">
        <v>4092</v>
      </c>
      <c r="T359" s="974">
        <f t="shared" si="10"/>
        <v>5656.4080000000004</v>
      </c>
      <c r="U359" s="975">
        <f t="shared" si="11"/>
        <v>5939.2284000000009</v>
      </c>
    </row>
    <row r="360" spans="1:21" hidden="1">
      <c r="A360" s="968" t="s">
        <v>4218</v>
      </c>
      <c r="B360" s="969">
        <v>620070002106</v>
      </c>
      <c r="C360" s="968" t="s">
        <v>4432</v>
      </c>
      <c r="D360" s="968" t="s">
        <v>4183</v>
      </c>
      <c r="E360" s="968" t="s">
        <v>4120</v>
      </c>
      <c r="F360" s="970">
        <v>8442.4</v>
      </c>
      <c r="G360" s="968" t="s">
        <v>4091</v>
      </c>
      <c r="H360" s="971">
        <v>2</v>
      </c>
      <c r="I360" s="972">
        <v>0.39596119580281097</v>
      </c>
      <c r="J360" s="972">
        <v>0</v>
      </c>
      <c r="K360" s="973">
        <v>32</v>
      </c>
      <c r="L360" s="972">
        <v>12.21</v>
      </c>
      <c r="M360" s="972">
        <v>12.670758265690001</v>
      </c>
      <c r="N360" s="971">
        <v>1</v>
      </c>
      <c r="O360" s="971">
        <v>0</v>
      </c>
      <c r="P360" s="968">
        <v>4690379083160</v>
      </c>
      <c r="Q360" s="971"/>
      <c r="R360" s="971">
        <v>0</v>
      </c>
      <c r="S360" s="968" t="s">
        <v>4092</v>
      </c>
      <c r="T360" s="974">
        <f t="shared" si="10"/>
        <v>5656.4080000000004</v>
      </c>
      <c r="U360" s="975">
        <f t="shared" si="11"/>
        <v>5939.2284000000009</v>
      </c>
    </row>
    <row r="361" spans="1:21" hidden="1">
      <c r="A361" s="968" t="s">
        <v>4218</v>
      </c>
      <c r="B361" s="969">
        <v>620070002107</v>
      </c>
      <c r="C361" s="968" t="s">
        <v>4433</v>
      </c>
      <c r="D361" s="968" t="s">
        <v>4183</v>
      </c>
      <c r="E361" s="968" t="s">
        <v>4120</v>
      </c>
      <c r="F361" s="970">
        <v>8442.4</v>
      </c>
      <c r="G361" s="968" t="s">
        <v>4091</v>
      </c>
      <c r="H361" s="971">
        <v>2</v>
      </c>
      <c r="I361" s="972">
        <v>0.39596119580281097</v>
      </c>
      <c r="J361" s="972">
        <v>0</v>
      </c>
      <c r="K361" s="973">
        <v>32</v>
      </c>
      <c r="L361" s="972">
        <v>12.21</v>
      </c>
      <c r="M361" s="972">
        <v>12.670758265690001</v>
      </c>
      <c r="N361" s="971">
        <v>1</v>
      </c>
      <c r="O361" s="971">
        <v>0</v>
      </c>
      <c r="P361" s="968">
        <v>4690379083177</v>
      </c>
      <c r="Q361" s="971"/>
      <c r="R361" s="971">
        <v>0</v>
      </c>
      <c r="S361" s="968" t="s">
        <v>4092</v>
      </c>
      <c r="T361" s="974">
        <f t="shared" si="10"/>
        <v>5656.4080000000004</v>
      </c>
      <c r="U361" s="975">
        <f t="shared" si="11"/>
        <v>5939.2284000000009</v>
      </c>
    </row>
    <row r="362" spans="1:21" hidden="1">
      <c r="A362" s="968" t="s">
        <v>4218</v>
      </c>
      <c r="B362" s="969">
        <v>620070002108</v>
      </c>
      <c r="C362" s="968" t="s">
        <v>4434</v>
      </c>
      <c r="D362" s="968" t="s">
        <v>4183</v>
      </c>
      <c r="E362" s="968" t="s">
        <v>4120</v>
      </c>
      <c r="F362" s="970">
        <v>8442.4</v>
      </c>
      <c r="G362" s="968" t="s">
        <v>4091</v>
      </c>
      <c r="H362" s="971">
        <v>2</v>
      </c>
      <c r="I362" s="972">
        <v>0.39596119580281097</v>
      </c>
      <c r="J362" s="972">
        <v>0</v>
      </c>
      <c r="K362" s="973">
        <v>32</v>
      </c>
      <c r="L362" s="972">
        <v>12.21</v>
      </c>
      <c r="M362" s="972">
        <v>12.670758265690001</v>
      </c>
      <c r="N362" s="971">
        <v>1</v>
      </c>
      <c r="O362" s="971">
        <v>0</v>
      </c>
      <c r="P362" s="968">
        <v>4690379083184</v>
      </c>
      <c r="Q362" s="971"/>
      <c r="R362" s="971">
        <v>0</v>
      </c>
      <c r="S362" s="968" t="s">
        <v>4092</v>
      </c>
      <c r="T362" s="974">
        <f t="shared" si="10"/>
        <v>5656.4080000000004</v>
      </c>
      <c r="U362" s="975">
        <f t="shared" si="11"/>
        <v>5939.2284000000009</v>
      </c>
    </row>
    <row r="363" spans="1:21" hidden="1">
      <c r="A363" s="968" t="s">
        <v>4218</v>
      </c>
      <c r="B363" s="969">
        <v>620070002109</v>
      </c>
      <c r="C363" s="968" t="s">
        <v>4435</v>
      </c>
      <c r="D363" s="968" t="s">
        <v>4183</v>
      </c>
      <c r="E363" s="968" t="s">
        <v>4120</v>
      </c>
      <c r="F363" s="970">
        <v>8442.4</v>
      </c>
      <c r="G363" s="968" t="s">
        <v>4091</v>
      </c>
      <c r="H363" s="971">
        <v>2</v>
      </c>
      <c r="I363" s="972">
        <v>0.39596119580281097</v>
      </c>
      <c r="J363" s="972">
        <v>0</v>
      </c>
      <c r="K363" s="973">
        <v>32</v>
      </c>
      <c r="L363" s="972">
        <v>12.21</v>
      </c>
      <c r="M363" s="972">
        <v>12.670758265690001</v>
      </c>
      <c r="N363" s="971">
        <v>1</v>
      </c>
      <c r="O363" s="971">
        <v>0</v>
      </c>
      <c r="P363" s="968">
        <v>4690379083191</v>
      </c>
      <c r="Q363" s="971"/>
      <c r="R363" s="971">
        <v>0</v>
      </c>
      <c r="S363" s="968" t="s">
        <v>4092</v>
      </c>
      <c r="T363" s="974">
        <f t="shared" si="10"/>
        <v>5656.4080000000004</v>
      </c>
      <c r="U363" s="975">
        <f t="shared" si="11"/>
        <v>5939.2284000000009</v>
      </c>
    </row>
    <row r="364" spans="1:21" hidden="1">
      <c r="A364" s="968" t="s">
        <v>4218</v>
      </c>
      <c r="B364" s="969">
        <v>620070002110</v>
      </c>
      <c r="C364" s="968" t="s">
        <v>4436</v>
      </c>
      <c r="D364" s="968" t="s">
        <v>4183</v>
      </c>
      <c r="E364" s="968" t="s">
        <v>4120</v>
      </c>
      <c r="F364" s="970">
        <v>8442.4</v>
      </c>
      <c r="G364" s="968" t="s">
        <v>4091</v>
      </c>
      <c r="H364" s="971">
        <v>2</v>
      </c>
      <c r="I364" s="972">
        <v>0.39596119580281097</v>
      </c>
      <c r="J364" s="972">
        <v>0</v>
      </c>
      <c r="K364" s="973">
        <v>32</v>
      </c>
      <c r="L364" s="972">
        <v>12.21</v>
      </c>
      <c r="M364" s="972">
        <v>12.670758265690001</v>
      </c>
      <c r="N364" s="971">
        <v>1</v>
      </c>
      <c r="O364" s="971">
        <v>0</v>
      </c>
      <c r="P364" s="968">
        <v>4690379083207</v>
      </c>
      <c r="Q364" s="971"/>
      <c r="R364" s="971">
        <v>0</v>
      </c>
      <c r="S364" s="968" t="s">
        <v>4092</v>
      </c>
      <c r="T364" s="974">
        <f t="shared" si="10"/>
        <v>5656.4080000000004</v>
      </c>
      <c r="U364" s="975">
        <f t="shared" si="11"/>
        <v>5939.2284000000009</v>
      </c>
    </row>
    <row r="365" spans="1:21" hidden="1">
      <c r="A365" s="968" t="s">
        <v>4218</v>
      </c>
      <c r="B365" s="969">
        <v>620070002111</v>
      </c>
      <c r="C365" s="968" t="s">
        <v>4437</v>
      </c>
      <c r="D365" s="968" t="s">
        <v>4183</v>
      </c>
      <c r="E365" s="968" t="s">
        <v>4120</v>
      </c>
      <c r="F365" s="970">
        <v>8442.4</v>
      </c>
      <c r="G365" s="968" t="s">
        <v>4091</v>
      </c>
      <c r="H365" s="971">
        <v>2</v>
      </c>
      <c r="I365" s="972">
        <v>0.39596119580281097</v>
      </c>
      <c r="J365" s="972">
        <v>0</v>
      </c>
      <c r="K365" s="973">
        <v>32</v>
      </c>
      <c r="L365" s="972">
        <v>12.21</v>
      </c>
      <c r="M365" s="972">
        <v>12.670758265690001</v>
      </c>
      <c r="N365" s="971">
        <v>1</v>
      </c>
      <c r="O365" s="971">
        <v>0</v>
      </c>
      <c r="P365" s="968">
        <v>4690379083214</v>
      </c>
      <c r="Q365" s="971"/>
      <c r="R365" s="971">
        <v>0</v>
      </c>
      <c r="S365" s="968" t="s">
        <v>4092</v>
      </c>
      <c r="T365" s="974">
        <f t="shared" si="10"/>
        <v>5656.4080000000004</v>
      </c>
      <c r="U365" s="975">
        <f t="shared" si="11"/>
        <v>5939.2284000000009</v>
      </c>
    </row>
    <row r="366" spans="1:21" hidden="1">
      <c r="A366" s="968" t="s">
        <v>4438</v>
      </c>
      <c r="B366" s="969">
        <v>600180000013</v>
      </c>
      <c r="C366" s="968" t="s">
        <v>4439</v>
      </c>
      <c r="D366" s="968" t="s">
        <v>4220</v>
      </c>
      <c r="E366" s="968" t="s">
        <v>4090</v>
      </c>
      <c r="F366" s="970">
        <v>8241.1</v>
      </c>
      <c r="G366" s="968" t="s">
        <v>4091</v>
      </c>
      <c r="H366" s="971">
        <v>1</v>
      </c>
      <c r="I366" s="972">
        <v>3.3359999999999999</v>
      </c>
      <c r="J366" s="972">
        <v>0</v>
      </c>
      <c r="K366" s="973">
        <v>18</v>
      </c>
      <c r="L366" s="972">
        <v>50.57376</v>
      </c>
      <c r="M366" s="972">
        <v>60.048000000000002</v>
      </c>
      <c r="N366" s="971">
        <v>1</v>
      </c>
      <c r="O366" s="971">
        <v>0</v>
      </c>
      <c r="P366" s="968">
        <v>4690379079408</v>
      </c>
      <c r="Q366" s="971"/>
      <c r="R366" s="971">
        <v>0</v>
      </c>
      <c r="S366" s="968" t="s">
        <v>4092</v>
      </c>
      <c r="T366" s="974">
        <f t="shared" si="10"/>
        <v>5521.5370000000003</v>
      </c>
      <c r="U366" s="975">
        <f t="shared" si="11"/>
        <v>5797.6138500000006</v>
      </c>
    </row>
    <row r="367" spans="1:21" hidden="1">
      <c r="A367" s="968" t="s">
        <v>4438</v>
      </c>
      <c r="B367" s="969">
        <v>600180000014</v>
      </c>
      <c r="C367" s="968" t="s">
        <v>4440</v>
      </c>
      <c r="D367" s="968" t="s">
        <v>4220</v>
      </c>
      <c r="E367" s="968" t="s">
        <v>4090</v>
      </c>
      <c r="F367" s="970">
        <v>8241.1</v>
      </c>
      <c r="G367" s="968" t="s">
        <v>4091</v>
      </c>
      <c r="H367" s="971">
        <v>1</v>
      </c>
      <c r="I367" s="972">
        <v>3.3359999999999999</v>
      </c>
      <c r="J367" s="972">
        <v>0</v>
      </c>
      <c r="K367" s="973">
        <v>18</v>
      </c>
      <c r="L367" s="972">
        <v>50.57376</v>
      </c>
      <c r="M367" s="972">
        <v>60.048000000000002</v>
      </c>
      <c r="N367" s="971">
        <v>1</v>
      </c>
      <c r="O367" s="971">
        <v>0</v>
      </c>
      <c r="P367" s="968">
        <v>4690379079415</v>
      </c>
      <c r="Q367" s="971"/>
      <c r="R367" s="971">
        <v>0</v>
      </c>
      <c r="S367" s="968" t="s">
        <v>4092</v>
      </c>
      <c r="T367" s="974">
        <f t="shared" si="10"/>
        <v>5521.5370000000003</v>
      </c>
      <c r="U367" s="975">
        <f t="shared" si="11"/>
        <v>5797.6138500000006</v>
      </c>
    </row>
    <row r="368" spans="1:21" hidden="1">
      <c r="A368" s="968" t="s">
        <v>4438</v>
      </c>
      <c r="B368" s="969">
        <v>610010002123</v>
      </c>
      <c r="C368" s="968" t="s">
        <v>4441</v>
      </c>
      <c r="D368" s="968" t="s">
        <v>4096</v>
      </c>
      <c r="E368" s="968" t="s">
        <v>4090</v>
      </c>
      <c r="F368" s="970">
        <v>6368.4</v>
      </c>
      <c r="G368" s="968" t="s">
        <v>4091</v>
      </c>
      <c r="H368" s="971">
        <v>2</v>
      </c>
      <c r="I368" s="972">
        <v>2.56</v>
      </c>
      <c r="J368" s="972">
        <v>0</v>
      </c>
      <c r="K368" s="973">
        <v>21</v>
      </c>
      <c r="L368" s="972">
        <v>51.712000000000003</v>
      </c>
      <c r="M368" s="972">
        <v>53.76</v>
      </c>
      <c r="N368" s="971">
        <v>1</v>
      </c>
      <c r="O368" s="971">
        <v>0</v>
      </c>
      <c r="P368" s="968">
        <v>4690379081128</v>
      </c>
      <c r="Q368" s="971"/>
      <c r="R368" s="971">
        <v>0</v>
      </c>
      <c r="S368" s="968" t="s">
        <v>4092</v>
      </c>
      <c r="T368" s="974">
        <f t="shared" si="10"/>
        <v>4266.8280000000004</v>
      </c>
      <c r="U368" s="975">
        <f t="shared" si="11"/>
        <v>4480.1694000000007</v>
      </c>
    </row>
    <row r="369" spans="1:21" hidden="1">
      <c r="A369" s="968" t="s">
        <v>4438</v>
      </c>
      <c r="B369" s="969">
        <v>610010002124</v>
      </c>
      <c r="C369" s="968" t="s">
        <v>4442</v>
      </c>
      <c r="D369" s="968" t="s">
        <v>4096</v>
      </c>
      <c r="E369" s="968" t="s">
        <v>4090</v>
      </c>
      <c r="F369" s="970">
        <v>6368.4</v>
      </c>
      <c r="G369" s="968" t="s">
        <v>4091</v>
      </c>
      <c r="H369" s="971">
        <v>2</v>
      </c>
      <c r="I369" s="972">
        <v>2.56</v>
      </c>
      <c r="J369" s="972">
        <v>0</v>
      </c>
      <c r="K369" s="973">
        <v>21</v>
      </c>
      <c r="L369" s="972">
        <v>51.712000000000003</v>
      </c>
      <c r="M369" s="972">
        <v>53.76</v>
      </c>
      <c r="N369" s="971">
        <v>1</v>
      </c>
      <c r="O369" s="971">
        <v>0</v>
      </c>
      <c r="P369" s="968">
        <v>4690379081135</v>
      </c>
      <c r="Q369" s="971"/>
      <c r="R369" s="971">
        <v>0</v>
      </c>
      <c r="S369" s="968" t="s">
        <v>4092</v>
      </c>
      <c r="T369" s="974">
        <f t="shared" si="10"/>
        <v>4266.8280000000004</v>
      </c>
      <c r="U369" s="975">
        <f t="shared" si="11"/>
        <v>4480.1694000000007</v>
      </c>
    </row>
    <row r="370" spans="1:21" hidden="1">
      <c r="A370" s="968" t="s">
        <v>4438</v>
      </c>
      <c r="B370" s="969">
        <v>610010002125</v>
      </c>
      <c r="C370" s="968" t="s">
        <v>4443</v>
      </c>
      <c r="D370" s="968" t="s">
        <v>4096</v>
      </c>
      <c r="E370" s="968" t="s">
        <v>4090</v>
      </c>
      <c r="F370" s="970">
        <v>6368.4</v>
      </c>
      <c r="G370" s="968" t="s">
        <v>4091</v>
      </c>
      <c r="H370" s="971">
        <v>2</v>
      </c>
      <c r="I370" s="972">
        <v>2.56</v>
      </c>
      <c r="J370" s="972">
        <v>0</v>
      </c>
      <c r="K370" s="973">
        <v>21</v>
      </c>
      <c r="L370" s="972">
        <v>51.712000000000003</v>
      </c>
      <c r="M370" s="972">
        <v>53.76</v>
      </c>
      <c r="N370" s="971">
        <v>1</v>
      </c>
      <c r="O370" s="971">
        <v>0</v>
      </c>
      <c r="P370" s="968">
        <v>4690379081142</v>
      </c>
      <c r="Q370" s="971"/>
      <c r="R370" s="971">
        <v>0</v>
      </c>
      <c r="S370" s="968" t="s">
        <v>4092</v>
      </c>
      <c r="T370" s="974">
        <f t="shared" si="10"/>
        <v>4266.8280000000004</v>
      </c>
      <c r="U370" s="975">
        <f t="shared" si="11"/>
        <v>4480.1694000000007</v>
      </c>
    </row>
    <row r="371" spans="1:21" hidden="1">
      <c r="A371" s="968" t="s">
        <v>4438</v>
      </c>
      <c r="B371" s="969">
        <v>610010002165</v>
      </c>
      <c r="C371" s="968" t="s">
        <v>4444</v>
      </c>
      <c r="D371" s="968" t="s">
        <v>4101</v>
      </c>
      <c r="E371" s="968" t="s">
        <v>4090</v>
      </c>
      <c r="F371" s="970">
        <v>4538.3999999999996</v>
      </c>
      <c r="G371" s="968" t="s">
        <v>4091</v>
      </c>
      <c r="H371" s="971">
        <v>2</v>
      </c>
      <c r="I371" s="972">
        <v>1.44</v>
      </c>
      <c r="J371" s="972">
        <v>0</v>
      </c>
      <c r="K371" s="973">
        <v>35</v>
      </c>
      <c r="L371" s="972">
        <v>29.088000000000001</v>
      </c>
      <c r="M371" s="972">
        <v>50.4</v>
      </c>
      <c r="N371" s="971">
        <v>1</v>
      </c>
      <c r="O371" s="971">
        <v>0</v>
      </c>
      <c r="P371" s="968">
        <v>4690379081098</v>
      </c>
      <c r="Q371" s="971"/>
      <c r="R371" s="971">
        <v>0</v>
      </c>
      <c r="S371" s="968" t="s">
        <v>4092</v>
      </c>
      <c r="T371" s="974">
        <f t="shared" si="10"/>
        <v>3040.7280000000001</v>
      </c>
      <c r="U371" s="975">
        <f t="shared" si="11"/>
        <v>3192.7644</v>
      </c>
    </row>
    <row r="372" spans="1:21" hidden="1">
      <c r="A372" s="968" t="s">
        <v>4438</v>
      </c>
      <c r="B372" s="969">
        <v>610010002166</v>
      </c>
      <c r="C372" s="968" t="s">
        <v>4445</v>
      </c>
      <c r="D372" s="968" t="s">
        <v>4101</v>
      </c>
      <c r="E372" s="968" t="s">
        <v>4090</v>
      </c>
      <c r="F372" s="970">
        <v>4538.3999999999996</v>
      </c>
      <c r="G372" s="968" t="s">
        <v>4091</v>
      </c>
      <c r="H372" s="971">
        <v>2</v>
      </c>
      <c r="I372" s="972">
        <v>1.44</v>
      </c>
      <c r="J372" s="972">
        <v>0</v>
      </c>
      <c r="K372" s="973">
        <v>35</v>
      </c>
      <c r="L372" s="972">
        <v>29.088000000000001</v>
      </c>
      <c r="M372" s="972">
        <v>50.4</v>
      </c>
      <c r="N372" s="971">
        <v>1</v>
      </c>
      <c r="O372" s="971">
        <v>0</v>
      </c>
      <c r="P372" s="968">
        <v>4690379081104</v>
      </c>
      <c r="Q372" s="971"/>
      <c r="R372" s="971">
        <v>0</v>
      </c>
      <c r="S372" s="968" t="s">
        <v>4092</v>
      </c>
      <c r="T372" s="974">
        <f t="shared" si="10"/>
        <v>3040.7280000000001</v>
      </c>
      <c r="U372" s="975">
        <f t="shared" si="11"/>
        <v>3192.7644</v>
      </c>
    </row>
    <row r="373" spans="1:21" hidden="1">
      <c r="A373" s="968" t="s">
        <v>4438</v>
      </c>
      <c r="B373" s="969">
        <v>610010002167</v>
      </c>
      <c r="C373" s="968" t="s">
        <v>4446</v>
      </c>
      <c r="D373" s="968" t="s">
        <v>4101</v>
      </c>
      <c r="E373" s="968" t="s">
        <v>4090</v>
      </c>
      <c r="F373" s="970">
        <v>4538.3999999999996</v>
      </c>
      <c r="G373" s="968" t="s">
        <v>4091</v>
      </c>
      <c r="H373" s="971">
        <v>2</v>
      </c>
      <c r="I373" s="972">
        <v>1.44</v>
      </c>
      <c r="J373" s="972">
        <v>0</v>
      </c>
      <c r="K373" s="973">
        <v>35</v>
      </c>
      <c r="L373" s="972">
        <v>29.088000000000001</v>
      </c>
      <c r="M373" s="972">
        <v>50.4</v>
      </c>
      <c r="N373" s="971">
        <v>1</v>
      </c>
      <c r="O373" s="971">
        <v>0</v>
      </c>
      <c r="P373" s="968">
        <v>4690379081111</v>
      </c>
      <c r="Q373" s="971"/>
      <c r="R373" s="971">
        <v>0</v>
      </c>
      <c r="S373" s="968" t="s">
        <v>4092</v>
      </c>
      <c r="T373" s="974">
        <f t="shared" si="10"/>
        <v>3040.7280000000001</v>
      </c>
      <c r="U373" s="975">
        <f t="shared" si="11"/>
        <v>3192.7644</v>
      </c>
    </row>
    <row r="374" spans="1:21" hidden="1">
      <c r="A374" s="968" t="s">
        <v>4438</v>
      </c>
      <c r="B374" s="969">
        <v>610015000594</v>
      </c>
      <c r="C374" s="968" t="s">
        <v>4447</v>
      </c>
      <c r="D374" s="968" t="s">
        <v>4101</v>
      </c>
      <c r="E374" s="968" t="s">
        <v>4090</v>
      </c>
      <c r="F374" s="970">
        <v>4873.8999999999996</v>
      </c>
      <c r="G374" s="968" t="s">
        <v>4091</v>
      </c>
      <c r="H374" s="971">
        <v>2</v>
      </c>
      <c r="I374" s="972">
        <v>1.44</v>
      </c>
      <c r="J374" s="972">
        <v>0</v>
      </c>
      <c r="K374" s="973">
        <v>35</v>
      </c>
      <c r="L374" s="972">
        <v>29.088000000000001</v>
      </c>
      <c r="M374" s="972">
        <v>50.4</v>
      </c>
      <c r="N374" s="971">
        <v>1</v>
      </c>
      <c r="O374" s="971">
        <v>0</v>
      </c>
      <c r="P374" s="968">
        <v>4690379081050</v>
      </c>
      <c r="Q374" s="971"/>
      <c r="R374" s="971">
        <v>0</v>
      </c>
      <c r="S374" s="968" t="s">
        <v>4092</v>
      </c>
      <c r="T374" s="974">
        <f t="shared" si="10"/>
        <v>3265.5129999999999</v>
      </c>
      <c r="U374" s="975">
        <f t="shared" si="11"/>
        <v>3428.78865</v>
      </c>
    </row>
    <row r="375" spans="1:21" hidden="1">
      <c r="A375" s="968" t="s">
        <v>4438</v>
      </c>
      <c r="B375" s="969">
        <v>610015000595</v>
      </c>
      <c r="C375" s="968" t="s">
        <v>4448</v>
      </c>
      <c r="D375" s="968" t="s">
        <v>4101</v>
      </c>
      <c r="E375" s="968" t="s">
        <v>4090</v>
      </c>
      <c r="F375" s="970">
        <v>4873.8999999999996</v>
      </c>
      <c r="G375" s="968" t="s">
        <v>4091</v>
      </c>
      <c r="H375" s="971">
        <v>2</v>
      </c>
      <c r="I375" s="972">
        <v>1.44</v>
      </c>
      <c r="J375" s="972">
        <v>0</v>
      </c>
      <c r="K375" s="973">
        <v>35</v>
      </c>
      <c r="L375" s="972">
        <v>29.088000000000001</v>
      </c>
      <c r="M375" s="972">
        <v>50.4</v>
      </c>
      <c r="N375" s="971">
        <v>1</v>
      </c>
      <c r="O375" s="971">
        <v>0</v>
      </c>
      <c r="P375" s="968">
        <v>4690379081067</v>
      </c>
      <c r="Q375" s="971"/>
      <c r="R375" s="971">
        <v>0</v>
      </c>
      <c r="S375" s="968" t="s">
        <v>4092</v>
      </c>
      <c r="T375" s="974">
        <f t="shared" si="10"/>
        <v>3265.5129999999999</v>
      </c>
      <c r="U375" s="975">
        <f t="shared" si="11"/>
        <v>3428.78865</v>
      </c>
    </row>
    <row r="376" spans="1:21" hidden="1">
      <c r="A376" s="968" t="s">
        <v>4438</v>
      </c>
      <c r="B376" s="969">
        <v>610015000596</v>
      </c>
      <c r="C376" s="968" t="s">
        <v>4449</v>
      </c>
      <c r="D376" s="968" t="s">
        <v>4101</v>
      </c>
      <c r="E376" s="968" t="s">
        <v>4090</v>
      </c>
      <c r="F376" s="970">
        <v>4873.8999999999996</v>
      </c>
      <c r="G376" s="968" t="s">
        <v>4091</v>
      </c>
      <c r="H376" s="971">
        <v>2</v>
      </c>
      <c r="I376" s="972">
        <v>1.44</v>
      </c>
      <c r="J376" s="972">
        <v>0</v>
      </c>
      <c r="K376" s="973">
        <v>35</v>
      </c>
      <c r="L376" s="972">
        <v>29.088000000000001</v>
      </c>
      <c r="M376" s="972">
        <v>50.4</v>
      </c>
      <c r="N376" s="971">
        <v>1</v>
      </c>
      <c r="O376" s="971">
        <v>0</v>
      </c>
      <c r="P376" s="968">
        <v>4690379081074</v>
      </c>
      <c r="Q376" s="971"/>
      <c r="R376" s="971">
        <v>0</v>
      </c>
      <c r="S376" s="968" t="s">
        <v>4092</v>
      </c>
      <c r="T376" s="974">
        <f t="shared" si="10"/>
        <v>3265.5129999999999</v>
      </c>
      <c r="U376" s="975">
        <f t="shared" si="11"/>
        <v>3428.78865</v>
      </c>
    </row>
    <row r="377" spans="1:21" hidden="1">
      <c r="A377" s="968" t="s">
        <v>4438</v>
      </c>
      <c r="B377" s="969">
        <v>610015000597</v>
      </c>
      <c r="C377" s="968" t="s">
        <v>4450</v>
      </c>
      <c r="D377" s="968" t="s">
        <v>4101</v>
      </c>
      <c r="E377" s="968" t="s">
        <v>4090</v>
      </c>
      <c r="F377" s="970">
        <v>4873.8999999999996</v>
      </c>
      <c r="G377" s="968" t="s">
        <v>4091</v>
      </c>
      <c r="H377" s="971">
        <v>2</v>
      </c>
      <c r="I377" s="972">
        <v>1.44</v>
      </c>
      <c r="J377" s="972">
        <v>0</v>
      </c>
      <c r="K377" s="973">
        <v>35</v>
      </c>
      <c r="L377" s="972">
        <v>29.088000000000001</v>
      </c>
      <c r="M377" s="972">
        <v>50.4</v>
      </c>
      <c r="N377" s="971">
        <v>1</v>
      </c>
      <c r="O377" s="971">
        <v>0</v>
      </c>
      <c r="P377" s="968">
        <v>4690379081081</v>
      </c>
      <c r="Q377" s="971"/>
      <c r="R377" s="971">
        <v>0</v>
      </c>
      <c r="S377" s="968" t="s">
        <v>4092</v>
      </c>
      <c r="T377" s="974">
        <f t="shared" si="10"/>
        <v>3265.5129999999999</v>
      </c>
      <c r="U377" s="975">
        <f t="shared" si="11"/>
        <v>3428.78865</v>
      </c>
    </row>
    <row r="378" spans="1:21" hidden="1">
      <c r="A378" s="968" t="s">
        <v>4438</v>
      </c>
      <c r="B378" s="969">
        <v>610110000805</v>
      </c>
      <c r="C378" s="968" t="s">
        <v>4451</v>
      </c>
      <c r="D378" s="968" t="s">
        <v>4114</v>
      </c>
      <c r="E378" s="968" t="s">
        <v>4090</v>
      </c>
      <c r="F378" s="970">
        <v>20721.7</v>
      </c>
      <c r="G378" s="968" t="s">
        <v>4091</v>
      </c>
      <c r="H378" s="971">
        <v>11</v>
      </c>
      <c r="I378" s="972">
        <v>0.99</v>
      </c>
      <c r="J378" s="972">
        <v>0</v>
      </c>
      <c r="K378" s="973">
        <v>36</v>
      </c>
      <c r="L378" s="972">
        <v>20.354399999999998</v>
      </c>
      <c r="M378" s="972">
        <v>35.64</v>
      </c>
      <c r="N378" s="971">
        <v>1</v>
      </c>
      <c r="O378" s="971">
        <v>0</v>
      </c>
      <c r="P378" s="968">
        <v>4690379081630</v>
      </c>
      <c r="Q378" s="971"/>
      <c r="R378" s="971">
        <v>0</v>
      </c>
      <c r="S378" s="968" t="s">
        <v>4092</v>
      </c>
      <c r="T378" s="974">
        <f t="shared" si="10"/>
        <v>13883.539000000001</v>
      </c>
      <c r="U378" s="975">
        <f t="shared" si="11"/>
        <v>14577.715950000002</v>
      </c>
    </row>
    <row r="379" spans="1:21" hidden="1">
      <c r="A379" s="968" t="s">
        <v>4438</v>
      </c>
      <c r="B379" s="969">
        <v>610110000806</v>
      </c>
      <c r="C379" s="968" t="s">
        <v>4452</v>
      </c>
      <c r="D379" s="968" t="s">
        <v>4114</v>
      </c>
      <c r="E379" s="968" t="s">
        <v>4090</v>
      </c>
      <c r="F379" s="970">
        <v>20721.7</v>
      </c>
      <c r="G379" s="968" t="s">
        <v>4091</v>
      </c>
      <c r="H379" s="971">
        <v>11</v>
      </c>
      <c r="I379" s="972">
        <v>0.99</v>
      </c>
      <c r="J379" s="972">
        <v>0</v>
      </c>
      <c r="K379" s="973">
        <v>36</v>
      </c>
      <c r="L379" s="972">
        <v>20.354399999999998</v>
      </c>
      <c r="M379" s="972">
        <v>35.64</v>
      </c>
      <c r="N379" s="971">
        <v>1</v>
      </c>
      <c r="O379" s="971">
        <v>0</v>
      </c>
      <c r="P379" s="968">
        <v>4690379081647</v>
      </c>
      <c r="Q379" s="971"/>
      <c r="R379" s="971">
        <v>0</v>
      </c>
      <c r="S379" s="968" t="s">
        <v>4092</v>
      </c>
      <c r="T379" s="974">
        <f t="shared" si="10"/>
        <v>13883.539000000001</v>
      </c>
      <c r="U379" s="975">
        <f t="shared" si="11"/>
        <v>14577.715950000002</v>
      </c>
    </row>
    <row r="380" spans="1:21" hidden="1">
      <c r="A380" s="968" t="s">
        <v>4438</v>
      </c>
      <c r="B380" s="969">
        <v>610110000807</v>
      </c>
      <c r="C380" s="968" t="s">
        <v>4453</v>
      </c>
      <c r="D380" s="968" t="s">
        <v>4114</v>
      </c>
      <c r="E380" s="968" t="s">
        <v>4090</v>
      </c>
      <c r="F380" s="970">
        <v>20721.7</v>
      </c>
      <c r="G380" s="968" t="s">
        <v>4091</v>
      </c>
      <c r="H380" s="971">
        <v>11</v>
      </c>
      <c r="I380" s="972">
        <v>0.99</v>
      </c>
      <c r="J380" s="972">
        <v>0</v>
      </c>
      <c r="K380" s="973">
        <v>36</v>
      </c>
      <c r="L380" s="972">
        <v>20.354399999999998</v>
      </c>
      <c r="M380" s="972">
        <v>35.64</v>
      </c>
      <c r="N380" s="971">
        <v>1</v>
      </c>
      <c r="O380" s="971">
        <v>0</v>
      </c>
      <c r="P380" s="968">
        <v>4690379081654</v>
      </c>
      <c r="Q380" s="971"/>
      <c r="R380" s="971">
        <v>0</v>
      </c>
      <c r="S380" s="968" t="s">
        <v>4092</v>
      </c>
      <c r="T380" s="974">
        <f t="shared" si="10"/>
        <v>13883.539000000001</v>
      </c>
      <c r="U380" s="975">
        <f t="shared" si="11"/>
        <v>14577.715950000002</v>
      </c>
    </row>
    <row r="381" spans="1:21" hidden="1">
      <c r="A381" s="968" t="s">
        <v>4438</v>
      </c>
      <c r="B381" s="969">
        <v>610110000808</v>
      </c>
      <c r="C381" s="968" t="s">
        <v>4454</v>
      </c>
      <c r="D381" s="968" t="s">
        <v>4114</v>
      </c>
      <c r="E381" s="968" t="s">
        <v>4090</v>
      </c>
      <c r="F381" s="970">
        <v>20721.7</v>
      </c>
      <c r="G381" s="968" t="s">
        <v>4091</v>
      </c>
      <c r="H381" s="971">
        <v>11</v>
      </c>
      <c r="I381" s="972">
        <v>0.99</v>
      </c>
      <c r="J381" s="972">
        <v>0</v>
      </c>
      <c r="K381" s="973">
        <v>36</v>
      </c>
      <c r="L381" s="972">
        <v>20.354399999999998</v>
      </c>
      <c r="M381" s="972">
        <v>35.64</v>
      </c>
      <c r="N381" s="971">
        <v>1</v>
      </c>
      <c r="O381" s="971">
        <v>0</v>
      </c>
      <c r="P381" s="968">
        <v>4690379081661</v>
      </c>
      <c r="Q381" s="971"/>
      <c r="R381" s="971">
        <v>0</v>
      </c>
      <c r="S381" s="968" t="s">
        <v>4092</v>
      </c>
      <c r="T381" s="974">
        <f t="shared" si="10"/>
        <v>13883.539000000001</v>
      </c>
      <c r="U381" s="975">
        <f t="shared" si="11"/>
        <v>14577.715950000002</v>
      </c>
    </row>
    <row r="382" spans="1:21" hidden="1">
      <c r="A382" s="968" t="s">
        <v>4438</v>
      </c>
      <c r="B382" s="969">
        <v>610110000802</v>
      </c>
      <c r="C382" s="968" t="s">
        <v>4455</v>
      </c>
      <c r="D382" s="968" t="s">
        <v>4114</v>
      </c>
      <c r="E382" s="968" t="s">
        <v>4090</v>
      </c>
      <c r="F382" s="970">
        <v>14640</v>
      </c>
      <c r="G382" s="968" t="s">
        <v>4091</v>
      </c>
      <c r="H382" s="971">
        <v>11</v>
      </c>
      <c r="I382" s="972">
        <v>0.99</v>
      </c>
      <c r="J382" s="972">
        <v>0</v>
      </c>
      <c r="K382" s="973">
        <v>36</v>
      </c>
      <c r="L382" s="972">
        <v>20.354399999999998</v>
      </c>
      <c r="M382" s="972">
        <v>35.64</v>
      </c>
      <c r="N382" s="971">
        <v>1</v>
      </c>
      <c r="O382" s="971">
        <v>0</v>
      </c>
      <c r="P382" s="968">
        <v>4690379081609</v>
      </c>
      <c r="Q382" s="971"/>
      <c r="R382" s="971">
        <v>0</v>
      </c>
      <c r="S382" s="968" t="s">
        <v>4092</v>
      </c>
      <c r="T382" s="974">
        <f t="shared" si="10"/>
        <v>9808.8000000000011</v>
      </c>
      <c r="U382" s="975">
        <f t="shared" si="11"/>
        <v>10299.240000000002</v>
      </c>
    </row>
    <row r="383" spans="1:21" hidden="1">
      <c r="A383" s="968" t="s">
        <v>4438</v>
      </c>
      <c r="B383" s="969">
        <v>610110000803</v>
      </c>
      <c r="C383" s="968" t="s">
        <v>4456</v>
      </c>
      <c r="D383" s="968" t="s">
        <v>4114</v>
      </c>
      <c r="E383" s="968" t="s">
        <v>4090</v>
      </c>
      <c r="F383" s="970">
        <v>14640</v>
      </c>
      <c r="G383" s="968" t="s">
        <v>4091</v>
      </c>
      <c r="H383" s="971">
        <v>11</v>
      </c>
      <c r="I383" s="972">
        <v>0.99</v>
      </c>
      <c r="J383" s="972">
        <v>0</v>
      </c>
      <c r="K383" s="973">
        <v>36</v>
      </c>
      <c r="L383" s="972">
        <v>20.354399999999998</v>
      </c>
      <c r="M383" s="972">
        <v>35.64</v>
      </c>
      <c r="N383" s="971">
        <v>1</v>
      </c>
      <c r="O383" s="971">
        <v>0</v>
      </c>
      <c r="P383" s="968">
        <v>4690379081616</v>
      </c>
      <c r="Q383" s="971"/>
      <c r="R383" s="971">
        <v>0</v>
      </c>
      <c r="S383" s="968" t="s">
        <v>4092</v>
      </c>
      <c r="T383" s="974">
        <f t="shared" si="10"/>
        <v>9808.8000000000011</v>
      </c>
      <c r="U383" s="975">
        <f t="shared" si="11"/>
        <v>10299.240000000002</v>
      </c>
    </row>
    <row r="384" spans="1:21" hidden="1">
      <c r="A384" s="968" t="s">
        <v>4438</v>
      </c>
      <c r="B384" s="969">
        <v>610110000804</v>
      </c>
      <c r="C384" s="968" t="s">
        <v>4457</v>
      </c>
      <c r="D384" s="968" t="s">
        <v>4114</v>
      </c>
      <c r="E384" s="968" t="s">
        <v>4090</v>
      </c>
      <c r="F384" s="970">
        <v>14640</v>
      </c>
      <c r="G384" s="968" t="s">
        <v>4091</v>
      </c>
      <c r="H384" s="971">
        <v>11</v>
      </c>
      <c r="I384" s="972">
        <v>0.99</v>
      </c>
      <c r="J384" s="972">
        <v>0</v>
      </c>
      <c r="K384" s="973">
        <v>36</v>
      </c>
      <c r="L384" s="972">
        <v>20.354399999999998</v>
      </c>
      <c r="M384" s="972">
        <v>35.64</v>
      </c>
      <c r="N384" s="971">
        <v>1</v>
      </c>
      <c r="O384" s="971">
        <v>0</v>
      </c>
      <c r="P384" s="968">
        <v>4690379081623</v>
      </c>
      <c r="Q384" s="971"/>
      <c r="R384" s="971">
        <v>0</v>
      </c>
      <c r="S384" s="968" t="s">
        <v>4092</v>
      </c>
      <c r="T384" s="974">
        <f t="shared" si="10"/>
        <v>9808.8000000000011</v>
      </c>
      <c r="U384" s="975">
        <f t="shared" si="11"/>
        <v>10299.240000000002</v>
      </c>
    </row>
    <row r="385" spans="1:21" hidden="1">
      <c r="A385" s="968" t="s">
        <v>4438</v>
      </c>
      <c r="B385" s="969">
        <v>610090002340</v>
      </c>
      <c r="C385" s="968" t="s">
        <v>4458</v>
      </c>
      <c r="D385" s="968" t="s">
        <v>4119</v>
      </c>
      <c r="E385" s="968" t="s">
        <v>4120</v>
      </c>
      <c r="F385" s="970">
        <v>707.6</v>
      </c>
      <c r="G385" s="968" t="s">
        <v>4091</v>
      </c>
      <c r="H385" s="971">
        <v>10</v>
      </c>
      <c r="I385" s="972">
        <v>0.57600368642359301</v>
      </c>
      <c r="J385" s="972">
        <v>0</v>
      </c>
      <c r="K385" s="973">
        <v>60</v>
      </c>
      <c r="L385" s="972">
        <v>9.5</v>
      </c>
      <c r="M385" s="972">
        <v>34.5602211854156</v>
      </c>
      <c r="N385" s="971">
        <v>1</v>
      </c>
      <c r="O385" s="971">
        <v>0</v>
      </c>
      <c r="P385" s="968">
        <v>4690379081159</v>
      </c>
      <c r="Q385" s="971"/>
      <c r="R385" s="971">
        <v>0</v>
      </c>
      <c r="S385" s="968" t="s">
        <v>4092</v>
      </c>
      <c r="T385" s="974">
        <f t="shared" si="10"/>
        <v>474.09200000000004</v>
      </c>
      <c r="U385" s="975">
        <f t="shared" si="11"/>
        <v>497.79660000000007</v>
      </c>
    </row>
    <row r="386" spans="1:21" hidden="1">
      <c r="A386" s="968" t="s">
        <v>4438</v>
      </c>
      <c r="B386" s="969">
        <v>610090002341</v>
      </c>
      <c r="C386" s="968" t="s">
        <v>4459</v>
      </c>
      <c r="D386" s="968" t="s">
        <v>4119</v>
      </c>
      <c r="E386" s="968" t="s">
        <v>4120</v>
      </c>
      <c r="F386" s="970">
        <v>707.6</v>
      </c>
      <c r="G386" s="968" t="s">
        <v>4091</v>
      </c>
      <c r="H386" s="971">
        <v>10</v>
      </c>
      <c r="I386" s="972">
        <v>0.57600368642359301</v>
      </c>
      <c r="J386" s="972">
        <v>0</v>
      </c>
      <c r="K386" s="973">
        <v>60</v>
      </c>
      <c r="L386" s="972">
        <v>9.5</v>
      </c>
      <c r="M386" s="972">
        <v>34.5602211854156</v>
      </c>
      <c r="N386" s="971">
        <v>1</v>
      </c>
      <c r="O386" s="971">
        <v>0</v>
      </c>
      <c r="P386" s="968">
        <v>4690379081166</v>
      </c>
      <c r="Q386" s="971"/>
      <c r="R386" s="971">
        <v>0</v>
      </c>
      <c r="S386" s="968" t="s">
        <v>4092</v>
      </c>
      <c r="T386" s="974">
        <f t="shared" si="10"/>
        <v>474.09200000000004</v>
      </c>
      <c r="U386" s="975">
        <f t="shared" si="11"/>
        <v>497.79660000000007</v>
      </c>
    </row>
    <row r="387" spans="1:21" hidden="1">
      <c r="A387" s="968" t="s">
        <v>4438</v>
      </c>
      <c r="B387" s="969">
        <v>610090002342</v>
      </c>
      <c r="C387" s="968" t="s">
        <v>4460</v>
      </c>
      <c r="D387" s="968" t="s">
        <v>4119</v>
      </c>
      <c r="E387" s="968" t="s">
        <v>4120</v>
      </c>
      <c r="F387" s="970">
        <v>707.6</v>
      </c>
      <c r="G387" s="968" t="s">
        <v>4091</v>
      </c>
      <c r="H387" s="971">
        <v>10</v>
      </c>
      <c r="I387" s="972">
        <v>0.57600368642359301</v>
      </c>
      <c r="J387" s="972">
        <v>0</v>
      </c>
      <c r="K387" s="973">
        <v>60</v>
      </c>
      <c r="L387" s="972">
        <v>9.5</v>
      </c>
      <c r="M387" s="972">
        <v>34.5602211854156</v>
      </c>
      <c r="N387" s="971">
        <v>1</v>
      </c>
      <c r="O387" s="971">
        <v>0</v>
      </c>
      <c r="P387" s="968">
        <v>4690379081173</v>
      </c>
      <c r="Q387" s="971"/>
      <c r="R387" s="971">
        <v>0</v>
      </c>
      <c r="S387" s="968" t="s">
        <v>4092</v>
      </c>
      <c r="T387" s="974">
        <f t="shared" si="10"/>
        <v>474.09200000000004</v>
      </c>
      <c r="U387" s="975">
        <f t="shared" si="11"/>
        <v>497.79660000000007</v>
      </c>
    </row>
    <row r="388" spans="1:21" hidden="1">
      <c r="A388" s="968" t="s">
        <v>4438</v>
      </c>
      <c r="B388" s="969">
        <v>610090002330</v>
      </c>
      <c r="C388" s="968" t="s">
        <v>4461</v>
      </c>
      <c r="D388" s="968" t="s">
        <v>4125</v>
      </c>
      <c r="E388" s="968" t="s">
        <v>4120</v>
      </c>
      <c r="F388" s="970">
        <v>244</v>
      </c>
      <c r="G388" s="968" t="s">
        <v>4091</v>
      </c>
      <c r="H388" s="971">
        <v>10</v>
      </c>
      <c r="I388" s="972">
        <v>0.43200276481769501</v>
      </c>
      <c r="J388" s="972">
        <v>0</v>
      </c>
      <c r="K388" s="973">
        <v>72</v>
      </c>
      <c r="L388" s="972">
        <v>9.0299999999999994</v>
      </c>
      <c r="M388" s="972">
        <v>31.104199066873999</v>
      </c>
      <c r="N388" s="971">
        <v>1</v>
      </c>
      <c r="O388" s="971">
        <v>0</v>
      </c>
      <c r="P388" s="968">
        <v>4690379081180</v>
      </c>
      <c r="Q388" s="971"/>
      <c r="R388" s="971">
        <v>0</v>
      </c>
      <c r="S388" s="968" t="s">
        <v>4092</v>
      </c>
      <c r="T388" s="974">
        <f t="shared" si="10"/>
        <v>163.48000000000002</v>
      </c>
      <c r="U388" s="975">
        <f t="shared" si="11"/>
        <v>171.65400000000002</v>
      </c>
    </row>
    <row r="389" spans="1:21" hidden="1">
      <c r="A389" s="968" t="s">
        <v>4438</v>
      </c>
      <c r="B389" s="969">
        <v>610090002331</v>
      </c>
      <c r="C389" s="968" t="s">
        <v>4462</v>
      </c>
      <c r="D389" s="968" t="s">
        <v>4125</v>
      </c>
      <c r="E389" s="968" t="s">
        <v>4120</v>
      </c>
      <c r="F389" s="970">
        <v>244</v>
      </c>
      <c r="G389" s="968" t="s">
        <v>4091</v>
      </c>
      <c r="H389" s="971">
        <v>10</v>
      </c>
      <c r="I389" s="972">
        <v>0.43200276481769501</v>
      </c>
      <c r="J389" s="972">
        <v>0</v>
      </c>
      <c r="K389" s="973">
        <v>72</v>
      </c>
      <c r="L389" s="972">
        <v>9.0299999999999994</v>
      </c>
      <c r="M389" s="972">
        <v>31.104199066873999</v>
      </c>
      <c r="N389" s="971">
        <v>1</v>
      </c>
      <c r="O389" s="971">
        <v>0</v>
      </c>
      <c r="P389" s="968">
        <v>4690379081197</v>
      </c>
      <c r="Q389" s="971"/>
      <c r="R389" s="971">
        <v>0</v>
      </c>
      <c r="S389" s="968" t="s">
        <v>4092</v>
      </c>
      <c r="T389" s="974">
        <f t="shared" si="10"/>
        <v>163.48000000000002</v>
      </c>
      <c r="U389" s="975">
        <f t="shared" si="11"/>
        <v>171.65400000000002</v>
      </c>
    </row>
    <row r="390" spans="1:21" hidden="1">
      <c r="A390" s="968" t="s">
        <v>4438</v>
      </c>
      <c r="B390" s="969">
        <v>610090002332</v>
      </c>
      <c r="C390" s="968" t="s">
        <v>4463</v>
      </c>
      <c r="D390" s="968" t="s">
        <v>4125</v>
      </c>
      <c r="E390" s="968" t="s">
        <v>4120</v>
      </c>
      <c r="F390" s="970">
        <v>244</v>
      </c>
      <c r="G390" s="968" t="s">
        <v>4091</v>
      </c>
      <c r="H390" s="971">
        <v>10</v>
      </c>
      <c r="I390" s="972">
        <v>0.43200276481769501</v>
      </c>
      <c r="J390" s="972">
        <v>0</v>
      </c>
      <c r="K390" s="973">
        <v>72</v>
      </c>
      <c r="L390" s="972">
        <v>9.0299999999999994</v>
      </c>
      <c r="M390" s="972">
        <v>31.104199066873999</v>
      </c>
      <c r="N390" s="971">
        <v>1</v>
      </c>
      <c r="O390" s="971">
        <v>0</v>
      </c>
      <c r="P390" s="968">
        <v>4690379081203</v>
      </c>
      <c r="Q390" s="971"/>
      <c r="R390" s="971">
        <v>0</v>
      </c>
      <c r="S390" s="968" t="s">
        <v>4092</v>
      </c>
      <c r="T390" s="974">
        <f t="shared" si="10"/>
        <v>163.48000000000002</v>
      </c>
      <c r="U390" s="975">
        <f t="shared" si="11"/>
        <v>171.65400000000002</v>
      </c>
    </row>
    <row r="391" spans="1:21" hidden="1">
      <c r="A391" s="968" t="s">
        <v>4438</v>
      </c>
      <c r="B391" s="969">
        <v>610090002323</v>
      </c>
      <c r="C391" s="968" t="s">
        <v>4464</v>
      </c>
      <c r="D391" s="968" t="s">
        <v>4130</v>
      </c>
      <c r="E391" s="968" t="s">
        <v>4120</v>
      </c>
      <c r="F391" s="970">
        <v>128.1</v>
      </c>
      <c r="G391" s="968" t="s">
        <v>4091</v>
      </c>
      <c r="H391" s="971">
        <v>19</v>
      </c>
      <c r="I391" s="972">
        <v>9.8496630378434397E-2</v>
      </c>
      <c r="J391" s="972">
        <v>0</v>
      </c>
      <c r="K391" s="973">
        <v>416</v>
      </c>
      <c r="L391" s="972">
        <v>2.1659999999999999</v>
      </c>
      <c r="M391" s="972">
        <v>40.974598237428701</v>
      </c>
      <c r="N391" s="971">
        <v>1</v>
      </c>
      <c r="O391" s="971">
        <v>0</v>
      </c>
      <c r="P391" s="968">
        <v>4690379081258</v>
      </c>
      <c r="Q391" s="971"/>
      <c r="R391" s="971">
        <v>0</v>
      </c>
      <c r="S391" s="968" t="s">
        <v>4092</v>
      </c>
      <c r="T391" s="974">
        <f t="shared" si="10"/>
        <v>85.826999999999998</v>
      </c>
      <c r="U391" s="975">
        <f t="shared" si="11"/>
        <v>90.118350000000007</v>
      </c>
    </row>
    <row r="392" spans="1:21" hidden="1">
      <c r="A392" s="968" t="s">
        <v>4438</v>
      </c>
      <c r="B392" s="969">
        <v>610090002324</v>
      </c>
      <c r="C392" s="968" t="s">
        <v>4465</v>
      </c>
      <c r="D392" s="968" t="s">
        <v>4130</v>
      </c>
      <c r="E392" s="968" t="s">
        <v>4120</v>
      </c>
      <c r="F392" s="970">
        <v>128.1</v>
      </c>
      <c r="G392" s="968" t="s">
        <v>4091</v>
      </c>
      <c r="H392" s="971">
        <v>19</v>
      </c>
      <c r="I392" s="972">
        <v>9.8496630378434397E-2</v>
      </c>
      <c r="J392" s="972">
        <v>0</v>
      </c>
      <c r="K392" s="973">
        <v>416</v>
      </c>
      <c r="L392" s="972">
        <v>2.1659999999999999</v>
      </c>
      <c r="M392" s="972">
        <v>40.974598237428701</v>
      </c>
      <c r="N392" s="971">
        <v>1</v>
      </c>
      <c r="O392" s="971">
        <v>0</v>
      </c>
      <c r="P392" s="968">
        <v>4690379081265</v>
      </c>
      <c r="Q392" s="971"/>
      <c r="R392" s="971">
        <v>0</v>
      </c>
      <c r="S392" s="968" t="s">
        <v>4092</v>
      </c>
      <c r="T392" s="974">
        <f t="shared" si="10"/>
        <v>85.826999999999998</v>
      </c>
      <c r="U392" s="975">
        <f t="shared" si="11"/>
        <v>90.118350000000007</v>
      </c>
    </row>
    <row r="393" spans="1:21" hidden="1">
      <c r="A393" s="968" t="s">
        <v>4438</v>
      </c>
      <c r="B393" s="969">
        <v>610090002325</v>
      </c>
      <c r="C393" s="968" t="s">
        <v>4466</v>
      </c>
      <c r="D393" s="968" t="s">
        <v>4130</v>
      </c>
      <c r="E393" s="968" t="s">
        <v>4120</v>
      </c>
      <c r="F393" s="970">
        <v>128.1</v>
      </c>
      <c r="G393" s="968" t="s">
        <v>4091</v>
      </c>
      <c r="H393" s="971">
        <v>19</v>
      </c>
      <c r="I393" s="972">
        <v>9.8496630378434397E-2</v>
      </c>
      <c r="J393" s="972">
        <v>0</v>
      </c>
      <c r="K393" s="973">
        <v>416</v>
      </c>
      <c r="L393" s="972">
        <v>2.1659999999999999</v>
      </c>
      <c r="M393" s="972">
        <v>40.974598237428701</v>
      </c>
      <c r="N393" s="971">
        <v>1</v>
      </c>
      <c r="O393" s="971">
        <v>0</v>
      </c>
      <c r="P393" s="968">
        <v>4690379081272</v>
      </c>
      <c r="Q393" s="971"/>
      <c r="R393" s="971">
        <v>0</v>
      </c>
      <c r="S393" s="968" t="s">
        <v>4092</v>
      </c>
      <c r="T393" s="974">
        <f t="shared" si="10"/>
        <v>85.826999999999998</v>
      </c>
      <c r="U393" s="975">
        <f t="shared" si="11"/>
        <v>90.118350000000007</v>
      </c>
    </row>
    <row r="394" spans="1:21" hidden="1">
      <c r="A394" s="968" t="s">
        <v>4438</v>
      </c>
      <c r="B394" s="969">
        <v>610090002333</v>
      </c>
      <c r="C394" s="968" t="s">
        <v>4467</v>
      </c>
      <c r="D394" s="968" t="s">
        <v>4125</v>
      </c>
      <c r="E394" s="968" t="s">
        <v>4120</v>
      </c>
      <c r="F394" s="970">
        <v>311.09999999999997</v>
      </c>
      <c r="G394" s="968" t="s">
        <v>4091</v>
      </c>
      <c r="H394" s="971">
        <v>10</v>
      </c>
      <c r="I394" s="972">
        <v>0.43200276481769501</v>
      </c>
      <c r="J394" s="972">
        <v>0</v>
      </c>
      <c r="K394" s="973">
        <v>72</v>
      </c>
      <c r="L394" s="972">
        <v>9.0299999999999994</v>
      </c>
      <c r="M394" s="972">
        <v>31.104199066873999</v>
      </c>
      <c r="N394" s="971">
        <v>1</v>
      </c>
      <c r="O394" s="971">
        <v>0</v>
      </c>
      <c r="P394" s="968">
        <v>4690379081210</v>
      </c>
      <c r="Q394" s="971"/>
      <c r="R394" s="971">
        <v>0</v>
      </c>
      <c r="S394" s="968" t="s">
        <v>4092</v>
      </c>
      <c r="T394" s="974">
        <f t="shared" si="10"/>
        <v>208.43699999999998</v>
      </c>
      <c r="U394" s="975">
        <f t="shared" si="11"/>
        <v>218.85884999999999</v>
      </c>
    </row>
    <row r="395" spans="1:21" hidden="1">
      <c r="A395" s="968" t="s">
        <v>4438</v>
      </c>
      <c r="B395" s="969">
        <v>610090002334</v>
      </c>
      <c r="C395" s="968" t="s">
        <v>4468</v>
      </c>
      <c r="D395" s="968" t="s">
        <v>4125</v>
      </c>
      <c r="E395" s="968" t="s">
        <v>4120</v>
      </c>
      <c r="F395" s="970">
        <v>311.09999999999997</v>
      </c>
      <c r="G395" s="968" t="s">
        <v>4091</v>
      </c>
      <c r="H395" s="971">
        <v>10</v>
      </c>
      <c r="I395" s="972">
        <v>0.43200276481769501</v>
      </c>
      <c r="J395" s="972">
        <v>0</v>
      </c>
      <c r="K395" s="973">
        <v>72</v>
      </c>
      <c r="L395" s="972">
        <v>9.0299999999999994</v>
      </c>
      <c r="M395" s="972">
        <v>31.104199066873999</v>
      </c>
      <c r="N395" s="971">
        <v>1</v>
      </c>
      <c r="O395" s="971">
        <v>0</v>
      </c>
      <c r="P395" s="968">
        <v>4690379081227</v>
      </c>
      <c r="Q395" s="971"/>
      <c r="R395" s="971">
        <v>0</v>
      </c>
      <c r="S395" s="968" t="s">
        <v>4092</v>
      </c>
      <c r="T395" s="974">
        <f t="shared" si="10"/>
        <v>208.43699999999998</v>
      </c>
      <c r="U395" s="975">
        <f t="shared" si="11"/>
        <v>218.85884999999999</v>
      </c>
    </row>
    <row r="396" spans="1:21" hidden="1">
      <c r="A396" s="968" t="s">
        <v>4438</v>
      </c>
      <c r="B396" s="969">
        <v>610090002335</v>
      </c>
      <c r="C396" s="968" t="s">
        <v>4469</v>
      </c>
      <c r="D396" s="968" t="s">
        <v>4125</v>
      </c>
      <c r="E396" s="968" t="s">
        <v>4120</v>
      </c>
      <c r="F396" s="970">
        <v>311.09999999999997</v>
      </c>
      <c r="G396" s="968" t="s">
        <v>4091</v>
      </c>
      <c r="H396" s="971">
        <v>10</v>
      </c>
      <c r="I396" s="972">
        <v>0.43200276481769501</v>
      </c>
      <c r="J396" s="972">
        <v>0</v>
      </c>
      <c r="K396" s="973">
        <v>72</v>
      </c>
      <c r="L396" s="972">
        <v>9.0299999999999994</v>
      </c>
      <c r="M396" s="972">
        <v>31.104199066873999</v>
      </c>
      <c r="N396" s="971">
        <v>1</v>
      </c>
      <c r="O396" s="971">
        <v>0</v>
      </c>
      <c r="P396" s="968">
        <v>4690379081234</v>
      </c>
      <c r="Q396" s="971"/>
      <c r="R396" s="971">
        <v>0</v>
      </c>
      <c r="S396" s="968" t="s">
        <v>4092</v>
      </c>
      <c r="T396" s="974">
        <f t="shared" si="10"/>
        <v>208.43699999999998</v>
      </c>
      <c r="U396" s="975">
        <f t="shared" si="11"/>
        <v>218.85884999999999</v>
      </c>
    </row>
    <row r="397" spans="1:21" hidden="1">
      <c r="A397" s="968" t="s">
        <v>4438</v>
      </c>
      <c r="B397" s="969">
        <v>610090002336</v>
      </c>
      <c r="C397" s="968" t="s">
        <v>4470</v>
      </c>
      <c r="D397" s="968" t="s">
        <v>4125</v>
      </c>
      <c r="E397" s="968" t="s">
        <v>4120</v>
      </c>
      <c r="F397" s="970">
        <v>311.09999999999997</v>
      </c>
      <c r="G397" s="968" t="s">
        <v>4091</v>
      </c>
      <c r="H397" s="971">
        <v>10</v>
      </c>
      <c r="I397" s="972">
        <v>0.43200276481769501</v>
      </c>
      <c r="J397" s="972">
        <v>0</v>
      </c>
      <c r="K397" s="973">
        <v>72</v>
      </c>
      <c r="L397" s="972">
        <v>9.0299999999999994</v>
      </c>
      <c r="M397" s="972">
        <v>31.104199066873999</v>
      </c>
      <c r="N397" s="971">
        <v>1</v>
      </c>
      <c r="O397" s="971">
        <v>0</v>
      </c>
      <c r="P397" s="968">
        <v>4690379081241</v>
      </c>
      <c r="Q397" s="971"/>
      <c r="R397" s="971">
        <v>0</v>
      </c>
      <c r="S397" s="968" t="s">
        <v>4092</v>
      </c>
      <c r="T397" s="974">
        <f t="shared" si="10"/>
        <v>208.43699999999998</v>
      </c>
      <c r="U397" s="975">
        <f t="shared" si="11"/>
        <v>218.85884999999999</v>
      </c>
    </row>
    <row r="398" spans="1:21" hidden="1">
      <c r="A398" s="968" t="s">
        <v>4438</v>
      </c>
      <c r="B398" s="969">
        <v>610090002326</v>
      </c>
      <c r="C398" s="968" t="s">
        <v>4471</v>
      </c>
      <c r="D398" s="968" t="s">
        <v>4130</v>
      </c>
      <c r="E398" s="968" t="s">
        <v>4120</v>
      </c>
      <c r="F398" s="970">
        <v>134.19999999999999</v>
      </c>
      <c r="G398" s="968" t="s">
        <v>4091</v>
      </c>
      <c r="H398" s="971">
        <v>19</v>
      </c>
      <c r="I398" s="972">
        <v>9.8496630378434397E-2</v>
      </c>
      <c r="J398" s="972">
        <v>0</v>
      </c>
      <c r="K398" s="973">
        <v>416</v>
      </c>
      <c r="L398" s="972">
        <v>2.1659999999999999</v>
      </c>
      <c r="M398" s="972">
        <v>40.974598237428701</v>
      </c>
      <c r="N398" s="971">
        <v>1</v>
      </c>
      <c r="O398" s="971">
        <v>0</v>
      </c>
      <c r="P398" s="968">
        <v>4690379081289</v>
      </c>
      <c r="Q398" s="971"/>
      <c r="R398" s="971">
        <v>0</v>
      </c>
      <c r="S398" s="968" t="s">
        <v>4092</v>
      </c>
      <c r="T398" s="974">
        <f t="shared" si="10"/>
        <v>89.914000000000001</v>
      </c>
      <c r="U398" s="975">
        <f t="shared" si="11"/>
        <v>94.409700000000001</v>
      </c>
    </row>
    <row r="399" spans="1:21" hidden="1">
      <c r="A399" s="968" t="s">
        <v>4438</v>
      </c>
      <c r="B399" s="969">
        <v>610090002327</v>
      </c>
      <c r="C399" s="968" t="s">
        <v>4472</v>
      </c>
      <c r="D399" s="968" t="s">
        <v>4130</v>
      </c>
      <c r="E399" s="968" t="s">
        <v>4120</v>
      </c>
      <c r="F399" s="970">
        <v>134.19999999999999</v>
      </c>
      <c r="G399" s="968" t="s">
        <v>4091</v>
      </c>
      <c r="H399" s="971">
        <v>19</v>
      </c>
      <c r="I399" s="972">
        <v>9.8496630378434397E-2</v>
      </c>
      <c r="J399" s="972">
        <v>0</v>
      </c>
      <c r="K399" s="973">
        <v>416</v>
      </c>
      <c r="L399" s="972">
        <v>2.1659999999999999</v>
      </c>
      <c r="M399" s="972">
        <v>40.974598237428701</v>
      </c>
      <c r="N399" s="971">
        <v>1</v>
      </c>
      <c r="O399" s="971">
        <v>0</v>
      </c>
      <c r="P399" s="968">
        <v>4690379081296</v>
      </c>
      <c r="Q399" s="971"/>
      <c r="R399" s="971">
        <v>0</v>
      </c>
      <c r="S399" s="968" t="s">
        <v>4092</v>
      </c>
      <c r="T399" s="974">
        <f t="shared" si="10"/>
        <v>89.914000000000001</v>
      </c>
      <c r="U399" s="975">
        <f t="shared" si="11"/>
        <v>94.409700000000001</v>
      </c>
    </row>
    <row r="400" spans="1:21" hidden="1">
      <c r="A400" s="968" t="s">
        <v>4438</v>
      </c>
      <c r="B400" s="969">
        <v>610090002328</v>
      </c>
      <c r="C400" s="968" t="s">
        <v>4473</v>
      </c>
      <c r="D400" s="968" t="s">
        <v>4130</v>
      </c>
      <c r="E400" s="968" t="s">
        <v>4120</v>
      </c>
      <c r="F400" s="970">
        <v>134.19999999999999</v>
      </c>
      <c r="G400" s="968" t="s">
        <v>4091</v>
      </c>
      <c r="H400" s="971">
        <v>19</v>
      </c>
      <c r="I400" s="972">
        <v>9.8496630378434397E-2</v>
      </c>
      <c r="J400" s="972">
        <v>0</v>
      </c>
      <c r="K400" s="973">
        <v>416</v>
      </c>
      <c r="L400" s="972">
        <v>2.1659999999999999</v>
      </c>
      <c r="M400" s="972">
        <v>40.974598237428701</v>
      </c>
      <c r="N400" s="971">
        <v>1</v>
      </c>
      <c r="O400" s="971">
        <v>0</v>
      </c>
      <c r="P400" s="968">
        <v>4690379081302</v>
      </c>
      <c r="Q400" s="971"/>
      <c r="R400" s="971">
        <v>0</v>
      </c>
      <c r="S400" s="968" t="s">
        <v>4092</v>
      </c>
      <c r="T400" s="974">
        <f t="shared" si="10"/>
        <v>89.914000000000001</v>
      </c>
      <c r="U400" s="975">
        <f t="shared" si="11"/>
        <v>94.409700000000001</v>
      </c>
    </row>
    <row r="401" spans="1:21" hidden="1">
      <c r="A401" s="968" t="s">
        <v>4438</v>
      </c>
      <c r="B401" s="969">
        <v>610090002329</v>
      </c>
      <c r="C401" s="968" t="s">
        <v>4474</v>
      </c>
      <c r="D401" s="968" t="s">
        <v>4130</v>
      </c>
      <c r="E401" s="968" t="s">
        <v>4120</v>
      </c>
      <c r="F401" s="970">
        <v>134.19999999999999</v>
      </c>
      <c r="G401" s="968" t="s">
        <v>4091</v>
      </c>
      <c r="H401" s="971">
        <v>19</v>
      </c>
      <c r="I401" s="972">
        <v>9.8496630378434397E-2</v>
      </c>
      <c r="J401" s="972">
        <v>0</v>
      </c>
      <c r="K401" s="973">
        <v>416</v>
      </c>
      <c r="L401" s="972">
        <v>2.1659999999999999</v>
      </c>
      <c r="M401" s="972">
        <v>40.974598237428701</v>
      </c>
      <c r="N401" s="971">
        <v>1</v>
      </c>
      <c r="O401" s="971">
        <v>0</v>
      </c>
      <c r="P401" s="968">
        <v>4690379081319</v>
      </c>
      <c r="Q401" s="971"/>
      <c r="R401" s="971">
        <v>0</v>
      </c>
      <c r="S401" s="968" t="s">
        <v>4092</v>
      </c>
      <c r="T401" s="974">
        <f t="shared" si="10"/>
        <v>89.914000000000001</v>
      </c>
      <c r="U401" s="975">
        <f t="shared" si="11"/>
        <v>94.409700000000001</v>
      </c>
    </row>
    <row r="402" spans="1:21" hidden="1">
      <c r="A402" s="968" t="s">
        <v>4438</v>
      </c>
      <c r="B402" s="969">
        <v>610130004789</v>
      </c>
      <c r="C402" s="968" t="s">
        <v>4475</v>
      </c>
      <c r="D402" s="968" t="s">
        <v>4119</v>
      </c>
      <c r="E402" s="968" t="s">
        <v>4135</v>
      </c>
      <c r="F402" s="970">
        <v>1256.5999999999999</v>
      </c>
      <c r="G402" s="968" t="s">
        <v>4091</v>
      </c>
      <c r="H402" s="971">
        <v>10</v>
      </c>
      <c r="I402" s="972">
        <v>0.57599539203686401</v>
      </c>
      <c r="J402" s="972">
        <v>8</v>
      </c>
      <c r="K402" s="973">
        <v>60</v>
      </c>
      <c r="L402" s="972">
        <v>17.600000000000001</v>
      </c>
      <c r="M402" s="972">
        <v>34.559723522211797</v>
      </c>
      <c r="N402" s="971">
        <v>1</v>
      </c>
      <c r="O402" s="971">
        <v>0</v>
      </c>
      <c r="P402" s="968">
        <v>4690379081326</v>
      </c>
      <c r="Q402" s="971"/>
      <c r="R402" s="971">
        <v>0</v>
      </c>
      <c r="S402" s="968" t="s">
        <v>4092</v>
      </c>
      <c r="T402" s="974">
        <f t="shared" si="10"/>
        <v>841.92200000000003</v>
      </c>
      <c r="U402" s="975">
        <f t="shared" si="11"/>
        <v>884.01810000000012</v>
      </c>
    </row>
    <row r="403" spans="1:21" hidden="1">
      <c r="A403" s="968" t="s">
        <v>4438</v>
      </c>
      <c r="B403" s="969">
        <v>610130004790</v>
      </c>
      <c r="C403" s="968" t="s">
        <v>4476</v>
      </c>
      <c r="D403" s="968" t="s">
        <v>4119</v>
      </c>
      <c r="E403" s="968" t="s">
        <v>4135</v>
      </c>
      <c r="F403" s="970">
        <v>1256.5999999999999</v>
      </c>
      <c r="G403" s="968" t="s">
        <v>4091</v>
      </c>
      <c r="H403" s="971">
        <v>10</v>
      </c>
      <c r="I403" s="972">
        <v>0.57599539203686401</v>
      </c>
      <c r="J403" s="972">
        <v>8</v>
      </c>
      <c r="K403" s="973">
        <v>60</v>
      </c>
      <c r="L403" s="972">
        <v>17.600000000000001</v>
      </c>
      <c r="M403" s="972">
        <v>34.559723522211797</v>
      </c>
      <c r="N403" s="971">
        <v>1</v>
      </c>
      <c r="O403" s="971">
        <v>0</v>
      </c>
      <c r="P403" s="968">
        <v>4690379081333</v>
      </c>
      <c r="Q403" s="971"/>
      <c r="R403" s="971">
        <v>0</v>
      </c>
      <c r="S403" s="968" t="s">
        <v>4092</v>
      </c>
      <c r="T403" s="974">
        <f t="shared" si="10"/>
        <v>841.92200000000003</v>
      </c>
      <c r="U403" s="975">
        <f t="shared" si="11"/>
        <v>884.01810000000012</v>
      </c>
    </row>
    <row r="404" spans="1:21" hidden="1">
      <c r="A404" s="968" t="s">
        <v>4438</v>
      </c>
      <c r="B404" s="969">
        <v>610130004791</v>
      </c>
      <c r="C404" s="968" t="s">
        <v>4477</v>
      </c>
      <c r="D404" s="968" t="s">
        <v>4119</v>
      </c>
      <c r="E404" s="968" t="s">
        <v>4135</v>
      </c>
      <c r="F404" s="970">
        <v>1256.5999999999999</v>
      </c>
      <c r="G404" s="968" t="s">
        <v>4091</v>
      </c>
      <c r="H404" s="971">
        <v>10</v>
      </c>
      <c r="I404" s="972">
        <v>0.57599539203686401</v>
      </c>
      <c r="J404" s="972">
        <v>8</v>
      </c>
      <c r="K404" s="973">
        <v>60</v>
      </c>
      <c r="L404" s="972">
        <v>17.600000000000001</v>
      </c>
      <c r="M404" s="972">
        <v>34.559723522211797</v>
      </c>
      <c r="N404" s="971">
        <v>1</v>
      </c>
      <c r="O404" s="971">
        <v>0</v>
      </c>
      <c r="P404" s="968">
        <v>4690379081340</v>
      </c>
      <c r="Q404" s="971"/>
      <c r="R404" s="971">
        <v>0</v>
      </c>
      <c r="S404" s="968" t="s">
        <v>4092</v>
      </c>
      <c r="T404" s="974">
        <f t="shared" si="10"/>
        <v>841.92200000000003</v>
      </c>
      <c r="U404" s="975">
        <f t="shared" si="11"/>
        <v>884.01810000000012</v>
      </c>
    </row>
    <row r="405" spans="1:21" hidden="1">
      <c r="A405" s="968" t="s">
        <v>4438</v>
      </c>
      <c r="B405" s="969">
        <v>610130004795</v>
      </c>
      <c r="C405" s="968" t="s">
        <v>4478</v>
      </c>
      <c r="D405" s="968" t="s">
        <v>4125</v>
      </c>
      <c r="E405" s="968" t="s">
        <v>4135</v>
      </c>
      <c r="F405" s="970">
        <v>1274.8999999999999</v>
      </c>
      <c r="G405" s="968" t="s">
        <v>4091</v>
      </c>
      <c r="H405" s="971">
        <v>10</v>
      </c>
      <c r="I405" s="972">
        <v>0.43199654402764798</v>
      </c>
      <c r="J405" s="972">
        <v>6</v>
      </c>
      <c r="K405" s="973">
        <v>72</v>
      </c>
      <c r="L405" s="972">
        <v>9.33</v>
      </c>
      <c r="M405" s="972">
        <v>31.103751169990598</v>
      </c>
      <c r="N405" s="971">
        <v>1</v>
      </c>
      <c r="O405" s="971">
        <v>0</v>
      </c>
      <c r="P405" s="968">
        <v>4690379081388</v>
      </c>
      <c r="Q405" s="971"/>
      <c r="R405" s="971">
        <v>0</v>
      </c>
      <c r="S405" s="968" t="s">
        <v>4092</v>
      </c>
      <c r="T405" s="974">
        <f t="shared" si="10"/>
        <v>854.18299999999999</v>
      </c>
      <c r="U405" s="975">
        <f t="shared" si="11"/>
        <v>896.89215000000002</v>
      </c>
    </row>
    <row r="406" spans="1:21" hidden="1">
      <c r="A406" s="968" t="s">
        <v>4438</v>
      </c>
      <c r="B406" s="969">
        <v>610130004796</v>
      </c>
      <c r="C406" s="968" t="s">
        <v>4479</v>
      </c>
      <c r="D406" s="968" t="s">
        <v>4125</v>
      </c>
      <c r="E406" s="968" t="s">
        <v>4135</v>
      </c>
      <c r="F406" s="970">
        <v>1274.8999999999999</v>
      </c>
      <c r="G406" s="968" t="s">
        <v>4091</v>
      </c>
      <c r="H406" s="971">
        <v>10</v>
      </c>
      <c r="I406" s="972">
        <v>0.43199654402764798</v>
      </c>
      <c r="J406" s="972">
        <v>6</v>
      </c>
      <c r="K406" s="973">
        <v>72</v>
      </c>
      <c r="L406" s="972">
        <v>9.33</v>
      </c>
      <c r="M406" s="972">
        <v>31.103751169990598</v>
      </c>
      <c r="N406" s="971">
        <v>1</v>
      </c>
      <c r="O406" s="971">
        <v>0</v>
      </c>
      <c r="P406" s="968">
        <v>4690379081395</v>
      </c>
      <c r="Q406" s="971"/>
      <c r="R406" s="971">
        <v>0</v>
      </c>
      <c r="S406" s="968" t="s">
        <v>4092</v>
      </c>
      <c r="T406" s="974">
        <f t="shared" si="10"/>
        <v>854.18299999999999</v>
      </c>
      <c r="U406" s="975">
        <f t="shared" si="11"/>
        <v>896.89215000000002</v>
      </c>
    </row>
    <row r="407" spans="1:21" hidden="1">
      <c r="A407" s="968" t="s">
        <v>4438</v>
      </c>
      <c r="B407" s="969">
        <v>610130004797</v>
      </c>
      <c r="C407" s="968" t="s">
        <v>4480</v>
      </c>
      <c r="D407" s="968" t="s">
        <v>4125</v>
      </c>
      <c r="E407" s="968" t="s">
        <v>4135</v>
      </c>
      <c r="F407" s="970">
        <v>1274.8999999999999</v>
      </c>
      <c r="G407" s="968" t="s">
        <v>4091</v>
      </c>
      <c r="H407" s="971">
        <v>10</v>
      </c>
      <c r="I407" s="972">
        <v>0.43199654402764798</v>
      </c>
      <c r="J407" s="972">
        <v>6</v>
      </c>
      <c r="K407" s="973">
        <v>72</v>
      </c>
      <c r="L407" s="972">
        <v>9.33</v>
      </c>
      <c r="M407" s="972">
        <v>31.103751169990598</v>
      </c>
      <c r="N407" s="971">
        <v>1</v>
      </c>
      <c r="O407" s="971">
        <v>0</v>
      </c>
      <c r="P407" s="968">
        <v>4690379081401</v>
      </c>
      <c r="Q407" s="971"/>
      <c r="R407" s="971">
        <v>0</v>
      </c>
      <c r="S407" s="968" t="s">
        <v>4092</v>
      </c>
      <c r="T407" s="974">
        <f t="shared" si="10"/>
        <v>854.18299999999999</v>
      </c>
      <c r="U407" s="975">
        <f t="shared" si="11"/>
        <v>896.89215000000002</v>
      </c>
    </row>
    <row r="408" spans="1:21" hidden="1">
      <c r="A408" s="968" t="s">
        <v>4438</v>
      </c>
      <c r="B408" s="969">
        <v>610130004798</v>
      </c>
      <c r="C408" s="968" t="s">
        <v>4481</v>
      </c>
      <c r="D408" s="968" t="s">
        <v>4125</v>
      </c>
      <c r="E408" s="968" t="s">
        <v>4135</v>
      </c>
      <c r="F408" s="970">
        <v>1274.8999999999999</v>
      </c>
      <c r="G408" s="968" t="s">
        <v>4091</v>
      </c>
      <c r="H408" s="971">
        <v>10</v>
      </c>
      <c r="I408" s="972">
        <v>0.43199654402764798</v>
      </c>
      <c r="J408" s="972">
        <v>6</v>
      </c>
      <c r="K408" s="973">
        <v>72</v>
      </c>
      <c r="L408" s="972">
        <v>9.33</v>
      </c>
      <c r="M408" s="972">
        <v>31.103751169990598</v>
      </c>
      <c r="N408" s="971">
        <v>1</v>
      </c>
      <c r="O408" s="971">
        <v>0</v>
      </c>
      <c r="P408" s="968">
        <v>4690379081418</v>
      </c>
      <c r="Q408" s="971"/>
      <c r="R408" s="971">
        <v>0</v>
      </c>
      <c r="S408" s="968" t="s">
        <v>4092</v>
      </c>
      <c r="T408" s="974">
        <f t="shared" si="10"/>
        <v>854.18299999999999</v>
      </c>
      <c r="U408" s="975">
        <f t="shared" si="11"/>
        <v>896.89215000000002</v>
      </c>
    </row>
    <row r="409" spans="1:21" hidden="1">
      <c r="A409" s="968" t="s">
        <v>4438</v>
      </c>
      <c r="B409" s="969">
        <v>610130004792</v>
      </c>
      <c r="C409" s="968" t="s">
        <v>4482</v>
      </c>
      <c r="D409" s="968" t="s">
        <v>4125</v>
      </c>
      <c r="E409" s="968" t="s">
        <v>4135</v>
      </c>
      <c r="F409" s="970">
        <v>1116.3</v>
      </c>
      <c r="G409" s="968" t="s">
        <v>4091</v>
      </c>
      <c r="H409" s="971">
        <v>10</v>
      </c>
      <c r="I409" s="972">
        <v>0.43199654402764798</v>
      </c>
      <c r="J409" s="972">
        <v>6</v>
      </c>
      <c r="K409" s="973">
        <v>72</v>
      </c>
      <c r="L409" s="972">
        <v>9.33</v>
      </c>
      <c r="M409" s="972">
        <v>31.103751169990598</v>
      </c>
      <c r="N409" s="971">
        <v>1</v>
      </c>
      <c r="O409" s="971">
        <v>0</v>
      </c>
      <c r="P409" s="968">
        <v>4690379081357</v>
      </c>
      <c r="Q409" s="971"/>
      <c r="R409" s="971">
        <v>0</v>
      </c>
      <c r="S409" s="968" t="s">
        <v>4092</v>
      </c>
      <c r="T409" s="974">
        <f t="shared" si="10"/>
        <v>747.92100000000005</v>
      </c>
      <c r="U409" s="975">
        <f t="shared" si="11"/>
        <v>785.31705000000011</v>
      </c>
    </row>
    <row r="410" spans="1:21" hidden="1">
      <c r="A410" s="968" t="s">
        <v>4438</v>
      </c>
      <c r="B410" s="969">
        <v>610130004793</v>
      </c>
      <c r="C410" s="968" t="s">
        <v>4483</v>
      </c>
      <c r="D410" s="968" t="s">
        <v>4125</v>
      </c>
      <c r="E410" s="968" t="s">
        <v>4135</v>
      </c>
      <c r="F410" s="970">
        <v>1116.3</v>
      </c>
      <c r="G410" s="968" t="s">
        <v>4091</v>
      </c>
      <c r="H410" s="971">
        <v>10</v>
      </c>
      <c r="I410" s="972">
        <v>0.43199654402764798</v>
      </c>
      <c r="J410" s="972">
        <v>6</v>
      </c>
      <c r="K410" s="973">
        <v>72</v>
      </c>
      <c r="L410" s="972">
        <v>9.33</v>
      </c>
      <c r="M410" s="972">
        <v>31.103751169990598</v>
      </c>
      <c r="N410" s="971">
        <v>1</v>
      </c>
      <c r="O410" s="971">
        <v>0</v>
      </c>
      <c r="P410" s="968">
        <v>4690379081364</v>
      </c>
      <c r="Q410" s="971"/>
      <c r="R410" s="971">
        <v>0</v>
      </c>
      <c r="S410" s="968" t="s">
        <v>4092</v>
      </c>
      <c r="T410" s="974">
        <f t="shared" si="10"/>
        <v>747.92100000000005</v>
      </c>
      <c r="U410" s="975">
        <f t="shared" si="11"/>
        <v>785.31705000000011</v>
      </c>
    </row>
    <row r="411" spans="1:21" hidden="1">
      <c r="A411" s="968" t="s">
        <v>4438</v>
      </c>
      <c r="B411" s="969">
        <v>610130004794</v>
      </c>
      <c r="C411" s="968" t="s">
        <v>4484</v>
      </c>
      <c r="D411" s="968" t="s">
        <v>4125</v>
      </c>
      <c r="E411" s="968" t="s">
        <v>4135</v>
      </c>
      <c r="F411" s="970">
        <v>1116.3</v>
      </c>
      <c r="G411" s="968" t="s">
        <v>4091</v>
      </c>
      <c r="H411" s="971">
        <v>10</v>
      </c>
      <c r="I411" s="972">
        <v>0.43199654402764798</v>
      </c>
      <c r="J411" s="972">
        <v>6</v>
      </c>
      <c r="K411" s="973">
        <v>72</v>
      </c>
      <c r="L411" s="972">
        <v>9.33</v>
      </c>
      <c r="M411" s="972">
        <v>31.103751169990598</v>
      </c>
      <c r="N411" s="971">
        <v>1</v>
      </c>
      <c r="O411" s="971">
        <v>0</v>
      </c>
      <c r="P411" s="968">
        <v>4690379081371</v>
      </c>
      <c r="Q411" s="971"/>
      <c r="R411" s="971">
        <v>0</v>
      </c>
      <c r="S411" s="968" t="s">
        <v>4092</v>
      </c>
      <c r="T411" s="974">
        <f t="shared" si="10"/>
        <v>747.92100000000005</v>
      </c>
      <c r="U411" s="975">
        <f t="shared" si="11"/>
        <v>785.31705000000011</v>
      </c>
    </row>
    <row r="412" spans="1:21" hidden="1">
      <c r="A412" s="968" t="s">
        <v>4438</v>
      </c>
      <c r="B412" s="969">
        <v>620070002038</v>
      </c>
      <c r="C412" s="968" t="s">
        <v>4485</v>
      </c>
      <c r="D412" s="968" t="s">
        <v>4144</v>
      </c>
      <c r="E412" s="968" t="s">
        <v>4120</v>
      </c>
      <c r="F412" s="970">
        <v>12157.3</v>
      </c>
      <c r="G412" s="968" t="s">
        <v>4091</v>
      </c>
      <c r="H412" s="971">
        <v>2</v>
      </c>
      <c r="I412" s="972">
        <v>1.05596620908131</v>
      </c>
      <c r="J412" s="972">
        <v>0</v>
      </c>
      <c r="K412" s="973">
        <v>18</v>
      </c>
      <c r="L412" s="972">
        <v>22.9</v>
      </c>
      <c r="M412" s="972">
        <v>19.007391763463598</v>
      </c>
      <c r="N412" s="971">
        <v>1</v>
      </c>
      <c r="O412" s="971">
        <v>0</v>
      </c>
      <c r="P412" s="968">
        <v>4690379081425</v>
      </c>
      <c r="Q412" s="971"/>
      <c r="R412" s="971">
        <v>0</v>
      </c>
      <c r="S412" s="968" t="s">
        <v>4092</v>
      </c>
      <c r="T412" s="974">
        <f t="shared" si="10"/>
        <v>8145.3909999999996</v>
      </c>
      <c r="U412" s="975">
        <f t="shared" si="11"/>
        <v>8552.6605500000005</v>
      </c>
    </row>
    <row r="413" spans="1:21" hidden="1">
      <c r="A413" s="968" t="s">
        <v>4438</v>
      </c>
      <c r="B413" s="969">
        <v>620070002039</v>
      </c>
      <c r="C413" s="968" t="s">
        <v>4486</v>
      </c>
      <c r="D413" s="968" t="s">
        <v>4144</v>
      </c>
      <c r="E413" s="968" t="s">
        <v>4120</v>
      </c>
      <c r="F413" s="970">
        <v>12157.3</v>
      </c>
      <c r="G413" s="968" t="s">
        <v>4091</v>
      </c>
      <c r="H413" s="971">
        <v>2</v>
      </c>
      <c r="I413" s="972">
        <v>1.05596620908131</v>
      </c>
      <c r="J413" s="972">
        <v>0</v>
      </c>
      <c r="K413" s="973">
        <v>18</v>
      </c>
      <c r="L413" s="972">
        <v>22.9</v>
      </c>
      <c r="M413" s="972">
        <v>19.007391763463598</v>
      </c>
      <c r="N413" s="971">
        <v>1</v>
      </c>
      <c r="O413" s="971">
        <v>0</v>
      </c>
      <c r="P413" s="968">
        <v>4690379081432</v>
      </c>
      <c r="Q413" s="971"/>
      <c r="R413" s="971">
        <v>0</v>
      </c>
      <c r="S413" s="968" t="s">
        <v>4092</v>
      </c>
      <c r="T413" s="974">
        <f t="shared" si="10"/>
        <v>8145.3909999999996</v>
      </c>
      <c r="U413" s="975">
        <f t="shared" si="11"/>
        <v>8552.6605500000005</v>
      </c>
    </row>
    <row r="414" spans="1:21" hidden="1">
      <c r="A414" s="968" t="s">
        <v>4438</v>
      </c>
      <c r="B414" s="969">
        <v>620070002040</v>
      </c>
      <c r="C414" s="968" t="s">
        <v>4487</v>
      </c>
      <c r="D414" s="968" t="s">
        <v>4144</v>
      </c>
      <c r="E414" s="968" t="s">
        <v>4120</v>
      </c>
      <c r="F414" s="970">
        <v>12157.3</v>
      </c>
      <c r="G414" s="968" t="s">
        <v>4091</v>
      </c>
      <c r="H414" s="971">
        <v>2</v>
      </c>
      <c r="I414" s="972">
        <v>1.05596620908131</v>
      </c>
      <c r="J414" s="972">
        <v>0</v>
      </c>
      <c r="K414" s="973">
        <v>18</v>
      </c>
      <c r="L414" s="972">
        <v>22.9</v>
      </c>
      <c r="M414" s="972">
        <v>19.007391763463598</v>
      </c>
      <c r="N414" s="971">
        <v>1</v>
      </c>
      <c r="O414" s="971">
        <v>0</v>
      </c>
      <c r="P414" s="968">
        <v>4690379081449</v>
      </c>
      <c r="Q414" s="971"/>
      <c r="R414" s="971">
        <v>0</v>
      </c>
      <c r="S414" s="968" t="s">
        <v>4092</v>
      </c>
      <c r="T414" s="974">
        <f t="shared" si="10"/>
        <v>8145.3909999999996</v>
      </c>
      <c r="U414" s="975">
        <f t="shared" si="11"/>
        <v>8552.6605500000005</v>
      </c>
    </row>
    <row r="415" spans="1:21" hidden="1">
      <c r="A415" s="968" t="s">
        <v>4438</v>
      </c>
      <c r="B415" s="969">
        <v>620070002041</v>
      </c>
      <c r="C415" s="968" t="s">
        <v>4488</v>
      </c>
      <c r="D415" s="968" t="s">
        <v>4144</v>
      </c>
      <c r="E415" s="968" t="s">
        <v>4120</v>
      </c>
      <c r="F415" s="970">
        <v>16427.3</v>
      </c>
      <c r="G415" s="968" t="s">
        <v>4091</v>
      </c>
      <c r="H415" s="971">
        <v>1</v>
      </c>
      <c r="I415" s="972">
        <v>0.527983104540655</v>
      </c>
      <c r="J415" s="972">
        <v>0</v>
      </c>
      <c r="K415" s="973">
        <v>30</v>
      </c>
      <c r="L415" s="972">
        <v>11.45</v>
      </c>
      <c r="M415" s="972">
        <v>15.8394931362196</v>
      </c>
      <c r="N415" s="971">
        <v>1</v>
      </c>
      <c r="O415" s="971">
        <v>0</v>
      </c>
      <c r="P415" s="968">
        <v>4690379081456</v>
      </c>
      <c r="Q415" s="971"/>
      <c r="R415" s="971">
        <v>0</v>
      </c>
      <c r="S415" s="968" t="s">
        <v>4092</v>
      </c>
      <c r="T415" s="974">
        <f t="shared" ref="T415:T478" si="12">F415*67%</f>
        <v>11006.291000000001</v>
      </c>
      <c r="U415" s="975">
        <f t="shared" ref="U415:U478" si="13">T415*1.05</f>
        <v>11556.605550000002</v>
      </c>
    </row>
    <row r="416" spans="1:21" hidden="1">
      <c r="A416" s="968" t="s">
        <v>4438</v>
      </c>
      <c r="B416" s="969">
        <v>620070002042</v>
      </c>
      <c r="C416" s="968" t="s">
        <v>4489</v>
      </c>
      <c r="D416" s="968" t="s">
        <v>4144</v>
      </c>
      <c r="E416" s="968" t="s">
        <v>4120</v>
      </c>
      <c r="F416" s="970">
        <v>16427.3</v>
      </c>
      <c r="G416" s="968" t="s">
        <v>4091</v>
      </c>
      <c r="H416" s="971">
        <v>1</v>
      </c>
      <c r="I416" s="972">
        <v>0.527983104540655</v>
      </c>
      <c r="J416" s="972">
        <v>0</v>
      </c>
      <c r="K416" s="973">
        <v>30</v>
      </c>
      <c r="L416" s="972">
        <v>11.45</v>
      </c>
      <c r="M416" s="972">
        <v>15.8394931362196</v>
      </c>
      <c r="N416" s="971">
        <v>1</v>
      </c>
      <c r="O416" s="971">
        <v>0</v>
      </c>
      <c r="P416" s="968">
        <v>4690379081463</v>
      </c>
      <c r="Q416" s="971"/>
      <c r="R416" s="971">
        <v>0</v>
      </c>
      <c r="S416" s="968" t="s">
        <v>4092</v>
      </c>
      <c r="T416" s="974">
        <f t="shared" si="12"/>
        <v>11006.291000000001</v>
      </c>
      <c r="U416" s="975">
        <f t="shared" si="13"/>
        <v>11556.605550000002</v>
      </c>
    </row>
    <row r="417" spans="1:21" hidden="1">
      <c r="A417" s="968" t="s">
        <v>4438</v>
      </c>
      <c r="B417" s="969">
        <v>620070002043</v>
      </c>
      <c r="C417" s="968" t="s">
        <v>4490</v>
      </c>
      <c r="D417" s="968" t="s">
        <v>4144</v>
      </c>
      <c r="E417" s="968" t="s">
        <v>4120</v>
      </c>
      <c r="F417" s="970">
        <v>16427.3</v>
      </c>
      <c r="G417" s="968" t="s">
        <v>4091</v>
      </c>
      <c r="H417" s="971">
        <v>1</v>
      </c>
      <c r="I417" s="972">
        <v>0.527983104540655</v>
      </c>
      <c r="J417" s="972">
        <v>0</v>
      </c>
      <c r="K417" s="973">
        <v>30</v>
      </c>
      <c r="L417" s="972">
        <v>11.45</v>
      </c>
      <c r="M417" s="972">
        <v>15.8394931362196</v>
      </c>
      <c r="N417" s="971">
        <v>1</v>
      </c>
      <c r="O417" s="971">
        <v>0</v>
      </c>
      <c r="P417" s="968">
        <v>4690379081470</v>
      </c>
      <c r="Q417" s="971"/>
      <c r="R417" s="971">
        <v>0</v>
      </c>
      <c r="S417" s="968" t="s">
        <v>4092</v>
      </c>
      <c r="T417" s="974">
        <f t="shared" si="12"/>
        <v>11006.291000000001</v>
      </c>
      <c r="U417" s="975">
        <f t="shared" si="13"/>
        <v>11556.605550000002</v>
      </c>
    </row>
    <row r="418" spans="1:21" hidden="1">
      <c r="A418" s="968" t="s">
        <v>4438</v>
      </c>
      <c r="B418" s="969">
        <v>620070002044</v>
      </c>
      <c r="C418" s="968" t="s">
        <v>4491</v>
      </c>
      <c r="D418" s="968" t="s">
        <v>4144</v>
      </c>
      <c r="E418" s="968" t="s">
        <v>4120</v>
      </c>
      <c r="F418" s="970">
        <v>16427.3</v>
      </c>
      <c r="G418" s="968" t="s">
        <v>4091</v>
      </c>
      <c r="H418" s="971">
        <v>1</v>
      </c>
      <c r="I418" s="972">
        <v>0.527983104540655</v>
      </c>
      <c r="J418" s="972">
        <v>0</v>
      </c>
      <c r="K418" s="973">
        <v>30</v>
      </c>
      <c r="L418" s="972">
        <v>11.45</v>
      </c>
      <c r="M418" s="972">
        <v>15.8394931362196</v>
      </c>
      <c r="N418" s="971">
        <v>1</v>
      </c>
      <c r="O418" s="971">
        <v>0</v>
      </c>
      <c r="P418" s="968">
        <v>4690379081487</v>
      </c>
      <c r="Q418" s="971"/>
      <c r="R418" s="971">
        <v>0</v>
      </c>
      <c r="S418" s="968" t="s">
        <v>4092</v>
      </c>
      <c r="T418" s="974">
        <f t="shared" si="12"/>
        <v>11006.291000000001</v>
      </c>
      <c r="U418" s="975">
        <f t="shared" si="13"/>
        <v>11556.605550000002</v>
      </c>
    </row>
    <row r="419" spans="1:21" hidden="1">
      <c r="A419" s="968" t="s">
        <v>4438</v>
      </c>
      <c r="B419" s="969">
        <v>620070002045</v>
      </c>
      <c r="C419" s="968" t="s">
        <v>4492</v>
      </c>
      <c r="D419" s="968" t="s">
        <v>4144</v>
      </c>
      <c r="E419" s="968" t="s">
        <v>4120</v>
      </c>
      <c r="F419" s="970">
        <v>16427.3</v>
      </c>
      <c r="G419" s="968" t="s">
        <v>4091</v>
      </c>
      <c r="H419" s="971">
        <v>1</v>
      </c>
      <c r="I419" s="972">
        <v>0.527983104540655</v>
      </c>
      <c r="J419" s="972">
        <v>0</v>
      </c>
      <c r="K419" s="973">
        <v>30</v>
      </c>
      <c r="L419" s="972">
        <v>11.45</v>
      </c>
      <c r="M419" s="972">
        <v>15.8394931362196</v>
      </c>
      <c r="N419" s="971">
        <v>1</v>
      </c>
      <c r="O419" s="971">
        <v>0</v>
      </c>
      <c r="P419" s="968">
        <v>4690379081494</v>
      </c>
      <c r="Q419" s="971"/>
      <c r="R419" s="971">
        <v>0</v>
      </c>
      <c r="S419" s="968" t="s">
        <v>4092</v>
      </c>
      <c r="T419" s="974">
        <f t="shared" si="12"/>
        <v>11006.291000000001</v>
      </c>
      <c r="U419" s="975">
        <f t="shared" si="13"/>
        <v>11556.605550000002</v>
      </c>
    </row>
    <row r="420" spans="1:21" hidden="1">
      <c r="A420" s="968" t="s">
        <v>4438</v>
      </c>
      <c r="B420" s="969">
        <v>620070002046</v>
      </c>
      <c r="C420" s="968" t="s">
        <v>4493</v>
      </c>
      <c r="D420" s="968" t="s">
        <v>4144</v>
      </c>
      <c r="E420" s="968" t="s">
        <v>4120</v>
      </c>
      <c r="F420" s="970">
        <v>16427.3</v>
      </c>
      <c r="G420" s="968" t="s">
        <v>4091</v>
      </c>
      <c r="H420" s="971">
        <v>1</v>
      </c>
      <c r="I420" s="972">
        <v>0.527983104540655</v>
      </c>
      <c r="J420" s="972">
        <v>0</v>
      </c>
      <c r="K420" s="973">
        <v>30</v>
      </c>
      <c r="L420" s="972">
        <v>11.45</v>
      </c>
      <c r="M420" s="972">
        <v>15.8394931362196</v>
      </c>
      <c r="N420" s="971">
        <v>1</v>
      </c>
      <c r="O420" s="971">
        <v>0</v>
      </c>
      <c r="P420" s="968">
        <v>4690379081500</v>
      </c>
      <c r="Q420" s="971"/>
      <c r="R420" s="971">
        <v>0</v>
      </c>
      <c r="S420" s="968" t="s">
        <v>4092</v>
      </c>
      <c r="T420" s="974">
        <f t="shared" si="12"/>
        <v>11006.291000000001</v>
      </c>
      <c r="U420" s="975">
        <f t="shared" si="13"/>
        <v>11556.605550000002</v>
      </c>
    </row>
    <row r="421" spans="1:21" hidden="1">
      <c r="A421" s="968" t="s">
        <v>4438</v>
      </c>
      <c r="B421" s="969">
        <v>620070002029</v>
      </c>
      <c r="C421" s="968" t="s">
        <v>4494</v>
      </c>
      <c r="D421" s="968" t="s">
        <v>4170</v>
      </c>
      <c r="E421" s="968" t="s">
        <v>4120</v>
      </c>
      <c r="F421" s="970">
        <v>8985.2999999999993</v>
      </c>
      <c r="G421" s="968" t="s">
        <v>4091</v>
      </c>
      <c r="H421" s="971">
        <v>2</v>
      </c>
      <c r="I421" s="972">
        <v>0.79207920792079201</v>
      </c>
      <c r="J421" s="972">
        <v>0</v>
      </c>
      <c r="K421" s="973">
        <v>18</v>
      </c>
      <c r="L421" s="972">
        <v>22.9</v>
      </c>
      <c r="M421" s="972">
        <v>14.2574257425743</v>
      </c>
      <c r="N421" s="971">
        <v>1</v>
      </c>
      <c r="O421" s="971">
        <v>0</v>
      </c>
      <c r="P421" s="968">
        <v>4690379081517</v>
      </c>
      <c r="Q421" s="971"/>
      <c r="R421" s="971">
        <v>0</v>
      </c>
      <c r="S421" s="968" t="s">
        <v>4092</v>
      </c>
      <c r="T421" s="974">
        <f t="shared" si="12"/>
        <v>6020.1509999999998</v>
      </c>
      <c r="U421" s="975">
        <f t="shared" si="13"/>
        <v>6321.1585500000001</v>
      </c>
    </row>
    <row r="422" spans="1:21" hidden="1">
      <c r="A422" s="968" t="s">
        <v>4438</v>
      </c>
      <c r="B422" s="969">
        <v>620070002030</v>
      </c>
      <c r="C422" s="968" t="s">
        <v>4495</v>
      </c>
      <c r="D422" s="968" t="s">
        <v>4170</v>
      </c>
      <c r="E422" s="968" t="s">
        <v>4120</v>
      </c>
      <c r="F422" s="970">
        <v>8985.2999999999993</v>
      </c>
      <c r="G422" s="968" t="s">
        <v>4091</v>
      </c>
      <c r="H422" s="971">
        <v>2</v>
      </c>
      <c r="I422" s="972">
        <v>0.79207920792079201</v>
      </c>
      <c r="J422" s="972">
        <v>0</v>
      </c>
      <c r="K422" s="973">
        <v>18</v>
      </c>
      <c r="L422" s="972">
        <v>22.9</v>
      </c>
      <c r="M422" s="972">
        <v>14.2574257425743</v>
      </c>
      <c r="N422" s="971">
        <v>1</v>
      </c>
      <c r="O422" s="971">
        <v>0</v>
      </c>
      <c r="P422" s="968">
        <v>4690379081524</v>
      </c>
      <c r="Q422" s="971"/>
      <c r="R422" s="971">
        <v>0</v>
      </c>
      <c r="S422" s="968" t="s">
        <v>4092</v>
      </c>
      <c r="T422" s="974">
        <f t="shared" si="12"/>
        <v>6020.1509999999998</v>
      </c>
      <c r="U422" s="975">
        <f t="shared" si="13"/>
        <v>6321.1585500000001</v>
      </c>
    </row>
    <row r="423" spans="1:21" hidden="1">
      <c r="A423" s="968" t="s">
        <v>4438</v>
      </c>
      <c r="B423" s="969">
        <v>620070002031</v>
      </c>
      <c r="C423" s="968" t="s">
        <v>4496</v>
      </c>
      <c r="D423" s="968" t="s">
        <v>4170</v>
      </c>
      <c r="E423" s="968" t="s">
        <v>4120</v>
      </c>
      <c r="F423" s="970">
        <v>8985.2999999999993</v>
      </c>
      <c r="G423" s="968" t="s">
        <v>4091</v>
      </c>
      <c r="H423" s="971">
        <v>2</v>
      </c>
      <c r="I423" s="972">
        <v>0.79207920792079201</v>
      </c>
      <c r="J423" s="972">
        <v>0</v>
      </c>
      <c r="K423" s="973">
        <v>18</v>
      </c>
      <c r="L423" s="972">
        <v>22.9</v>
      </c>
      <c r="M423" s="972">
        <v>14.2574257425743</v>
      </c>
      <c r="N423" s="971">
        <v>1</v>
      </c>
      <c r="O423" s="971">
        <v>0</v>
      </c>
      <c r="P423" s="968">
        <v>4690379081531</v>
      </c>
      <c r="Q423" s="971"/>
      <c r="R423" s="971">
        <v>0</v>
      </c>
      <c r="S423" s="968" t="s">
        <v>4092</v>
      </c>
      <c r="T423" s="974">
        <f t="shared" si="12"/>
        <v>6020.1509999999998</v>
      </c>
      <c r="U423" s="975">
        <f t="shared" si="13"/>
        <v>6321.1585500000001</v>
      </c>
    </row>
    <row r="424" spans="1:21" hidden="1">
      <c r="A424" s="968" t="s">
        <v>4438</v>
      </c>
      <c r="B424" s="969">
        <v>620070002032</v>
      </c>
      <c r="C424" s="968" t="s">
        <v>4497</v>
      </c>
      <c r="D424" s="968" t="s">
        <v>4170</v>
      </c>
      <c r="E424" s="968" t="s">
        <v>4120</v>
      </c>
      <c r="F424" s="970">
        <v>12895.4</v>
      </c>
      <c r="G424" s="968" t="s">
        <v>4091</v>
      </c>
      <c r="H424" s="971">
        <v>1</v>
      </c>
      <c r="I424" s="972">
        <v>0.396039603960396</v>
      </c>
      <c r="J424" s="972">
        <v>0</v>
      </c>
      <c r="K424" s="973">
        <v>30</v>
      </c>
      <c r="L424" s="972">
        <v>5.2850000000000001</v>
      </c>
      <c r="M424" s="972">
        <v>11.881188118811901</v>
      </c>
      <c r="N424" s="971">
        <v>1</v>
      </c>
      <c r="O424" s="971">
        <v>0</v>
      </c>
      <c r="P424" s="968">
        <v>4690379081548</v>
      </c>
      <c r="Q424" s="971"/>
      <c r="R424" s="971">
        <v>0</v>
      </c>
      <c r="S424" s="968" t="s">
        <v>4092</v>
      </c>
      <c r="T424" s="974">
        <f t="shared" si="12"/>
        <v>8639.9179999999997</v>
      </c>
      <c r="U424" s="975">
        <f t="shared" si="13"/>
        <v>9071.9138999999996</v>
      </c>
    </row>
    <row r="425" spans="1:21" hidden="1">
      <c r="A425" s="968" t="s">
        <v>4438</v>
      </c>
      <c r="B425" s="969">
        <v>620070002033</v>
      </c>
      <c r="C425" s="968" t="s">
        <v>4498</v>
      </c>
      <c r="D425" s="968" t="s">
        <v>4170</v>
      </c>
      <c r="E425" s="968" t="s">
        <v>4120</v>
      </c>
      <c r="F425" s="970">
        <v>12895.4</v>
      </c>
      <c r="G425" s="968" t="s">
        <v>4091</v>
      </c>
      <c r="H425" s="971">
        <v>1</v>
      </c>
      <c r="I425" s="972">
        <v>0.396039603960396</v>
      </c>
      <c r="J425" s="972">
        <v>0</v>
      </c>
      <c r="K425" s="973">
        <v>30</v>
      </c>
      <c r="L425" s="972">
        <v>5.2850000000000001</v>
      </c>
      <c r="M425" s="972">
        <v>11.881188118811901</v>
      </c>
      <c r="N425" s="971">
        <v>1</v>
      </c>
      <c r="O425" s="971">
        <v>0</v>
      </c>
      <c r="P425" s="968">
        <v>4690379081555</v>
      </c>
      <c r="Q425" s="971"/>
      <c r="R425" s="971">
        <v>0</v>
      </c>
      <c r="S425" s="968" t="s">
        <v>4092</v>
      </c>
      <c r="T425" s="974">
        <f t="shared" si="12"/>
        <v>8639.9179999999997</v>
      </c>
      <c r="U425" s="975">
        <f t="shared" si="13"/>
        <v>9071.9138999999996</v>
      </c>
    </row>
    <row r="426" spans="1:21" hidden="1">
      <c r="A426" s="968" t="s">
        <v>4438</v>
      </c>
      <c r="B426" s="969">
        <v>620070002034</v>
      </c>
      <c r="C426" s="968" t="s">
        <v>4499</v>
      </c>
      <c r="D426" s="968" t="s">
        <v>4170</v>
      </c>
      <c r="E426" s="968" t="s">
        <v>4120</v>
      </c>
      <c r="F426" s="970">
        <v>12895.4</v>
      </c>
      <c r="G426" s="968" t="s">
        <v>4091</v>
      </c>
      <c r="H426" s="971">
        <v>1</v>
      </c>
      <c r="I426" s="972">
        <v>0.396039603960396</v>
      </c>
      <c r="J426" s="972">
        <v>0</v>
      </c>
      <c r="K426" s="973">
        <v>30</v>
      </c>
      <c r="L426" s="972">
        <v>5.2850000000000001</v>
      </c>
      <c r="M426" s="972">
        <v>11.881188118811901</v>
      </c>
      <c r="N426" s="971">
        <v>1</v>
      </c>
      <c r="O426" s="971">
        <v>0</v>
      </c>
      <c r="P426" s="968">
        <v>4690379081562</v>
      </c>
      <c r="Q426" s="971"/>
      <c r="R426" s="971">
        <v>0</v>
      </c>
      <c r="S426" s="968" t="s">
        <v>4092</v>
      </c>
      <c r="T426" s="974">
        <f t="shared" si="12"/>
        <v>8639.9179999999997</v>
      </c>
      <c r="U426" s="975">
        <f t="shared" si="13"/>
        <v>9071.9138999999996</v>
      </c>
    </row>
    <row r="427" spans="1:21" hidden="1">
      <c r="A427" s="968" t="s">
        <v>4438</v>
      </c>
      <c r="B427" s="969">
        <v>620070002035</v>
      </c>
      <c r="C427" s="968" t="s">
        <v>4500</v>
      </c>
      <c r="D427" s="968" t="s">
        <v>4170</v>
      </c>
      <c r="E427" s="968" t="s">
        <v>4120</v>
      </c>
      <c r="F427" s="970">
        <v>12895.4</v>
      </c>
      <c r="G427" s="968" t="s">
        <v>4091</v>
      </c>
      <c r="H427" s="971">
        <v>1</v>
      </c>
      <c r="I427" s="972">
        <v>0.396039603960396</v>
      </c>
      <c r="J427" s="972">
        <v>0</v>
      </c>
      <c r="K427" s="973">
        <v>30</v>
      </c>
      <c r="L427" s="972">
        <v>5.2850000000000001</v>
      </c>
      <c r="M427" s="972">
        <v>11.881188118811901</v>
      </c>
      <c r="N427" s="971">
        <v>1</v>
      </c>
      <c r="O427" s="971">
        <v>0</v>
      </c>
      <c r="P427" s="968">
        <v>4690379081579</v>
      </c>
      <c r="Q427" s="971"/>
      <c r="R427" s="971">
        <v>0</v>
      </c>
      <c r="S427" s="968" t="s">
        <v>4092</v>
      </c>
      <c r="T427" s="974">
        <f t="shared" si="12"/>
        <v>8639.9179999999997</v>
      </c>
      <c r="U427" s="975">
        <f t="shared" si="13"/>
        <v>9071.9138999999996</v>
      </c>
    </row>
    <row r="428" spans="1:21" hidden="1">
      <c r="A428" s="968" t="s">
        <v>4438</v>
      </c>
      <c r="B428" s="969">
        <v>620070002036</v>
      </c>
      <c r="C428" s="968" t="s">
        <v>4501</v>
      </c>
      <c r="D428" s="968" t="s">
        <v>4170</v>
      </c>
      <c r="E428" s="968" t="s">
        <v>4120</v>
      </c>
      <c r="F428" s="970">
        <v>12895.4</v>
      </c>
      <c r="G428" s="968" t="s">
        <v>4091</v>
      </c>
      <c r="H428" s="971">
        <v>1</v>
      </c>
      <c r="I428" s="972">
        <v>0.396039603960396</v>
      </c>
      <c r="J428" s="972">
        <v>0</v>
      </c>
      <c r="K428" s="973">
        <v>30</v>
      </c>
      <c r="L428" s="972">
        <v>5.2850000000000001</v>
      </c>
      <c r="M428" s="972">
        <v>11.881188118811901</v>
      </c>
      <c r="N428" s="971">
        <v>1</v>
      </c>
      <c r="O428" s="971">
        <v>0</v>
      </c>
      <c r="P428" s="968">
        <v>4690379081586</v>
      </c>
      <c r="Q428" s="971"/>
      <c r="R428" s="971">
        <v>0</v>
      </c>
      <c r="S428" s="968" t="s">
        <v>4092</v>
      </c>
      <c r="T428" s="974">
        <f t="shared" si="12"/>
        <v>8639.9179999999997</v>
      </c>
      <c r="U428" s="975">
        <f t="shared" si="13"/>
        <v>9071.9138999999996</v>
      </c>
    </row>
    <row r="429" spans="1:21" hidden="1">
      <c r="A429" s="968" t="s">
        <v>4438</v>
      </c>
      <c r="B429" s="969">
        <v>620070002037</v>
      </c>
      <c r="C429" s="968" t="s">
        <v>4502</v>
      </c>
      <c r="D429" s="968" t="s">
        <v>4170</v>
      </c>
      <c r="E429" s="968" t="s">
        <v>4120</v>
      </c>
      <c r="F429" s="970">
        <v>12895.4</v>
      </c>
      <c r="G429" s="968" t="s">
        <v>4091</v>
      </c>
      <c r="H429" s="971">
        <v>1</v>
      </c>
      <c r="I429" s="972">
        <v>0.396039603960396</v>
      </c>
      <c r="J429" s="972">
        <v>0</v>
      </c>
      <c r="K429" s="973">
        <v>30</v>
      </c>
      <c r="L429" s="972">
        <v>5.2850000000000001</v>
      </c>
      <c r="M429" s="972">
        <v>11.881188118811901</v>
      </c>
      <c r="N429" s="971">
        <v>1</v>
      </c>
      <c r="O429" s="971">
        <v>0</v>
      </c>
      <c r="P429" s="968">
        <v>4690379081593</v>
      </c>
      <c r="Q429" s="971"/>
      <c r="R429" s="971">
        <v>0</v>
      </c>
      <c r="S429" s="968" t="s">
        <v>4092</v>
      </c>
      <c r="T429" s="974">
        <f t="shared" si="12"/>
        <v>8639.9179999999997</v>
      </c>
      <c r="U429" s="975">
        <f t="shared" si="13"/>
        <v>9071.9138999999996</v>
      </c>
    </row>
    <row r="430" spans="1:21" hidden="1">
      <c r="A430" s="968" t="s">
        <v>4503</v>
      </c>
      <c r="B430" s="969">
        <v>600180000036</v>
      </c>
      <c r="C430" s="968" t="s">
        <v>4504</v>
      </c>
      <c r="D430" s="968" t="s">
        <v>4220</v>
      </c>
      <c r="E430" s="968" t="s">
        <v>4090</v>
      </c>
      <c r="F430" s="970">
        <v>10309</v>
      </c>
      <c r="G430" s="968" t="s">
        <v>4091</v>
      </c>
      <c r="H430" s="971">
        <v>1</v>
      </c>
      <c r="I430" s="972">
        <v>3.3359999999999999</v>
      </c>
      <c r="J430" s="972">
        <v>0</v>
      </c>
      <c r="K430" s="973">
        <v>18</v>
      </c>
      <c r="L430" s="972">
        <v>50.57376</v>
      </c>
      <c r="M430" s="972">
        <v>60.048000000000002</v>
      </c>
      <c r="N430" s="971">
        <v>1</v>
      </c>
      <c r="O430" s="971">
        <v>0</v>
      </c>
      <c r="P430" s="968">
        <v>4690379092124</v>
      </c>
      <c r="Q430" s="971"/>
      <c r="R430" s="971">
        <v>0</v>
      </c>
      <c r="S430" s="968" t="s">
        <v>4092</v>
      </c>
      <c r="T430" s="974">
        <f t="shared" si="12"/>
        <v>6907.0300000000007</v>
      </c>
      <c r="U430" s="975">
        <f t="shared" si="13"/>
        <v>7252.3815000000013</v>
      </c>
    </row>
    <row r="431" spans="1:21" hidden="1">
      <c r="A431" s="968" t="s">
        <v>4503</v>
      </c>
      <c r="B431" s="969">
        <v>600180000037</v>
      </c>
      <c r="C431" s="968" t="s">
        <v>4505</v>
      </c>
      <c r="D431" s="968" t="s">
        <v>4220</v>
      </c>
      <c r="E431" s="968" t="s">
        <v>4090</v>
      </c>
      <c r="F431" s="970">
        <v>10309</v>
      </c>
      <c r="G431" s="968" t="s">
        <v>4091</v>
      </c>
      <c r="H431" s="971">
        <v>1</v>
      </c>
      <c r="I431" s="972">
        <v>3.3359999999999999</v>
      </c>
      <c r="J431" s="972">
        <v>0</v>
      </c>
      <c r="K431" s="973">
        <v>18</v>
      </c>
      <c r="L431" s="972">
        <v>50.57376</v>
      </c>
      <c r="M431" s="972">
        <v>60.048000000000002</v>
      </c>
      <c r="N431" s="971">
        <v>1</v>
      </c>
      <c r="O431" s="971">
        <v>0</v>
      </c>
      <c r="P431" s="968">
        <v>4690379092131</v>
      </c>
      <c r="Q431" s="971"/>
      <c r="R431" s="971">
        <v>0</v>
      </c>
      <c r="S431" s="968" t="s">
        <v>4092</v>
      </c>
      <c r="T431" s="974">
        <f t="shared" si="12"/>
        <v>6907.0300000000007</v>
      </c>
      <c r="U431" s="975">
        <f t="shared" si="13"/>
        <v>7252.3815000000013</v>
      </c>
    </row>
    <row r="432" spans="1:21" hidden="1">
      <c r="A432" s="968" t="s">
        <v>4503</v>
      </c>
      <c r="B432" s="969">
        <v>600180000038</v>
      </c>
      <c r="C432" s="968" t="s">
        <v>4506</v>
      </c>
      <c r="D432" s="968" t="s">
        <v>4220</v>
      </c>
      <c r="E432" s="968" t="s">
        <v>4090</v>
      </c>
      <c r="F432" s="970">
        <v>10309</v>
      </c>
      <c r="G432" s="968" t="s">
        <v>4091</v>
      </c>
      <c r="H432" s="971">
        <v>1</v>
      </c>
      <c r="I432" s="972">
        <v>3.3359999999999999</v>
      </c>
      <c r="J432" s="972">
        <v>0</v>
      </c>
      <c r="K432" s="973">
        <v>18</v>
      </c>
      <c r="L432" s="972">
        <v>50.57376</v>
      </c>
      <c r="M432" s="972">
        <v>60.048000000000002</v>
      </c>
      <c r="N432" s="971">
        <v>1</v>
      </c>
      <c r="O432" s="971">
        <v>0</v>
      </c>
      <c r="P432" s="968">
        <v>4690379092148</v>
      </c>
      <c r="Q432" s="971"/>
      <c r="R432" s="971">
        <v>0</v>
      </c>
      <c r="S432" s="968" t="s">
        <v>4092</v>
      </c>
      <c r="T432" s="974">
        <f t="shared" si="12"/>
        <v>6907.0300000000007</v>
      </c>
      <c r="U432" s="975">
        <f t="shared" si="13"/>
        <v>7252.3815000000013</v>
      </c>
    </row>
    <row r="433" spans="1:21" hidden="1">
      <c r="A433" s="968" t="s">
        <v>4503</v>
      </c>
      <c r="B433" s="969">
        <v>600180000039</v>
      </c>
      <c r="C433" s="968" t="s">
        <v>4507</v>
      </c>
      <c r="D433" s="968" t="s">
        <v>4220</v>
      </c>
      <c r="E433" s="968" t="s">
        <v>4090</v>
      </c>
      <c r="F433" s="970">
        <v>10309</v>
      </c>
      <c r="G433" s="968" t="s">
        <v>4091</v>
      </c>
      <c r="H433" s="971">
        <v>1</v>
      </c>
      <c r="I433" s="972">
        <v>3.3359999999999999</v>
      </c>
      <c r="J433" s="972">
        <v>0</v>
      </c>
      <c r="K433" s="973">
        <v>18</v>
      </c>
      <c r="L433" s="972">
        <v>50.57376</v>
      </c>
      <c r="M433" s="972">
        <v>60.048000000000002</v>
      </c>
      <c r="N433" s="971">
        <v>1</v>
      </c>
      <c r="O433" s="971">
        <v>0</v>
      </c>
      <c r="P433" s="968">
        <v>4690379092155</v>
      </c>
      <c r="Q433" s="971"/>
      <c r="R433" s="971">
        <v>0</v>
      </c>
      <c r="S433" s="968" t="s">
        <v>4092</v>
      </c>
      <c r="T433" s="974">
        <f t="shared" si="12"/>
        <v>6907.0300000000007</v>
      </c>
      <c r="U433" s="975">
        <f t="shared" si="13"/>
        <v>7252.3815000000013</v>
      </c>
    </row>
    <row r="434" spans="1:21" hidden="1">
      <c r="A434" s="968" t="s">
        <v>4503</v>
      </c>
      <c r="B434" s="969">
        <v>610015000663</v>
      </c>
      <c r="C434" s="968" t="s">
        <v>4508</v>
      </c>
      <c r="D434" s="968" t="s">
        <v>4096</v>
      </c>
      <c r="E434" s="968" t="s">
        <v>4090</v>
      </c>
      <c r="F434" s="970">
        <v>6581.9</v>
      </c>
      <c r="G434" s="968" t="s">
        <v>4091</v>
      </c>
      <c r="H434" s="971">
        <v>2</v>
      </c>
      <c r="I434" s="972">
        <v>2.56</v>
      </c>
      <c r="J434" s="972">
        <v>0</v>
      </c>
      <c r="K434" s="973">
        <v>21</v>
      </c>
      <c r="L434" s="972">
        <v>56.32</v>
      </c>
      <c r="M434" s="972">
        <v>53.76</v>
      </c>
      <c r="N434" s="971">
        <v>1</v>
      </c>
      <c r="O434" s="971">
        <v>0</v>
      </c>
      <c r="P434" s="968">
        <v>4690379092261</v>
      </c>
      <c r="Q434" s="971"/>
      <c r="R434" s="971">
        <v>0</v>
      </c>
      <c r="S434" s="968" t="s">
        <v>4092</v>
      </c>
      <c r="T434" s="974">
        <f t="shared" si="12"/>
        <v>4409.8729999999996</v>
      </c>
      <c r="U434" s="975">
        <f t="shared" si="13"/>
        <v>4630.3666499999999</v>
      </c>
    </row>
    <row r="435" spans="1:21" hidden="1">
      <c r="A435" s="968" t="s">
        <v>4503</v>
      </c>
      <c r="B435" s="969">
        <v>610015000664</v>
      </c>
      <c r="C435" s="968" t="s">
        <v>4509</v>
      </c>
      <c r="D435" s="968" t="s">
        <v>4096</v>
      </c>
      <c r="E435" s="968" t="s">
        <v>4090</v>
      </c>
      <c r="F435" s="970">
        <v>6581.9</v>
      </c>
      <c r="G435" s="968" t="s">
        <v>4091</v>
      </c>
      <c r="H435" s="971">
        <v>2</v>
      </c>
      <c r="I435" s="972">
        <v>2.56</v>
      </c>
      <c r="J435" s="972">
        <v>0</v>
      </c>
      <c r="K435" s="973">
        <v>21</v>
      </c>
      <c r="L435" s="972">
        <v>56.32</v>
      </c>
      <c r="M435" s="972">
        <v>53.76</v>
      </c>
      <c r="N435" s="971">
        <v>1</v>
      </c>
      <c r="O435" s="971">
        <v>0</v>
      </c>
      <c r="P435" s="968">
        <v>4690379092278</v>
      </c>
      <c r="Q435" s="971"/>
      <c r="R435" s="971">
        <v>0</v>
      </c>
      <c r="S435" s="968" t="s">
        <v>4092</v>
      </c>
      <c r="T435" s="974">
        <f t="shared" si="12"/>
        <v>4409.8729999999996</v>
      </c>
      <c r="U435" s="975">
        <f t="shared" si="13"/>
        <v>4630.3666499999999</v>
      </c>
    </row>
    <row r="436" spans="1:21" hidden="1">
      <c r="A436" s="968" t="s">
        <v>4503</v>
      </c>
      <c r="B436" s="969">
        <v>610015000669</v>
      </c>
      <c r="C436" s="968" t="s">
        <v>4510</v>
      </c>
      <c r="D436" s="968" t="s">
        <v>4096</v>
      </c>
      <c r="E436" s="968" t="s">
        <v>4090</v>
      </c>
      <c r="F436" s="970">
        <v>6581.9</v>
      </c>
      <c r="G436" s="968" t="s">
        <v>4091</v>
      </c>
      <c r="H436" s="971">
        <v>2</v>
      </c>
      <c r="I436" s="972">
        <v>2.56</v>
      </c>
      <c r="J436" s="972">
        <v>0</v>
      </c>
      <c r="K436" s="973">
        <v>21</v>
      </c>
      <c r="L436" s="972">
        <v>56.32</v>
      </c>
      <c r="M436" s="972">
        <v>53.76</v>
      </c>
      <c r="N436" s="971">
        <v>1</v>
      </c>
      <c r="O436" s="971">
        <v>0</v>
      </c>
      <c r="P436" s="968">
        <v>4690379092322</v>
      </c>
      <c r="Q436" s="971"/>
      <c r="R436" s="971">
        <v>0</v>
      </c>
      <c r="S436" s="968" t="s">
        <v>4092</v>
      </c>
      <c r="T436" s="974">
        <f t="shared" si="12"/>
        <v>4409.8729999999996</v>
      </c>
      <c r="U436" s="975">
        <f t="shared" si="13"/>
        <v>4630.3666499999999</v>
      </c>
    </row>
    <row r="437" spans="1:21" hidden="1">
      <c r="A437" s="968" t="s">
        <v>4503</v>
      </c>
      <c r="B437" s="969">
        <v>610015000670</v>
      </c>
      <c r="C437" s="968" t="s">
        <v>4511</v>
      </c>
      <c r="D437" s="968" t="s">
        <v>4096</v>
      </c>
      <c r="E437" s="968" t="s">
        <v>4090</v>
      </c>
      <c r="F437" s="970">
        <v>6581.9</v>
      </c>
      <c r="G437" s="968" t="s">
        <v>4091</v>
      </c>
      <c r="H437" s="971">
        <v>2</v>
      </c>
      <c r="I437" s="972">
        <v>2.56</v>
      </c>
      <c r="J437" s="972">
        <v>0</v>
      </c>
      <c r="K437" s="973">
        <v>21</v>
      </c>
      <c r="L437" s="972">
        <v>56.32</v>
      </c>
      <c r="M437" s="972">
        <v>53.76</v>
      </c>
      <c r="N437" s="971">
        <v>1</v>
      </c>
      <c r="O437" s="971">
        <v>0</v>
      </c>
      <c r="P437" s="968">
        <v>4690379092339</v>
      </c>
      <c r="Q437" s="971"/>
      <c r="R437" s="971">
        <v>0</v>
      </c>
      <c r="S437" s="968" t="s">
        <v>4092</v>
      </c>
      <c r="T437" s="974">
        <f t="shared" si="12"/>
        <v>4409.8729999999996</v>
      </c>
      <c r="U437" s="975">
        <f t="shared" si="13"/>
        <v>4630.3666499999999</v>
      </c>
    </row>
    <row r="438" spans="1:21" hidden="1">
      <c r="A438" s="968" t="s">
        <v>4503</v>
      </c>
      <c r="B438" s="969">
        <v>610015000665</v>
      </c>
      <c r="C438" s="968" t="s">
        <v>4512</v>
      </c>
      <c r="D438" s="968" t="s">
        <v>4096</v>
      </c>
      <c r="E438" s="968" t="s">
        <v>4090</v>
      </c>
      <c r="F438" s="970">
        <v>7521.3</v>
      </c>
      <c r="G438" s="968" t="s">
        <v>4091</v>
      </c>
      <c r="H438" s="971">
        <v>2</v>
      </c>
      <c r="I438" s="972">
        <v>2.56</v>
      </c>
      <c r="J438" s="972">
        <v>0</v>
      </c>
      <c r="K438" s="973">
        <v>21</v>
      </c>
      <c r="L438" s="972">
        <v>56.32</v>
      </c>
      <c r="M438" s="972">
        <v>53.76</v>
      </c>
      <c r="N438" s="971">
        <v>1</v>
      </c>
      <c r="O438" s="971">
        <v>0</v>
      </c>
      <c r="P438" s="968">
        <v>4690379092285</v>
      </c>
      <c r="Q438" s="971"/>
      <c r="R438" s="971">
        <v>0</v>
      </c>
      <c r="S438" s="968" t="s">
        <v>4092</v>
      </c>
      <c r="T438" s="974">
        <f t="shared" si="12"/>
        <v>5039.2710000000006</v>
      </c>
      <c r="U438" s="975">
        <f t="shared" si="13"/>
        <v>5291.234550000001</v>
      </c>
    </row>
    <row r="439" spans="1:21" hidden="1">
      <c r="A439" s="968" t="s">
        <v>4503</v>
      </c>
      <c r="B439" s="969">
        <v>610015000666</v>
      </c>
      <c r="C439" s="968" t="s">
        <v>4513</v>
      </c>
      <c r="D439" s="968" t="s">
        <v>4096</v>
      </c>
      <c r="E439" s="968" t="s">
        <v>4090</v>
      </c>
      <c r="F439" s="970">
        <v>7521.3</v>
      </c>
      <c r="G439" s="968" t="s">
        <v>4091</v>
      </c>
      <c r="H439" s="971">
        <v>2</v>
      </c>
      <c r="I439" s="972">
        <v>2.56</v>
      </c>
      <c r="J439" s="972">
        <v>0</v>
      </c>
      <c r="K439" s="973">
        <v>21</v>
      </c>
      <c r="L439" s="972">
        <v>56.32</v>
      </c>
      <c r="M439" s="972">
        <v>53.76</v>
      </c>
      <c r="N439" s="971">
        <v>1</v>
      </c>
      <c r="O439" s="971">
        <v>0</v>
      </c>
      <c r="P439" s="968">
        <v>4690379092292</v>
      </c>
      <c r="Q439" s="971"/>
      <c r="R439" s="971">
        <v>0</v>
      </c>
      <c r="S439" s="968" t="s">
        <v>4092</v>
      </c>
      <c r="T439" s="974">
        <f t="shared" si="12"/>
        <v>5039.2710000000006</v>
      </c>
      <c r="U439" s="975">
        <f t="shared" si="13"/>
        <v>5291.234550000001</v>
      </c>
    </row>
    <row r="440" spans="1:21" hidden="1">
      <c r="A440" s="968" t="s">
        <v>4503</v>
      </c>
      <c r="B440" s="969">
        <v>610015000667</v>
      </c>
      <c r="C440" s="968" t="s">
        <v>4514</v>
      </c>
      <c r="D440" s="968" t="s">
        <v>4096</v>
      </c>
      <c r="E440" s="968" t="s">
        <v>4090</v>
      </c>
      <c r="F440" s="970">
        <v>7521.3</v>
      </c>
      <c r="G440" s="968" t="s">
        <v>4091</v>
      </c>
      <c r="H440" s="971">
        <v>2</v>
      </c>
      <c r="I440" s="972">
        <v>2.56</v>
      </c>
      <c r="J440" s="972">
        <v>0</v>
      </c>
      <c r="K440" s="973">
        <v>21</v>
      </c>
      <c r="L440" s="972">
        <v>56.32</v>
      </c>
      <c r="M440" s="972">
        <v>53.76</v>
      </c>
      <c r="N440" s="971">
        <v>1</v>
      </c>
      <c r="O440" s="971">
        <v>0</v>
      </c>
      <c r="P440" s="968">
        <v>4690379092308</v>
      </c>
      <c r="Q440" s="971"/>
      <c r="R440" s="971">
        <v>0</v>
      </c>
      <c r="S440" s="968" t="s">
        <v>4092</v>
      </c>
      <c r="T440" s="974">
        <f t="shared" si="12"/>
        <v>5039.2710000000006</v>
      </c>
      <c r="U440" s="975">
        <f t="shared" si="13"/>
        <v>5291.234550000001</v>
      </c>
    </row>
    <row r="441" spans="1:21" hidden="1">
      <c r="A441" s="968" t="s">
        <v>4503</v>
      </c>
      <c r="B441" s="969">
        <v>610015000668</v>
      </c>
      <c r="C441" s="968" t="s">
        <v>4515</v>
      </c>
      <c r="D441" s="968" t="s">
        <v>4096</v>
      </c>
      <c r="E441" s="968" t="s">
        <v>4090</v>
      </c>
      <c r="F441" s="970">
        <v>7521.3</v>
      </c>
      <c r="G441" s="968" t="s">
        <v>4091</v>
      </c>
      <c r="H441" s="971">
        <v>2</v>
      </c>
      <c r="I441" s="972">
        <v>2.56</v>
      </c>
      <c r="J441" s="972">
        <v>0</v>
      </c>
      <c r="K441" s="973">
        <v>21</v>
      </c>
      <c r="L441" s="972">
        <v>56.32</v>
      </c>
      <c r="M441" s="972">
        <v>53.76</v>
      </c>
      <c r="N441" s="971">
        <v>1</v>
      </c>
      <c r="O441" s="971">
        <v>0</v>
      </c>
      <c r="P441" s="968">
        <v>4690379092315</v>
      </c>
      <c r="Q441" s="971"/>
      <c r="R441" s="971">
        <v>0</v>
      </c>
      <c r="S441" s="968" t="s">
        <v>4092</v>
      </c>
      <c r="T441" s="974">
        <f t="shared" si="12"/>
        <v>5039.2710000000006</v>
      </c>
      <c r="U441" s="975">
        <f t="shared" si="13"/>
        <v>5291.234550000001</v>
      </c>
    </row>
    <row r="442" spans="1:21" hidden="1">
      <c r="A442" s="968" t="s">
        <v>4503</v>
      </c>
      <c r="B442" s="969">
        <v>610015000647</v>
      </c>
      <c r="C442" s="968" t="s">
        <v>4516</v>
      </c>
      <c r="D442" s="968" t="s">
        <v>4517</v>
      </c>
      <c r="E442" s="968" t="s">
        <v>4090</v>
      </c>
      <c r="F442" s="970">
        <v>6484.3</v>
      </c>
      <c r="G442" s="968" t="s">
        <v>4091</v>
      </c>
      <c r="H442" s="971">
        <v>2</v>
      </c>
      <c r="I442" s="972">
        <v>1.28</v>
      </c>
      <c r="J442" s="972">
        <v>0</v>
      </c>
      <c r="K442" s="973">
        <v>42</v>
      </c>
      <c r="L442" s="972">
        <v>28.16</v>
      </c>
      <c r="M442" s="972">
        <v>53.76</v>
      </c>
      <c r="N442" s="971">
        <v>1</v>
      </c>
      <c r="O442" s="971">
        <v>0</v>
      </c>
      <c r="P442" s="968">
        <v>4690379092421</v>
      </c>
      <c r="Q442" s="971"/>
      <c r="R442" s="971">
        <v>0</v>
      </c>
      <c r="S442" s="968" t="s">
        <v>4092</v>
      </c>
      <c r="T442" s="974">
        <f t="shared" si="12"/>
        <v>4344.4810000000007</v>
      </c>
      <c r="U442" s="975">
        <f t="shared" si="13"/>
        <v>4561.7050500000005</v>
      </c>
    </row>
    <row r="443" spans="1:21" hidden="1">
      <c r="A443" s="968" t="s">
        <v>4503</v>
      </c>
      <c r="B443" s="969">
        <v>610015000648</v>
      </c>
      <c r="C443" s="968" t="s">
        <v>4518</v>
      </c>
      <c r="D443" s="968" t="s">
        <v>4517</v>
      </c>
      <c r="E443" s="968" t="s">
        <v>4090</v>
      </c>
      <c r="F443" s="970">
        <v>6484.3</v>
      </c>
      <c r="G443" s="968" t="s">
        <v>4091</v>
      </c>
      <c r="H443" s="971">
        <v>2</v>
      </c>
      <c r="I443" s="972">
        <v>1.28</v>
      </c>
      <c r="J443" s="972">
        <v>0</v>
      </c>
      <c r="K443" s="973">
        <v>42</v>
      </c>
      <c r="L443" s="972">
        <v>28.16</v>
      </c>
      <c r="M443" s="972">
        <v>53.76</v>
      </c>
      <c r="N443" s="971">
        <v>1</v>
      </c>
      <c r="O443" s="971">
        <v>0</v>
      </c>
      <c r="P443" s="968">
        <v>4690379092438</v>
      </c>
      <c r="Q443" s="971"/>
      <c r="R443" s="971">
        <v>0</v>
      </c>
      <c r="S443" s="968" t="s">
        <v>4092</v>
      </c>
      <c r="T443" s="974">
        <f t="shared" si="12"/>
        <v>4344.4810000000007</v>
      </c>
      <c r="U443" s="975">
        <f t="shared" si="13"/>
        <v>4561.7050500000005</v>
      </c>
    </row>
    <row r="444" spans="1:21" hidden="1">
      <c r="A444" s="968" t="s">
        <v>4503</v>
      </c>
      <c r="B444" s="969">
        <v>610015000653</v>
      </c>
      <c r="C444" s="968" t="s">
        <v>4519</v>
      </c>
      <c r="D444" s="968" t="s">
        <v>4517</v>
      </c>
      <c r="E444" s="968" t="s">
        <v>4090</v>
      </c>
      <c r="F444" s="970">
        <v>6484.3</v>
      </c>
      <c r="G444" s="968" t="s">
        <v>4091</v>
      </c>
      <c r="H444" s="971">
        <v>2</v>
      </c>
      <c r="I444" s="972">
        <v>1.28</v>
      </c>
      <c r="J444" s="972">
        <v>0</v>
      </c>
      <c r="K444" s="973">
        <v>42</v>
      </c>
      <c r="L444" s="972">
        <v>28.16</v>
      </c>
      <c r="M444" s="972">
        <v>53.76</v>
      </c>
      <c r="N444" s="971">
        <v>1</v>
      </c>
      <c r="O444" s="971">
        <v>0</v>
      </c>
      <c r="P444" s="968">
        <v>4690379092483</v>
      </c>
      <c r="Q444" s="971"/>
      <c r="R444" s="971">
        <v>0</v>
      </c>
      <c r="S444" s="968" t="s">
        <v>4092</v>
      </c>
      <c r="T444" s="974">
        <f t="shared" si="12"/>
        <v>4344.4810000000007</v>
      </c>
      <c r="U444" s="975">
        <f t="shared" si="13"/>
        <v>4561.7050500000005</v>
      </c>
    </row>
    <row r="445" spans="1:21" hidden="1">
      <c r="A445" s="968" t="s">
        <v>4503</v>
      </c>
      <c r="B445" s="969">
        <v>610015000654</v>
      </c>
      <c r="C445" s="968" t="s">
        <v>4520</v>
      </c>
      <c r="D445" s="968" t="s">
        <v>4517</v>
      </c>
      <c r="E445" s="968" t="s">
        <v>4090</v>
      </c>
      <c r="F445" s="970">
        <v>6484.3</v>
      </c>
      <c r="G445" s="968" t="s">
        <v>4091</v>
      </c>
      <c r="H445" s="971">
        <v>2</v>
      </c>
      <c r="I445" s="972">
        <v>1.28</v>
      </c>
      <c r="J445" s="972">
        <v>0</v>
      </c>
      <c r="K445" s="973">
        <v>42</v>
      </c>
      <c r="L445" s="972">
        <v>28.16</v>
      </c>
      <c r="M445" s="972">
        <v>53.76</v>
      </c>
      <c r="N445" s="971">
        <v>1</v>
      </c>
      <c r="O445" s="971">
        <v>0</v>
      </c>
      <c r="P445" s="968">
        <v>4690379092490</v>
      </c>
      <c r="Q445" s="971"/>
      <c r="R445" s="971">
        <v>0</v>
      </c>
      <c r="S445" s="968" t="s">
        <v>4092</v>
      </c>
      <c r="T445" s="974">
        <f t="shared" si="12"/>
        <v>4344.4810000000007</v>
      </c>
      <c r="U445" s="975">
        <f t="shared" si="13"/>
        <v>4561.7050500000005</v>
      </c>
    </row>
    <row r="446" spans="1:21" hidden="1">
      <c r="A446" s="968" t="s">
        <v>4503</v>
      </c>
      <c r="B446" s="969">
        <v>610015000649</v>
      </c>
      <c r="C446" s="968" t="s">
        <v>4521</v>
      </c>
      <c r="D446" s="968" t="s">
        <v>4517</v>
      </c>
      <c r="E446" s="968" t="s">
        <v>4090</v>
      </c>
      <c r="F446" s="970">
        <v>7082.0999999999995</v>
      </c>
      <c r="G446" s="968" t="s">
        <v>4091</v>
      </c>
      <c r="H446" s="971">
        <v>2</v>
      </c>
      <c r="I446" s="972">
        <v>1.28</v>
      </c>
      <c r="J446" s="972">
        <v>0</v>
      </c>
      <c r="K446" s="973">
        <v>42</v>
      </c>
      <c r="L446" s="972">
        <v>28.16</v>
      </c>
      <c r="M446" s="972">
        <v>53.76</v>
      </c>
      <c r="N446" s="971">
        <v>1</v>
      </c>
      <c r="O446" s="971">
        <v>0</v>
      </c>
      <c r="P446" s="968">
        <v>4690379092445</v>
      </c>
      <c r="Q446" s="971"/>
      <c r="R446" s="971">
        <v>0</v>
      </c>
      <c r="S446" s="968" t="s">
        <v>4092</v>
      </c>
      <c r="T446" s="974">
        <f t="shared" si="12"/>
        <v>4745.0069999999996</v>
      </c>
      <c r="U446" s="975">
        <f t="shared" si="13"/>
        <v>4982.2573499999999</v>
      </c>
    </row>
    <row r="447" spans="1:21" hidden="1">
      <c r="A447" s="968" t="s">
        <v>4503</v>
      </c>
      <c r="B447" s="969">
        <v>610015000650</v>
      </c>
      <c r="C447" s="968" t="s">
        <v>4522</v>
      </c>
      <c r="D447" s="968" t="s">
        <v>4517</v>
      </c>
      <c r="E447" s="968" t="s">
        <v>4090</v>
      </c>
      <c r="F447" s="970">
        <v>7082.0999999999995</v>
      </c>
      <c r="G447" s="968" t="s">
        <v>4091</v>
      </c>
      <c r="H447" s="971">
        <v>2</v>
      </c>
      <c r="I447" s="972">
        <v>1.28</v>
      </c>
      <c r="J447" s="972">
        <v>0</v>
      </c>
      <c r="K447" s="973">
        <v>42</v>
      </c>
      <c r="L447" s="972">
        <v>28.16</v>
      </c>
      <c r="M447" s="972">
        <v>53.76</v>
      </c>
      <c r="N447" s="971">
        <v>1</v>
      </c>
      <c r="O447" s="971">
        <v>0</v>
      </c>
      <c r="P447" s="968">
        <v>4690379092452</v>
      </c>
      <c r="Q447" s="971"/>
      <c r="R447" s="971">
        <v>0</v>
      </c>
      <c r="S447" s="968" t="s">
        <v>4092</v>
      </c>
      <c r="T447" s="974">
        <f t="shared" si="12"/>
        <v>4745.0069999999996</v>
      </c>
      <c r="U447" s="975">
        <f t="shared" si="13"/>
        <v>4982.2573499999999</v>
      </c>
    </row>
    <row r="448" spans="1:21" hidden="1">
      <c r="A448" s="968" t="s">
        <v>4503</v>
      </c>
      <c r="B448" s="969">
        <v>610015000651</v>
      </c>
      <c r="C448" s="968" t="s">
        <v>4523</v>
      </c>
      <c r="D448" s="968" t="s">
        <v>4517</v>
      </c>
      <c r="E448" s="968" t="s">
        <v>4090</v>
      </c>
      <c r="F448" s="970">
        <v>7082.0999999999995</v>
      </c>
      <c r="G448" s="968" t="s">
        <v>4091</v>
      </c>
      <c r="H448" s="971">
        <v>2</v>
      </c>
      <c r="I448" s="972">
        <v>1.28</v>
      </c>
      <c r="J448" s="972">
        <v>0</v>
      </c>
      <c r="K448" s="973">
        <v>42</v>
      </c>
      <c r="L448" s="972">
        <v>28.16</v>
      </c>
      <c r="M448" s="972">
        <v>53.76</v>
      </c>
      <c r="N448" s="971">
        <v>1</v>
      </c>
      <c r="O448" s="971">
        <v>0</v>
      </c>
      <c r="P448" s="968">
        <v>4690379092469</v>
      </c>
      <c r="Q448" s="971"/>
      <c r="R448" s="971">
        <v>0</v>
      </c>
      <c r="S448" s="968" t="s">
        <v>4092</v>
      </c>
      <c r="T448" s="974">
        <f t="shared" si="12"/>
        <v>4745.0069999999996</v>
      </c>
      <c r="U448" s="975">
        <f t="shared" si="13"/>
        <v>4982.2573499999999</v>
      </c>
    </row>
    <row r="449" spans="1:21" hidden="1">
      <c r="A449" s="968" t="s">
        <v>4503</v>
      </c>
      <c r="B449" s="969">
        <v>610015000652</v>
      </c>
      <c r="C449" s="968" t="s">
        <v>4524</v>
      </c>
      <c r="D449" s="968" t="s">
        <v>4517</v>
      </c>
      <c r="E449" s="968" t="s">
        <v>4090</v>
      </c>
      <c r="F449" s="970">
        <v>7082.0999999999995</v>
      </c>
      <c r="G449" s="968" t="s">
        <v>4091</v>
      </c>
      <c r="H449" s="971">
        <v>2</v>
      </c>
      <c r="I449" s="972">
        <v>1.28</v>
      </c>
      <c r="J449" s="972">
        <v>0</v>
      </c>
      <c r="K449" s="973">
        <v>42</v>
      </c>
      <c r="L449" s="972">
        <v>28.16</v>
      </c>
      <c r="M449" s="972">
        <v>53.76</v>
      </c>
      <c r="N449" s="971">
        <v>1</v>
      </c>
      <c r="O449" s="971">
        <v>0</v>
      </c>
      <c r="P449" s="968">
        <v>4690379092476</v>
      </c>
      <c r="Q449" s="971"/>
      <c r="R449" s="971">
        <v>0</v>
      </c>
      <c r="S449" s="968" t="s">
        <v>4092</v>
      </c>
      <c r="T449" s="974">
        <f t="shared" si="12"/>
        <v>4745.0069999999996</v>
      </c>
      <c r="U449" s="975">
        <f t="shared" si="13"/>
        <v>4982.2573499999999</v>
      </c>
    </row>
    <row r="450" spans="1:21" hidden="1">
      <c r="A450" s="968" t="s">
        <v>4503</v>
      </c>
      <c r="B450" s="969">
        <v>600010002405</v>
      </c>
      <c r="C450" s="968" t="s">
        <v>4525</v>
      </c>
      <c r="D450" s="968" t="s">
        <v>4526</v>
      </c>
      <c r="E450" s="968" t="s">
        <v>4090</v>
      </c>
      <c r="F450" s="970">
        <v>6087.8</v>
      </c>
      <c r="G450" s="968" t="s">
        <v>4091</v>
      </c>
      <c r="H450" s="971">
        <v>2</v>
      </c>
      <c r="I450" s="972">
        <v>2.88</v>
      </c>
      <c r="J450" s="972">
        <v>0</v>
      </c>
      <c r="K450" s="973">
        <v>20</v>
      </c>
      <c r="L450" s="972">
        <v>56.16</v>
      </c>
      <c r="M450" s="972">
        <v>57.6</v>
      </c>
      <c r="N450" s="971">
        <v>1</v>
      </c>
      <c r="O450" s="971">
        <v>0</v>
      </c>
      <c r="P450" s="968">
        <v>4690379100591</v>
      </c>
      <c r="Q450" s="971"/>
      <c r="R450" s="971">
        <v>0</v>
      </c>
      <c r="S450" s="968" t="s">
        <v>4092</v>
      </c>
      <c r="T450" s="974">
        <f t="shared" si="12"/>
        <v>4078.8260000000005</v>
      </c>
      <c r="U450" s="975">
        <f t="shared" si="13"/>
        <v>4282.7673000000004</v>
      </c>
    </row>
    <row r="451" spans="1:21" hidden="1">
      <c r="A451" s="968" t="s">
        <v>4503</v>
      </c>
      <c r="B451" s="969">
        <v>600010002406</v>
      </c>
      <c r="C451" s="968" t="s">
        <v>4527</v>
      </c>
      <c r="D451" s="968" t="s">
        <v>4526</v>
      </c>
      <c r="E451" s="968" t="s">
        <v>4090</v>
      </c>
      <c r="F451" s="970">
        <v>6087.8</v>
      </c>
      <c r="G451" s="968" t="s">
        <v>4091</v>
      </c>
      <c r="H451" s="971">
        <v>2</v>
      </c>
      <c r="I451" s="972">
        <v>2.88</v>
      </c>
      <c r="J451" s="972">
        <v>0</v>
      </c>
      <c r="K451" s="973">
        <v>20</v>
      </c>
      <c r="L451" s="972">
        <v>56.16</v>
      </c>
      <c r="M451" s="972">
        <v>57.6</v>
      </c>
      <c r="N451" s="971">
        <v>1</v>
      </c>
      <c r="O451" s="971">
        <v>0</v>
      </c>
      <c r="P451" s="968">
        <v>4690379100607</v>
      </c>
      <c r="Q451" s="971"/>
      <c r="R451" s="971">
        <v>0</v>
      </c>
      <c r="S451" s="968" t="s">
        <v>4092</v>
      </c>
      <c r="T451" s="974">
        <f t="shared" si="12"/>
        <v>4078.8260000000005</v>
      </c>
      <c r="U451" s="975">
        <f t="shared" si="13"/>
        <v>4282.7673000000004</v>
      </c>
    </row>
    <row r="452" spans="1:21" hidden="1">
      <c r="A452" s="968" t="s">
        <v>4503</v>
      </c>
      <c r="B452" s="969">
        <v>600010002411</v>
      </c>
      <c r="C452" s="968" t="s">
        <v>4528</v>
      </c>
      <c r="D452" s="968" t="s">
        <v>4526</v>
      </c>
      <c r="E452" s="968" t="s">
        <v>4090</v>
      </c>
      <c r="F452" s="970">
        <v>6087.8</v>
      </c>
      <c r="G452" s="968" t="s">
        <v>4091</v>
      </c>
      <c r="H452" s="971">
        <v>2</v>
      </c>
      <c r="I452" s="972">
        <v>2.88</v>
      </c>
      <c r="J452" s="972">
        <v>0</v>
      </c>
      <c r="K452" s="973">
        <v>20</v>
      </c>
      <c r="L452" s="972">
        <v>56.16</v>
      </c>
      <c r="M452" s="972">
        <v>57.6</v>
      </c>
      <c r="N452" s="971">
        <v>1</v>
      </c>
      <c r="O452" s="971">
        <v>0</v>
      </c>
      <c r="P452" s="968">
        <v>4690379100652</v>
      </c>
      <c r="Q452" s="971"/>
      <c r="R452" s="971">
        <v>0</v>
      </c>
      <c r="S452" s="968" t="s">
        <v>4092</v>
      </c>
      <c r="T452" s="974">
        <f t="shared" si="12"/>
        <v>4078.8260000000005</v>
      </c>
      <c r="U452" s="975">
        <f t="shared" si="13"/>
        <v>4282.7673000000004</v>
      </c>
    </row>
    <row r="453" spans="1:21" hidden="1">
      <c r="A453" s="968" t="s">
        <v>4503</v>
      </c>
      <c r="B453" s="969">
        <v>600010002407</v>
      </c>
      <c r="C453" s="968" t="s">
        <v>4529</v>
      </c>
      <c r="D453" s="968" t="s">
        <v>4526</v>
      </c>
      <c r="E453" s="968" t="s">
        <v>4090</v>
      </c>
      <c r="F453" s="970">
        <v>6368.4</v>
      </c>
      <c r="G453" s="968" t="s">
        <v>4091</v>
      </c>
      <c r="H453" s="971">
        <v>2</v>
      </c>
      <c r="I453" s="972">
        <v>2.88</v>
      </c>
      <c r="J453" s="972">
        <v>0</v>
      </c>
      <c r="K453" s="973">
        <v>20</v>
      </c>
      <c r="L453" s="972">
        <v>56.16</v>
      </c>
      <c r="M453" s="972">
        <v>57.6</v>
      </c>
      <c r="N453" s="971">
        <v>1</v>
      </c>
      <c r="O453" s="971">
        <v>0</v>
      </c>
      <c r="P453" s="968">
        <v>4690379100614</v>
      </c>
      <c r="Q453" s="971"/>
      <c r="R453" s="971">
        <v>0</v>
      </c>
      <c r="S453" s="968" t="s">
        <v>4092</v>
      </c>
      <c r="T453" s="974">
        <f t="shared" si="12"/>
        <v>4266.8280000000004</v>
      </c>
      <c r="U453" s="975">
        <f t="shared" si="13"/>
        <v>4480.1694000000007</v>
      </c>
    </row>
    <row r="454" spans="1:21" hidden="1">
      <c r="A454" s="968" t="s">
        <v>4503</v>
      </c>
      <c r="B454" s="969">
        <v>600010002408</v>
      </c>
      <c r="C454" s="968" t="s">
        <v>4530</v>
      </c>
      <c r="D454" s="968" t="s">
        <v>4526</v>
      </c>
      <c r="E454" s="968" t="s">
        <v>4090</v>
      </c>
      <c r="F454" s="970">
        <v>6368.4</v>
      </c>
      <c r="G454" s="968" t="s">
        <v>4091</v>
      </c>
      <c r="H454" s="971">
        <v>2</v>
      </c>
      <c r="I454" s="972">
        <v>2.88</v>
      </c>
      <c r="J454" s="972">
        <v>0</v>
      </c>
      <c r="K454" s="973">
        <v>20</v>
      </c>
      <c r="L454" s="972">
        <v>56.16</v>
      </c>
      <c r="M454" s="972">
        <v>57.6</v>
      </c>
      <c r="N454" s="971">
        <v>1</v>
      </c>
      <c r="O454" s="971">
        <v>0</v>
      </c>
      <c r="P454" s="968">
        <v>4690379100621</v>
      </c>
      <c r="Q454" s="971"/>
      <c r="R454" s="971">
        <v>0</v>
      </c>
      <c r="S454" s="968" t="s">
        <v>4092</v>
      </c>
      <c r="T454" s="974">
        <f t="shared" si="12"/>
        <v>4266.8280000000004</v>
      </c>
      <c r="U454" s="975">
        <f t="shared" si="13"/>
        <v>4480.1694000000007</v>
      </c>
    </row>
    <row r="455" spans="1:21" hidden="1">
      <c r="A455" s="968" t="s">
        <v>4503</v>
      </c>
      <c r="B455" s="969">
        <v>600010002409</v>
      </c>
      <c r="C455" s="968" t="s">
        <v>4531</v>
      </c>
      <c r="D455" s="968" t="s">
        <v>4526</v>
      </c>
      <c r="E455" s="968" t="s">
        <v>4090</v>
      </c>
      <c r="F455" s="970">
        <v>6527</v>
      </c>
      <c r="G455" s="968" t="s">
        <v>4091</v>
      </c>
      <c r="H455" s="971">
        <v>2</v>
      </c>
      <c r="I455" s="972">
        <v>2.88</v>
      </c>
      <c r="J455" s="972">
        <v>0</v>
      </c>
      <c r="K455" s="973">
        <v>20</v>
      </c>
      <c r="L455" s="972">
        <v>56.16</v>
      </c>
      <c r="M455" s="972">
        <v>57.6</v>
      </c>
      <c r="N455" s="971">
        <v>1</v>
      </c>
      <c r="O455" s="971">
        <v>0</v>
      </c>
      <c r="P455" s="968">
        <v>4690379100638</v>
      </c>
      <c r="Q455" s="971"/>
      <c r="R455" s="971">
        <v>0</v>
      </c>
      <c r="S455" s="968" t="s">
        <v>4092</v>
      </c>
      <c r="T455" s="974">
        <f t="shared" si="12"/>
        <v>4373.09</v>
      </c>
      <c r="U455" s="975">
        <f t="shared" si="13"/>
        <v>4591.7445000000007</v>
      </c>
    </row>
    <row r="456" spans="1:21" hidden="1">
      <c r="A456" s="968" t="s">
        <v>4503</v>
      </c>
      <c r="B456" s="969">
        <v>600010002410</v>
      </c>
      <c r="C456" s="968" t="s">
        <v>4532</v>
      </c>
      <c r="D456" s="968" t="s">
        <v>4526</v>
      </c>
      <c r="E456" s="968" t="s">
        <v>4090</v>
      </c>
      <c r="F456" s="970">
        <v>6527</v>
      </c>
      <c r="G456" s="968" t="s">
        <v>4091</v>
      </c>
      <c r="H456" s="971">
        <v>2</v>
      </c>
      <c r="I456" s="972">
        <v>2.88</v>
      </c>
      <c r="J456" s="972">
        <v>0</v>
      </c>
      <c r="K456" s="973">
        <v>20</v>
      </c>
      <c r="L456" s="972">
        <v>56.16</v>
      </c>
      <c r="M456" s="972">
        <v>57.6</v>
      </c>
      <c r="N456" s="971">
        <v>1</v>
      </c>
      <c r="O456" s="971">
        <v>0</v>
      </c>
      <c r="P456" s="968">
        <v>4690379100645</v>
      </c>
      <c r="Q456" s="971"/>
      <c r="R456" s="971">
        <v>0</v>
      </c>
      <c r="S456" s="968" t="s">
        <v>4092</v>
      </c>
      <c r="T456" s="974">
        <f t="shared" si="12"/>
        <v>4373.09</v>
      </c>
      <c r="U456" s="975">
        <f t="shared" si="13"/>
        <v>4591.7445000000007</v>
      </c>
    </row>
    <row r="457" spans="1:21" hidden="1">
      <c r="A457" s="968" t="s">
        <v>4503</v>
      </c>
      <c r="B457" s="969">
        <v>610010002708</v>
      </c>
      <c r="C457" s="968" t="s">
        <v>4533</v>
      </c>
      <c r="D457" s="968" t="s">
        <v>4096</v>
      </c>
      <c r="E457" s="968" t="s">
        <v>4090</v>
      </c>
      <c r="F457" s="970">
        <v>5166.7</v>
      </c>
      <c r="G457" s="968" t="s">
        <v>4091</v>
      </c>
      <c r="H457" s="971">
        <v>2</v>
      </c>
      <c r="I457" s="972">
        <v>2.56</v>
      </c>
      <c r="J457" s="972">
        <v>0</v>
      </c>
      <c r="K457" s="973">
        <v>21</v>
      </c>
      <c r="L457" s="972">
        <v>51.712000000000003</v>
      </c>
      <c r="M457" s="972">
        <v>53.76</v>
      </c>
      <c r="N457" s="971">
        <v>1</v>
      </c>
      <c r="O457" s="971">
        <v>0</v>
      </c>
      <c r="P457" s="968">
        <v>4690379092186</v>
      </c>
      <c r="Q457" s="971"/>
      <c r="R457" s="971">
        <v>0</v>
      </c>
      <c r="S457" s="968" t="s">
        <v>4092</v>
      </c>
      <c r="T457" s="974">
        <f t="shared" si="12"/>
        <v>3461.6890000000003</v>
      </c>
      <c r="U457" s="975">
        <f t="shared" si="13"/>
        <v>3634.7734500000006</v>
      </c>
    </row>
    <row r="458" spans="1:21" hidden="1">
      <c r="A458" s="968" t="s">
        <v>4503</v>
      </c>
      <c r="B458" s="969">
        <v>610010002709</v>
      </c>
      <c r="C458" s="968" t="s">
        <v>4534</v>
      </c>
      <c r="D458" s="968" t="s">
        <v>4096</v>
      </c>
      <c r="E458" s="968" t="s">
        <v>4090</v>
      </c>
      <c r="F458" s="970">
        <v>5166.7</v>
      </c>
      <c r="G458" s="968" t="s">
        <v>4091</v>
      </c>
      <c r="H458" s="971">
        <v>2</v>
      </c>
      <c r="I458" s="972">
        <v>2.56</v>
      </c>
      <c r="J458" s="972">
        <v>0</v>
      </c>
      <c r="K458" s="973">
        <v>21</v>
      </c>
      <c r="L458" s="972">
        <v>51.712000000000003</v>
      </c>
      <c r="M458" s="972">
        <v>53.76</v>
      </c>
      <c r="N458" s="971">
        <v>1</v>
      </c>
      <c r="O458" s="971">
        <v>0</v>
      </c>
      <c r="P458" s="968">
        <v>4690379092193</v>
      </c>
      <c r="Q458" s="971"/>
      <c r="R458" s="971">
        <v>0</v>
      </c>
      <c r="S458" s="968" t="s">
        <v>4092</v>
      </c>
      <c r="T458" s="974">
        <f t="shared" si="12"/>
        <v>3461.6890000000003</v>
      </c>
      <c r="U458" s="975">
        <f t="shared" si="13"/>
        <v>3634.7734500000006</v>
      </c>
    </row>
    <row r="459" spans="1:21" hidden="1">
      <c r="A459" s="968" t="s">
        <v>4503</v>
      </c>
      <c r="B459" s="969">
        <v>610010002714</v>
      </c>
      <c r="C459" s="968" t="s">
        <v>4535</v>
      </c>
      <c r="D459" s="968" t="s">
        <v>4096</v>
      </c>
      <c r="E459" s="968" t="s">
        <v>4090</v>
      </c>
      <c r="F459" s="970">
        <v>5166.7</v>
      </c>
      <c r="G459" s="968" t="s">
        <v>4091</v>
      </c>
      <c r="H459" s="971">
        <v>2</v>
      </c>
      <c r="I459" s="972">
        <v>2.56</v>
      </c>
      <c r="J459" s="972">
        <v>0</v>
      </c>
      <c r="K459" s="973">
        <v>21</v>
      </c>
      <c r="L459" s="972">
        <v>51.712000000000003</v>
      </c>
      <c r="M459" s="972">
        <v>53.76</v>
      </c>
      <c r="N459" s="971">
        <v>1</v>
      </c>
      <c r="O459" s="971">
        <v>0</v>
      </c>
      <c r="P459" s="968">
        <v>4690379092247</v>
      </c>
      <c r="Q459" s="971"/>
      <c r="R459" s="971">
        <v>0</v>
      </c>
      <c r="S459" s="968" t="s">
        <v>4092</v>
      </c>
      <c r="T459" s="974">
        <f t="shared" si="12"/>
        <v>3461.6890000000003</v>
      </c>
      <c r="U459" s="975">
        <f t="shared" si="13"/>
        <v>3634.7734500000006</v>
      </c>
    </row>
    <row r="460" spans="1:21" hidden="1">
      <c r="A460" s="968" t="s">
        <v>4503</v>
      </c>
      <c r="B460" s="969">
        <v>610010002715</v>
      </c>
      <c r="C460" s="968" t="s">
        <v>4536</v>
      </c>
      <c r="D460" s="968" t="s">
        <v>4096</v>
      </c>
      <c r="E460" s="968" t="s">
        <v>4090</v>
      </c>
      <c r="F460" s="970">
        <v>5166.7</v>
      </c>
      <c r="G460" s="968" t="s">
        <v>4091</v>
      </c>
      <c r="H460" s="971">
        <v>2</v>
      </c>
      <c r="I460" s="972">
        <v>2.56</v>
      </c>
      <c r="J460" s="972">
        <v>0</v>
      </c>
      <c r="K460" s="973">
        <v>21</v>
      </c>
      <c r="L460" s="972">
        <v>51.712000000000003</v>
      </c>
      <c r="M460" s="972">
        <v>53.76</v>
      </c>
      <c r="N460" s="971">
        <v>1</v>
      </c>
      <c r="O460" s="971">
        <v>0</v>
      </c>
      <c r="P460" s="968">
        <v>4690379092254</v>
      </c>
      <c r="Q460" s="971"/>
      <c r="R460" s="971">
        <v>0</v>
      </c>
      <c r="S460" s="968" t="s">
        <v>4092</v>
      </c>
      <c r="T460" s="974">
        <f t="shared" si="12"/>
        <v>3461.6890000000003</v>
      </c>
      <c r="U460" s="975">
        <f t="shared" si="13"/>
        <v>3634.7734500000006</v>
      </c>
    </row>
    <row r="461" spans="1:21" hidden="1">
      <c r="A461" s="968" t="s">
        <v>4503</v>
      </c>
      <c r="B461" s="969">
        <v>610010002710</v>
      </c>
      <c r="C461" s="968" t="s">
        <v>4537</v>
      </c>
      <c r="D461" s="968" t="s">
        <v>4096</v>
      </c>
      <c r="E461" s="968" t="s">
        <v>4090</v>
      </c>
      <c r="F461" s="970">
        <v>6893</v>
      </c>
      <c r="G461" s="968" t="s">
        <v>4091</v>
      </c>
      <c r="H461" s="971">
        <v>2</v>
      </c>
      <c r="I461" s="972">
        <v>2.56</v>
      </c>
      <c r="J461" s="972">
        <v>0</v>
      </c>
      <c r="K461" s="973">
        <v>21</v>
      </c>
      <c r="L461" s="972">
        <v>51.712000000000003</v>
      </c>
      <c r="M461" s="972">
        <v>53.76</v>
      </c>
      <c r="N461" s="971">
        <v>1</v>
      </c>
      <c r="O461" s="971">
        <v>0</v>
      </c>
      <c r="P461" s="968">
        <v>4690379092209</v>
      </c>
      <c r="Q461" s="971"/>
      <c r="R461" s="971">
        <v>0</v>
      </c>
      <c r="S461" s="968" t="s">
        <v>4092</v>
      </c>
      <c r="T461" s="974">
        <f t="shared" si="12"/>
        <v>4618.3100000000004</v>
      </c>
      <c r="U461" s="975">
        <f t="shared" si="13"/>
        <v>4849.2255000000005</v>
      </c>
    </row>
    <row r="462" spans="1:21" hidden="1">
      <c r="A462" s="968" t="s">
        <v>4503</v>
      </c>
      <c r="B462" s="969">
        <v>610010002711</v>
      </c>
      <c r="C462" s="968" t="s">
        <v>4538</v>
      </c>
      <c r="D462" s="968" t="s">
        <v>4096</v>
      </c>
      <c r="E462" s="968" t="s">
        <v>4090</v>
      </c>
      <c r="F462" s="970">
        <v>6893</v>
      </c>
      <c r="G462" s="968" t="s">
        <v>4091</v>
      </c>
      <c r="H462" s="971">
        <v>2</v>
      </c>
      <c r="I462" s="972">
        <v>2.56</v>
      </c>
      <c r="J462" s="972">
        <v>0</v>
      </c>
      <c r="K462" s="973">
        <v>21</v>
      </c>
      <c r="L462" s="972">
        <v>51.712000000000003</v>
      </c>
      <c r="M462" s="972">
        <v>53.76</v>
      </c>
      <c r="N462" s="971">
        <v>1</v>
      </c>
      <c r="O462" s="971">
        <v>0</v>
      </c>
      <c r="P462" s="968">
        <v>4690379092216</v>
      </c>
      <c r="Q462" s="971"/>
      <c r="R462" s="971">
        <v>0</v>
      </c>
      <c r="S462" s="968" t="s">
        <v>4092</v>
      </c>
      <c r="T462" s="974">
        <f t="shared" si="12"/>
        <v>4618.3100000000004</v>
      </c>
      <c r="U462" s="975">
        <f t="shared" si="13"/>
        <v>4849.2255000000005</v>
      </c>
    </row>
    <row r="463" spans="1:21" hidden="1">
      <c r="A463" s="968" t="s">
        <v>4503</v>
      </c>
      <c r="B463" s="969">
        <v>610010002712</v>
      </c>
      <c r="C463" s="968" t="s">
        <v>4539</v>
      </c>
      <c r="D463" s="968" t="s">
        <v>4096</v>
      </c>
      <c r="E463" s="968" t="s">
        <v>4090</v>
      </c>
      <c r="F463" s="970">
        <v>6893</v>
      </c>
      <c r="G463" s="968" t="s">
        <v>4091</v>
      </c>
      <c r="H463" s="971">
        <v>2</v>
      </c>
      <c r="I463" s="972">
        <v>2.56</v>
      </c>
      <c r="J463" s="972">
        <v>0</v>
      </c>
      <c r="K463" s="973">
        <v>21</v>
      </c>
      <c r="L463" s="972">
        <v>51.712000000000003</v>
      </c>
      <c r="M463" s="972">
        <v>53.76</v>
      </c>
      <c r="N463" s="971">
        <v>1</v>
      </c>
      <c r="O463" s="971">
        <v>0</v>
      </c>
      <c r="P463" s="968">
        <v>4690379092223</v>
      </c>
      <c r="Q463" s="971"/>
      <c r="R463" s="971">
        <v>0</v>
      </c>
      <c r="S463" s="968" t="s">
        <v>4092</v>
      </c>
      <c r="T463" s="974">
        <f t="shared" si="12"/>
        <v>4618.3100000000004</v>
      </c>
      <c r="U463" s="975">
        <f t="shared" si="13"/>
        <v>4849.2255000000005</v>
      </c>
    </row>
    <row r="464" spans="1:21" hidden="1">
      <c r="A464" s="968" t="s">
        <v>4503</v>
      </c>
      <c r="B464" s="969">
        <v>610010002713</v>
      </c>
      <c r="C464" s="968" t="s">
        <v>4540</v>
      </c>
      <c r="D464" s="968" t="s">
        <v>4096</v>
      </c>
      <c r="E464" s="968" t="s">
        <v>4090</v>
      </c>
      <c r="F464" s="970">
        <v>6893</v>
      </c>
      <c r="G464" s="968" t="s">
        <v>4091</v>
      </c>
      <c r="H464" s="971">
        <v>2</v>
      </c>
      <c r="I464" s="972">
        <v>2.56</v>
      </c>
      <c r="J464" s="972">
        <v>0</v>
      </c>
      <c r="K464" s="973">
        <v>21</v>
      </c>
      <c r="L464" s="972">
        <v>51.712000000000003</v>
      </c>
      <c r="M464" s="972">
        <v>53.76</v>
      </c>
      <c r="N464" s="971">
        <v>1</v>
      </c>
      <c r="O464" s="971">
        <v>0</v>
      </c>
      <c r="P464" s="968">
        <v>4690379092230</v>
      </c>
      <c r="Q464" s="971"/>
      <c r="R464" s="971">
        <v>0</v>
      </c>
      <c r="S464" s="968" t="s">
        <v>4092</v>
      </c>
      <c r="T464" s="974">
        <f t="shared" si="12"/>
        <v>4618.3100000000004</v>
      </c>
      <c r="U464" s="975">
        <f t="shared" si="13"/>
        <v>4849.2255000000005</v>
      </c>
    </row>
    <row r="465" spans="1:21" hidden="1">
      <c r="A465" s="968" t="s">
        <v>4503</v>
      </c>
      <c r="B465" s="969">
        <v>610010002716</v>
      </c>
      <c r="C465" s="968" t="s">
        <v>4541</v>
      </c>
      <c r="D465" s="968" t="s">
        <v>4517</v>
      </c>
      <c r="E465" s="968" t="s">
        <v>4090</v>
      </c>
      <c r="F465" s="970">
        <v>4965.3999999999996</v>
      </c>
      <c r="G465" s="968" t="s">
        <v>4091</v>
      </c>
      <c r="H465" s="971">
        <v>2</v>
      </c>
      <c r="I465" s="972">
        <v>1.28</v>
      </c>
      <c r="J465" s="972">
        <v>0</v>
      </c>
      <c r="K465" s="973">
        <v>42</v>
      </c>
      <c r="L465" s="972">
        <v>25.856000000000002</v>
      </c>
      <c r="M465" s="972">
        <v>53.76</v>
      </c>
      <c r="N465" s="971">
        <v>1</v>
      </c>
      <c r="O465" s="971">
        <v>0</v>
      </c>
      <c r="P465" s="968">
        <v>4690379092346</v>
      </c>
      <c r="Q465" s="971"/>
      <c r="R465" s="971">
        <v>0</v>
      </c>
      <c r="S465" s="968" t="s">
        <v>4092</v>
      </c>
      <c r="T465" s="974">
        <f t="shared" si="12"/>
        <v>3326.8179999999998</v>
      </c>
      <c r="U465" s="975">
        <f t="shared" si="13"/>
        <v>3493.1588999999999</v>
      </c>
    </row>
    <row r="466" spans="1:21" hidden="1">
      <c r="A466" s="968" t="s">
        <v>4503</v>
      </c>
      <c r="B466" s="969">
        <v>610010002717</v>
      </c>
      <c r="C466" s="968" t="s">
        <v>4542</v>
      </c>
      <c r="D466" s="968" t="s">
        <v>4517</v>
      </c>
      <c r="E466" s="968" t="s">
        <v>4090</v>
      </c>
      <c r="F466" s="970">
        <v>4965.3999999999996</v>
      </c>
      <c r="G466" s="968" t="s">
        <v>4091</v>
      </c>
      <c r="H466" s="971">
        <v>2</v>
      </c>
      <c r="I466" s="972">
        <v>1.28</v>
      </c>
      <c r="J466" s="972">
        <v>0</v>
      </c>
      <c r="K466" s="973">
        <v>42</v>
      </c>
      <c r="L466" s="972">
        <v>25.856000000000002</v>
      </c>
      <c r="M466" s="972">
        <v>53.76</v>
      </c>
      <c r="N466" s="971">
        <v>1</v>
      </c>
      <c r="O466" s="971">
        <v>0</v>
      </c>
      <c r="P466" s="968">
        <v>4690379092353</v>
      </c>
      <c r="Q466" s="971"/>
      <c r="R466" s="971">
        <v>0</v>
      </c>
      <c r="S466" s="968" t="s">
        <v>4092</v>
      </c>
      <c r="T466" s="974">
        <f t="shared" si="12"/>
        <v>3326.8179999999998</v>
      </c>
      <c r="U466" s="975">
        <f t="shared" si="13"/>
        <v>3493.1588999999999</v>
      </c>
    </row>
    <row r="467" spans="1:21" hidden="1">
      <c r="A467" s="968" t="s">
        <v>4503</v>
      </c>
      <c r="B467" s="969">
        <v>610010002722</v>
      </c>
      <c r="C467" s="968" t="s">
        <v>4543</v>
      </c>
      <c r="D467" s="968" t="s">
        <v>4517</v>
      </c>
      <c r="E467" s="968" t="s">
        <v>4090</v>
      </c>
      <c r="F467" s="970">
        <v>4965.3999999999996</v>
      </c>
      <c r="G467" s="968" t="s">
        <v>4091</v>
      </c>
      <c r="H467" s="971">
        <v>2</v>
      </c>
      <c r="I467" s="972">
        <v>1.28</v>
      </c>
      <c r="J467" s="972">
        <v>0</v>
      </c>
      <c r="K467" s="973">
        <v>42</v>
      </c>
      <c r="L467" s="972">
        <v>25.856000000000002</v>
      </c>
      <c r="M467" s="972">
        <v>53.76</v>
      </c>
      <c r="N467" s="971">
        <v>1</v>
      </c>
      <c r="O467" s="971">
        <v>0</v>
      </c>
      <c r="P467" s="968">
        <v>4690379092407</v>
      </c>
      <c r="Q467" s="971"/>
      <c r="R467" s="971">
        <v>0</v>
      </c>
      <c r="S467" s="968" t="s">
        <v>4092</v>
      </c>
      <c r="T467" s="974">
        <f t="shared" si="12"/>
        <v>3326.8179999999998</v>
      </c>
      <c r="U467" s="975">
        <f t="shared" si="13"/>
        <v>3493.1588999999999</v>
      </c>
    </row>
    <row r="468" spans="1:21" hidden="1">
      <c r="A468" s="968" t="s">
        <v>4503</v>
      </c>
      <c r="B468" s="969">
        <v>610010002723</v>
      </c>
      <c r="C468" s="968" t="s">
        <v>4544</v>
      </c>
      <c r="D468" s="968" t="s">
        <v>4517</v>
      </c>
      <c r="E468" s="968" t="s">
        <v>4090</v>
      </c>
      <c r="F468" s="970">
        <v>4965.3999999999996</v>
      </c>
      <c r="G468" s="968" t="s">
        <v>4091</v>
      </c>
      <c r="H468" s="971">
        <v>2</v>
      </c>
      <c r="I468" s="972">
        <v>1.28</v>
      </c>
      <c r="J468" s="972">
        <v>0</v>
      </c>
      <c r="K468" s="973">
        <v>42</v>
      </c>
      <c r="L468" s="972">
        <v>25.856000000000002</v>
      </c>
      <c r="M468" s="972">
        <v>53.76</v>
      </c>
      <c r="N468" s="971">
        <v>1</v>
      </c>
      <c r="O468" s="971">
        <v>0</v>
      </c>
      <c r="P468" s="968">
        <v>4690379092414</v>
      </c>
      <c r="Q468" s="971"/>
      <c r="R468" s="971">
        <v>0</v>
      </c>
      <c r="S468" s="968" t="s">
        <v>4092</v>
      </c>
      <c r="T468" s="974">
        <f t="shared" si="12"/>
        <v>3326.8179999999998</v>
      </c>
      <c r="U468" s="975">
        <f t="shared" si="13"/>
        <v>3493.1588999999999</v>
      </c>
    </row>
    <row r="469" spans="1:21" hidden="1">
      <c r="A469" s="968" t="s">
        <v>4503</v>
      </c>
      <c r="B469" s="969">
        <v>610010002718</v>
      </c>
      <c r="C469" s="968" t="s">
        <v>4545</v>
      </c>
      <c r="D469" s="968" t="s">
        <v>4517</v>
      </c>
      <c r="E469" s="968" t="s">
        <v>4090</v>
      </c>
      <c r="F469" s="970">
        <v>5496.0999999999995</v>
      </c>
      <c r="G469" s="968" t="s">
        <v>4091</v>
      </c>
      <c r="H469" s="971">
        <v>2</v>
      </c>
      <c r="I469" s="972">
        <v>1.28</v>
      </c>
      <c r="J469" s="972">
        <v>0</v>
      </c>
      <c r="K469" s="973">
        <v>42</v>
      </c>
      <c r="L469" s="972">
        <v>25.856000000000002</v>
      </c>
      <c r="M469" s="972">
        <v>53.76</v>
      </c>
      <c r="N469" s="971">
        <v>1</v>
      </c>
      <c r="O469" s="971">
        <v>0</v>
      </c>
      <c r="P469" s="968">
        <v>4690379092360</v>
      </c>
      <c r="Q469" s="971"/>
      <c r="R469" s="971">
        <v>0</v>
      </c>
      <c r="S469" s="968" t="s">
        <v>4092</v>
      </c>
      <c r="T469" s="974">
        <f t="shared" si="12"/>
        <v>3682.3869999999997</v>
      </c>
      <c r="U469" s="975">
        <f t="shared" si="13"/>
        <v>3866.5063499999997</v>
      </c>
    </row>
    <row r="470" spans="1:21" hidden="1">
      <c r="A470" s="968" t="s">
        <v>4503</v>
      </c>
      <c r="B470" s="969">
        <v>610010002719</v>
      </c>
      <c r="C470" s="968" t="s">
        <v>4546</v>
      </c>
      <c r="D470" s="968" t="s">
        <v>4517</v>
      </c>
      <c r="E470" s="968" t="s">
        <v>4090</v>
      </c>
      <c r="F470" s="970">
        <v>5496.0999999999995</v>
      </c>
      <c r="G470" s="968" t="s">
        <v>4091</v>
      </c>
      <c r="H470" s="971">
        <v>2</v>
      </c>
      <c r="I470" s="972">
        <v>1.28</v>
      </c>
      <c r="J470" s="972">
        <v>0</v>
      </c>
      <c r="K470" s="973">
        <v>42</v>
      </c>
      <c r="L470" s="972">
        <v>25.856000000000002</v>
      </c>
      <c r="M470" s="972">
        <v>53.76</v>
      </c>
      <c r="N470" s="971">
        <v>1</v>
      </c>
      <c r="O470" s="971">
        <v>0</v>
      </c>
      <c r="P470" s="968">
        <v>4690379092377</v>
      </c>
      <c r="Q470" s="971"/>
      <c r="R470" s="971">
        <v>0</v>
      </c>
      <c r="S470" s="968" t="s">
        <v>4092</v>
      </c>
      <c r="T470" s="974">
        <f t="shared" si="12"/>
        <v>3682.3869999999997</v>
      </c>
      <c r="U470" s="975">
        <f t="shared" si="13"/>
        <v>3866.5063499999997</v>
      </c>
    </row>
    <row r="471" spans="1:21" hidden="1">
      <c r="A471" s="968" t="s">
        <v>4503</v>
      </c>
      <c r="B471" s="969">
        <v>610010002720</v>
      </c>
      <c r="C471" s="968" t="s">
        <v>4547</v>
      </c>
      <c r="D471" s="968" t="s">
        <v>4517</v>
      </c>
      <c r="E471" s="968" t="s">
        <v>4090</v>
      </c>
      <c r="F471" s="970">
        <v>5496.0999999999995</v>
      </c>
      <c r="G471" s="968" t="s">
        <v>4091</v>
      </c>
      <c r="H471" s="971">
        <v>2</v>
      </c>
      <c r="I471" s="972">
        <v>1.28</v>
      </c>
      <c r="J471" s="972">
        <v>0</v>
      </c>
      <c r="K471" s="973">
        <v>42</v>
      </c>
      <c r="L471" s="972">
        <v>25.856000000000002</v>
      </c>
      <c r="M471" s="972">
        <v>53.76</v>
      </c>
      <c r="N471" s="971">
        <v>1</v>
      </c>
      <c r="O471" s="971">
        <v>0</v>
      </c>
      <c r="P471" s="968">
        <v>4690379092384</v>
      </c>
      <c r="Q471" s="971"/>
      <c r="R471" s="971">
        <v>0</v>
      </c>
      <c r="S471" s="968" t="s">
        <v>4092</v>
      </c>
      <c r="T471" s="974">
        <f t="shared" si="12"/>
        <v>3682.3869999999997</v>
      </c>
      <c r="U471" s="975">
        <f t="shared" si="13"/>
        <v>3866.5063499999997</v>
      </c>
    </row>
    <row r="472" spans="1:21" hidden="1">
      <c r="A472" s="968" t="s">
        <v>4503</v>
      </c>
      <c r="B472" s="969">
        <v>610010002721</v>
      </c>
      <c r="C472" s="968" t="s">
        <v>4548</v>
      </c>
      <c r="D472" s="968" t="s">
        <v>4517</v>
      </c>
      <c r="E472" s="968" t="s">
        <v>4090</v>
      </c>
      <c r="F472" s="970">
        <v>5496.0999999999995</v>
      </c>
      <c r="G472" s="968" t="s">
        <v>4091</v>
      </c>
      <c r="H472" s="971">
        <v>2</v>
      </c>
      <c r="I472" s="972">
        <v>1.28</v>
      </c>
      <c r="J472" s="972">
        <v>0</v>
      </c>
      <c r="K472" s="973">
        <v>42</v>
      </c>
      <c r="L472" s="972">
        <v>25.856000000000002</v>
      </c>
      <c r="M472" s="972">
        <v>53.76</v>
      </c>
      <c r="N472" s="971">
        <v>1</v>
      </c>
      <c r="O472" s="971">
        <v>0</v>
      </c>
      <c r="P472" s="968">
        <v>4690379092391</v>
      </c>
      <c r="Q472" s="971"/>
      <c r="R472" s="971">
        <v>0</v>
      </c>
      <c r="S472" s="968" t="s">
        <v>4092</v>
      </c>
      <c r="T472" s="974">
        <f t="shared" si="12"/>
        <v>3682.3869999999997</v>
      </c>
      <c r="U472" s="975">
        <f t="shared" si="13"/>
        <v>3866.5063499999997</v>
      </c>
    </row>
    <row r="473" spans="1:21" hidden="1">
      <c r="A473" s="968" t="s">
        <v>4503</v>
      </c>
      <c r="B473" s="969">
        <v>610015000655</v>
      </c>
      <c r="C473" s="968" t="s">
        <v>4549</v>
      </c>
      <c r="D473" s="968" t="s">
        <v>4101</v>
      </c>
      <c r="E473" s="968" t="s">
        <v>4090</v>
      </c>
      <c r="F473" s="970">
        <v>4758</v>
      </c>
      <c r="G473" s="968" t="s">
        <v>4091</v>
      </c>
      <c r="H473" s="971">
        <v>2</v>
      </c>
      <c r="I473" s="972">
        <v>1.44</v>
      </c>
      <c r="J473" s="972">
        <v>0</v>
      </c>
      <c r="K473" s="973">
        <v>35</v>
      </c>
      <c r="L473" s="972">
        <v>29.088000000000001</v>
      </c>
      <c r="M473" s="972">
        <v>50.4</v>
      </c>
      <c r="N473" s="971">
        <v>1</v>
      </c>
      <c r="O473" s="971">
        <v>0</v>
      </c>
      <c r="P473" s="968">
        <v>4690379092506</v>
      </c>
      <c r="Q473" s="971"/>
      <c r="R473" s="971">
        <v>0</v>
      </c>
      <c r="S473" s="968" t="s">
        <v>4092</v>
      </c>
      <c r="T473" s="974">
        <f t="shared" si="12"/>
        <v>3187.86</v>
      </c>
      <c r="U473" s="975">
        <f t="shared" si="13"/>
        <v>3347.2530000000002</v>
      </c>
    </row>
    <row r="474" spans="1:21" hidden="1">
      <c r="A474" s="968" t="s">
        <v>4503</v>
      </c>
      <c r="B474" s="969">
        <v>610015000656</v>
      </c>
      <c r="C474" s="968" t="s">
        <v>4550</v>
      </c>
      <c r="D474" s="968" t="s">
        <v>4101</v>
      </c>
      <c r="E474" s="968" t="s">
        <v>4090</v>
      </c>
      <c r="F474" s="970">
        <v>4758</v>
      </c>
      <c r="G474" s="968" t="s">
        <v>4091</v>
      </c>
      <c r="H474" s="971">
        <v>2</v>
      </c>
      <c r="I474" s="972">
        <v>1.44</v>
      </c>
      <c r="J474" s="972">
        <v>0</v>
      </c>
      <c r="K474" s="973">
        <v>35</v>
      </c>
      <c r="L474" s="972">
        <v>29.088000000000001</v>
      </c>
      <c r="M474" s="972">
        <v>50.4</v>
      </c>
      <c r="N474" s="971">
        <v>1</v>
      </c>
      <c r="O474" s="971">
        <v>0</v>
      </c>
      <c r="P474" s="968">
        <v>4690379092513</v>
      </c>
      <c r="Q474" s="971"/>
      <c r="R474" s="971">
        <v>0</v>
      </c>
      <c r="S474" s="968" t="s">
        <v>4092</v>
      </c>
      <c r="T474" s="974">
        <f t="shared" si="12"/>
        <v>3187.86</v>
      </c>
      <c r="U474" s="975">
        <f t="shared" si="13"/>
        <v>3347.2530000000002</v>
      </c>
    </row>
    <row r="475" spans="1:21" hidden="1">
      <c r="A475" s="968" t="s">
        <v>4503</v>
      </c>
      <c r="B475" s="969">
        <v>610015000657</v>
      </c>
      <c r="C475" s="968" t="s">
        <v>4551</v>
      </c>
      <c r="D475" s="968" t="s">
        <v>4101</v>
      </c>
      <c r="E475" s="968" t="s">
        <v>4090</v>
      </c>
      <c r="F475" s="970">
        <v>5361.9</v>
      </c>
      <c r="G475" s="968" t="s">
        <v>4091</v>
      </c>
      <c r="H475" s="971">
        <v>2</v>
      </c>
      <c r="I475" s="972">
        <v>1.44</v>
      </c>
      <c r="J475" s="972">
        <v>0</v>
      </c>
      <c r="K475" s="973">
        <v>35</v>
      </c>
      <c r="L475" s="972">
        <v>29.088000000000001</v>
      </c>
      <c r="M475" s="972">
        <v>50.4</v>
      </c>
      <c r="N475" s="971">
        <v>1</v>
      </c>
      <c r="O475" s="971">
        <v>0</v>
      </c>
      <c r="P475" s="968">
        <v>4690379092520</v>
      </c>
      <c r="Q475" s="971"/>
      <c r="R475" s="971">
        <v>0</v>
      </c>
      <c r="S475" s="968" t="s">
        <v>4092</v>
      </c>
      <c r="T475" s="974">
        <f t="shared" si="12"/>
        <v>3592.473</v>
      </c>
      <c r="U475" s="975">
        <f t="shared" si="13"/>
        <v>3772.09665</v>
      </c>
    </row>
    <row r="476" spans="1:21" hidden="1">
      <c r="A476" s="968" t="s">
        <v>4503</v>
      </c>
      <c r="B476" s="969">
        <v>610015000658</v>
      </c>
      <c r="C476" s="968" t="s">
        <v>4552</v>
      </c>
      <c r="D476" s="968" t="s">
        <v>4101</v>
      </c>
      <c r="E476" s="968" t="s">
        <v>4090</v>
      </c>
      <c r="F476" s="970">
        <v>5361.9</v>
      </c>
      <c r="G476" s="968" t="s">
        <v>4091</v>
      </c>
      <c r="H476" s="971">
        <v>2</v>
      </c>
      <c r="I476" s="972">
        <v>1.44</v>
      </c>
      <c r="J476" s="972">
        <v>0</v>
      </c>
      <c r="K476" s="973">
        <v>35</v>
      </c>
      <c r="L476" s="972">
        <v>29.088000000000001</v>
      </c>
      <c r="M476" s="972">
        <v>50.4</v>
      </c>
      <c r="N476" s="971">
        <v>1</v>
      </c>
      <c r="O476" s="971">
        <v>0</v>
      </c>
      <c r="P476" s="968">
        <v>4690379092537</v>
      </c>
      <c r="Q476" s="971"/>
      <c r="R476" s="971">
        <v>0</v>
      </c>
      <c r="S476" s="968" t="s">
        <v>4092</v>
      </c>
      <c r="T476" s="974">
        <f t="shared" si="12"/>
        <v>3592.473</v>
      </c>
      <c r="U476" s="975">
        <f t="shared" si="13"/>
        <v>3772.09665</v>
      </c>
    </row>
    <row r="477" spans="1:21" hidden="1">
      <c r="A477" s="968" t="s">
        <v>4503</v>
      </c>
      <c r="B477" s="969">
        <v>610015000659</v>
      </c>
      <c r="C477" s="968" t="s">
        <v>4553</v>
      </c>
      <c r="D477" s="968" t="s">
        <v>4101</v>
      </c>
      <c r="E477" s="968" t="s">
        <v>4090</v>
      </c>
      <c r="F477" s="970">
        <v>5361.9</v>
      </c>
      <c r="G477" s="968" t="s">
        <v>4091</v>
      </c>
      <c r="H477" s="971">
        <v>2</v>
      </c>
      <c r="I477" s="972">
        <v>1.44</v>
      </c>
      <c r="J477" s="972">
        <v>0</v>
      </c>
      <c r="K477" s="973">
        <v>35</v>
      </c>
      <c r="L477" s="972">
        <v>29.088000000000001</v>
      </c>
      <c r="M477" s="972">
        <v>50.4</v>
      </c>
      <c r="N477" s="971">
        <v>1</v>
      </c>
      <c r="O477" s="971">
        <v>0</v>
      </c>
      <c r="P477" s="968">
        <v>4690379092544</v>
      </c>
      <c r="Q477" s="971"/>
      <c r="R477" s="971">
        <v>0</v>
      </c>
      <c r="S477" s="968" t="s">
        <v>4092</v>
      </c>
      <c r="T477" s="974">
        <f t="shared" si="12"/>
        <v>3592.473</v>
      </c>
      <c r="U477" s="975">
        <f t="shared" si="13"/>
        <v>3772.09665</v>
      </c>
    </row>
    <row r="478" spans="1:21" hidden="1">
      <c r="A478" s="968" t="s">
        <v>4503</v>
      </c>
      <c r="B478" s="969">
        <v>610015000660</v>
      </c>
      <c r="C478" s="968" t="s">
        <v>4554</v>
      </c>
      <c r="D478" s="968" t="s">
        <v>4101</v>
      </c>
      <c r="E478" s="968" t="s">
        <v>4090</v>
      </c>
      <c r="F478" s="970">
        <v>5361.9</v>
      </c>
      <c r="G478" s="968" t="s">
        <v>4091</v>
      </c>
      <c r="H478" s="971">
        <v>2</v>
      </c>
      <c r="I478" s="972">
        <v>1.44</v>
      </c>
      <c r="J478" s="972">
        <v>0</v>
      </c>
      <c r="K478" s="973">
        <v>35</v>
      </c>
      <c r="L478" s="972">
        <v>29.088000000000001</v>
      </c>
      <c r="M478" s="972">
        <v>50.4</v>
      </c>
      <c r="N478" s="971">
        <v>1</v>
      </c>
      <c r="O478" s="971">
        <v>0</v>
      </c>
      <c r="P478" s="968">
        <v>4690379092551</v>
      </c>
      <c r="Q478" s="971"/>
      <c r="R478" s="971">
        <v>0</v>
      </c>
      <c r="S478" s="968" t="s">
        <v>4092</v>
      </c>
      <c r="T478" s="974">
        <f t="shared" si="12"/>
        <v>3592.473</v>
      </c>
      <c r="U478" s="975">
        <f t="shared" si="13"/>
        <v>3772.09665</v>
      </c>
    </row>
    <row r="479" spans="1:21" hidden="1">
      <c r="A479" s="968" t="s">
        <v>4503</v>
      </c>
      <c r="B479" s="969">
        <v>610010002726</v>
      </c>
      <c r="C479" s="968" t="s">
        <v>4555</v>
      </c>
      <c r="D479" s="968" t="s">
        <v>4089</v>
      </c>
      <c r="E479" s="968" t="s">
        <v>4090</v>
      </c>
      <c r="F479" s="970">
        <v>6496.5</v>
      </c>
      <c r="G479" s="968" t="s">
        <v>4091</v>
      </c>
      <c r="H479" s="971">
        <v>2</v>
      </c>
      <c r="I479" s="972">
        <v>0.72</v>
      </c>
      <c r="J479" s="972">
        <v>0</v>
      </c>
      <c r="K479" s="973">
        <v>30</v>
      </c>
      <c r="L479" s="972">
        <v>31.32</v>
      </c>
      <c r="M479" s="972">
        <v>21.6</v>
      </c>
      <c r="N479" s="971">
        <v>1</v>
      </c>
      <c r="O479" s="971">
        <v>0</v>
      </c>
      <c r="P479" s="968">
        <v>4690379093817</v>
      </c>
      <c r="Q479" s="971"/>
      <c r="R479" s="971">
        <v>0</v>
      </c>
      <c r="S479" s="968" t="s">
        <v>4092</v>
      </c>
      <c r="T479" s="974">
        <f t="shared" ref="T479:T542" si="14">F479*67%</f>
        <v>4352.6550000000007</v>
      </c>
      <c r="U479" s="975">
        <f t="shared" ref="U479:U542" si="15">T479*1.05</f>
        <v>4570.2877500000013</v>
      </c>
    </row>
    <row r="480" spans="1:21" hidden="1">
      <c r="A480" s="968" t="s">
        <v>4503</v>
      </c>
      <c r="B480" s="969">
        <v>610010002724</v>
      </c>
      <c r="C480" s="968" t="s">
        <v>4556</v>
      </c>
      <c r="D480" s="968" t="s">
        <v>4089</v>
      </c>
      <c r="E480" s="968" t="s">
        <v>4090</v>
      </c>
      <c r="F480" s="970">
        <v>6496.5</v>
      </c>
      <c r="G480" s="968" t="s">
        <v>4091</v>
      </c>
      <c r="H480" s="971">
        <v>2</v>
      </c>
      <c r="I480" s="972">
        <v>0.72</v>
      </c>
      <c r="J480" s="972">
        <v>0</v>
      </c>
      <c r="K480" s="973">
        <v>30</v>
      </c>
      <c r="L480" s="972">
        <v>31.32</v>
      </c>
      <c r="M480" s="972">
        <v>21.6</v>
      </c>
      <c r="N480" s="971">
        <v>1</v>
      </c>
      <c r="O480" s="971">
        <v>0</v>
      </c>
      <c r="P480" s="968">
        <v>4690379093794</v>
      </c>
      <c r="Q480" s="971"/>
      <c r="R480" s="971">
        <v>0</v>
      </c>
      <c r="S480" s="968" t="s">
        <v>4092</v>
      </c>
      <c r="T480" s="974">
        <f t="shared" si="14"/>
        <v>4352.6550000000007</v>
      </c>
      <c r="U480" s="975">
        <f t="shared" si="15"/>
        <v>4570.2877500000013</v>
      </c>
    </row>
    <row r="481" spans="1:21" hidden="1">
      <c r="A481" s="968" t="s">
        <v>4503</v>
      </c>
      <c r="B481" s="969">
        <v>610010002725</v>
      </c>
      <c r="C481" s="968" t="s">
        <v>4557</v>
      </c>
      <c r="D481" s="968" t="s">
        <v>4089</v>
      </c>
      <c r="E481" s="968" t="s">
        <v>4090</v>
      </c>
      <c r="F481" s="970">
        <v>6496.5</v>
      </c>
      <c r="G481" s="968" t="s">
        <v>4091</v>
      </c>
      <c r="H481" s="971">
        <v>2</v>
      </c>
      <c r="I481" s="972">
        <v>0.72</v>
      </c>
      <c r="J481" s="972">
        <v>0</v>
      </c>
      <c r="K481" s="973">
        <v>30</v>
      </c>
      <c r="L481" s="972">
        <v>31.32</v>
      </c>
      <c r="M481" s="972">
        <v>21.6</v>
      </c>
      <c r="N481" s="971">
        <v>1</v>
      </c>
      <c r="O481" s="971">
        <v>0</v>
      </c>
      <c r="P481" s="968">
        <v>4690379093800</v>
      </c>
      <c r="Q481" s="971"/>
      <c r="R481" s="971">
        <v>0</v>
      </c>
      <c r="S481" s="968" t="s">
        <v>4092</v>
      </c>
      <c r="T481" s="974">
        <f t="shared" si="14"/>
        <v>4352.6550000000007</v>
      </c>
      <c r="U481" s="975">
        <f t="shared" si="15"/>
        <v>4570.2877500000013</v>
      </c>
    </row>
    <row r="482" spans="1:21" hidden="1">
      <c r="A482" s="968" t="s">
        <v>4503</v>
      </c>
      <c r="B482" s="969">
        <v>600110000974</v>
      </c>
      <c r="C482" s="968" t="s">
        <v>4558</v>
      </c>
      <c r="D482" s="968" t="s">
        <v>4559</v>
      </c>
      <c r="E482" s="968" t="s">
        <v>4090</v>
      </c>
      <c r="F482" s="970">
        <v>38356.799999999996</v>
      </c>
      <c r="G482" s="968" t="s">
        <v>4091</v>
      </c>
      <c r="H482" s="971">
        <v>6</v>
      </c>
      <c r="I482" s="972">
        <v>0.52400000000000002</v>
      </c>
      <c r="J482" s="972">
        <v>0</v>
      </c>
      <c r="K482" s="973">
        <v>60</v>
      </c>
      <c r="L482" s="972">
        <v>0.62880000000000003</v>
      </c>
      <c r="M482" s="972">
        <v>31.44</v>
      </c>
      <c r="N482" s="971">
        <v>1</v>
      </c>
      <c r="O482" s="971">
        <v>0</v>
      </c>
      <c r="P482" s="968">
        <v>4690379097181</v>
      </c>
      <c r="Q482" s="971"/>
      <c r="R482" s="971">
        <v>0</v>
      </c>
      <c r="S482" s="968" t="s">
        <v>4092</v>
      </c>
      <c r="T482" s="974">
        <f t="shared" si="14"/>
        <v>25699.055999999997</v>
      </c>
      <c r="U482" s="975">
        <f t="shared" si="15"/>
        <v>26984.0088</v>
      </c>
    </row>
    <row r="483" spans="1:21" hidden="1">
      <c r="A483" s="968" t="s">
        <v>4503</v>
      </c>
      <c r="B483" s="969">
        <v>610110001051</v>
      </c>
      <c r="C483" s="968" t="s">
        <v>4560</v>
      </c>
      <c r="D483" s="968" t="s">
        <v>4114</v>
      </c>
      <c r="E483" s="968" t="s">
        <v>4090</v>
      </c>
      <c r="F483" s="970">
        <v>20721.7</v>
      </c>
      <c r="G483" s="968" t="s">
        <v>4091</v>
      </c>
      <c r="H483" s="971">
        <v>11</v>
      </c>
      <c r="I483" s="972">
        <v>0.99</v>
      </c>
      <c r="J483" s="972">
        <v>0</v>
      </c>
      <c r="K483" s="973">
        <v>36</v>
      </c>
      <c r="L483" s="972">
        <v>20.354399999999998</v>
      </c>
      <c r="M483" s="972">
        <v>35.64</v>
      </c>
      <c r="N483" s="971">
        <v>1</v>
      </c>
      <c r="O483" s="971">
        <v>0</v>
      </c>
      <c r="P483" s="968">
        <v>4690379093558</v>
      </c>
      <c r="Q483" s="971"/>
      <c r="R483" s="971">
        <v>0</v>
      </c>
      <c r="S483" s="968" t="s">
        <v>4092</v>
      </c>
      <c r="T483" s="974">
        <f t="shared" si="14"/>
        <v>13883.539000000001</v>
      </c>
      <c r="U483" s="975">
        <f t="shared" si="15"/>
        <v>14577.715950000002</v>
      </c>
    </row>
    <row r="484" spans="1:21" hidden="1">
      <c r="A484" s="968" t="s">
        <v>4503</v>
      </c>
      <c r="B484" s="969">
        <v>610110001052</v>
      </c>
      <c r="C484" s="968" t="s">
        <v>4561</v>
      </c>
      <c r="D484" s="968" t="s">
        <v>4114</v>
      </c>
      <c r="E484" s="968" t="s">
        <v>4090</v>
      </c>
      <c r="F484" s="970">
        <v>20721.7</v>
      </c>
      <c r="G484" s="968" t="s">
        <v>4091</v>
      </c>
      <c r="H484" s="971">
        <v>11</v>
      </c>
      <c r="I484" s="972">
        <v>0.99</v>
      </c>
      <c r="J484" s="972">
        <v>0</v>
      </c>
      <c r="K484" s="973">
        <v>36</v>
      </c>
      <c r="L484" s="972">
        <v>20.354399999999998</v>
      </c>
      <c r="M484" s="972">
        <v>35.64</v>
      </c>
      <c r="N484" s="971">
        <v>1</v>
      </c>
      <c r="O484" s="971">
        <v>0</v>
      </c>
      <c r="P484" s="968">
        <v>4690379093565</v>
      </c>
      <c r="Q484" s="971"/>
      <c r="R484" s="971">
        <v>0</v>
      </c>
      <c r="S484" s="968" t="s">
        <v>4092</v>
      </c>
      <c r="T484" s="974">
        <f t="shared" si="14"/>
        <v>13883.539000000001</v>
      </c>
      <c r="U484" s="975">
        <f t="shared" si="15"/>
        <v>14577.715950000002</v>
      </c>
    </row>
    <row r="485" spans="1:21" hidden="1">
      <c r="A485" s="968" t="s">
        <v>4503</v>
      </c>
      <c r="B485" s="969">
        <v>610110001057</v>
      </c>
      <c r="C485" s="968" t="s">
        <v>4562</v>
      </c>
      <c r="D485" s="968" t="s">
        <v>4114</v>
      </c>
      <c r="E485" s="968" t="s">
        <v>4090</v>
      </c>
      <c r="F485" s="970">
        <v>20721.7</v>
      </c>
      <c r="G485" s="968" t="s">
        <v>4091</v>
      </c>
      <c r="H485" s="971">
        <v>11</v>
      </c>
      <c r="I485" s="972">
        <v>0.99</v>
      </c>
      <c r="J485" s="972">
        <v>0</v>
      </c>
      <c r="K485" s="973">
        <v>36</v>
      </c>
      <c r="L485" s="972">
        <v>20.354399999999998</v>
      </c>
      <c r="M485" s="972">
        <v>35.64</v>
      </c>
      <c r="N485" s="971">
        <v>1</v>
      </c>
      <c r="O485" s="971">
        <v>0</v>
      </c>
      <c r="P485" s="968">
        <v>4690379093619</v>
      </c>
      <c r="Q485" s="971"/>
      <c r="R485" s="971">
        <v>0</v>
      </c>
      <c r="S485" s="968" t="s">
        <v>4092</v>
      </c>
      <c r="T485" s="974">
        <f t="shared" si="14"/>
        <v>13883.539000000001</v>
      </c>
      <c r="U485" s="975">
        <f t="shared" si="15"/>
        <v>14577.715950000002</v>
      </c>
    </row>
    <row r="486" spans="1:21" hidden="1">
      <c r="A486" s="968" t="s">
        <v>4503</v>
      </c>
      <c r="B486" s="969">
        <v>610110001058</v>
      </c>
      <c r="C486" s="968" t="s">
        <v>4563</v>
      </c>
      <c r="D486" s="968" t="s">
        <v>4114</v>
      </c>
      <c r="E486" s="968" t="s">
        <v>4090</v>
      </c>
      <c r="F486" s="970">
        <v>20721.7</v>
      </c>
      <c r="G486" s="968" t="s">
        <v>4091</v>
      </c>
      <c r="H486" s="971">
        <v>11</v>
      </c>
      <c r="I486" s="972">
        <v>0.99</v>
      </c>
      <c r="J486" s="972">
        <v>0</v>
      </c>
      <c r="K486" s="973">
        <v>36</v>
      </c>
      <c r="L486" s="972">
        <v>20.354399999999998</v>
      </c>
      <c r="M486" s="972">
        <v>35.64</v>
      </c>
      <c r="N486" s="971">
        <v>1</v>
      </c>
      <c r="O486" s="971">
        <v>0</v>
      </c>
      <c r="P486" s="968">
        <v>4690379093626</v>
      </c>
      <c r="Q486" s="971"/>
      <c r="R486" s="971">
        <v>0</v>
      </c>
      <c r="S486" s="968" t="s">
        <v>4092</v>
      </c>
      <c r="T486" s="974">
        <f t="shared" si="14"/>
        <v>13883.539000000001</v>
      </c>
      <c r="U486" s="975">
        <f t="shared" si="15"/>
        <v>14577.715950000002</v>
      </c>
    </row>
    <row r="487" spans="1:21" hidden="1">
      <c r="A487" s="968" t="s">
        <v>4503</v>
      </c>
      <c r="B487" s="969">
        <v>610110001053</v>
      </c>
      <c r="C487" s="968" t="s">
        <v>4564</v>
      </c>
      <c r="D487" s="968" t="s">
        <v>4114</v>
      </c>
      <c r="E487" s="968" t="s">
        <v>4090</v>
      </c>
      <c r="F487" s="970">
        <v>20721.7</v>
      </c>
      <c r="G487" s="968" t="s">
        <v>4091</v>
      </c>
      <c r="H487" s="971">
        <v>11</v>
      </c>
      <c r="I487" s="972">
        <v>0.99</v>
      </c>
      <c r="J487" s="972">
        <v>0</v>
      </c>
      <c r="K487" s="973">
        <v>36</v>
      </c>
      <c r="L487" s="972">
        <v>20.354399999999998</v>
      </c>
      <c r="M487" s="972">
        <v>35.64</v>
      </c>
      <c r="N487" s="971">
        <v>1</v>
      </c>
      <c r="O487" s="971">
        <v>0</v>
      </c>
      <c r="P487" s="968">
        <v>4690379093572</v>
      </c>
      <c r="Q487" s="971"/>
      <c r="R487" s="971">
        <v>0</v>
      </c>
      <c r="S487" s="968" t="s">
        <v>4092</v>
      </c>
      <c r="T487" s="974">
        <f t="shared" si="14"/>
        <v>13883.539000000001</v>
      </c>
      <c r="U487" s="975">
        <f t="shared" si="15"/>
        <v>14577.715950000002</v>
      </c>
    </row>
    <row r="488" spans="1:21" hidden="1">
      <c r="A488" s="968" t="s">
        <v>4503</v>
      </c>
      <c r="B488" s="969">
        <v>610110001054</v>
      </c>
      <c r="C488" s="968" t="s">
        <v>4565</v>
      </c>
      <c r="D488" s="968" t="s">
        <v>4114</v>
      </c>
      <c r="E488" s="968" t="s">
        <v>4090</v>
      </c>
      <c r="F488" s="970">
        <v>20721.7</v>
      </c>
      <c r="G488" s="968" t="s">
        <v>4091</v>
      </c>
      <c r="H488" s="971">
        <v>11</v>
      </c>
      <c r="I488" s="972">
        <v>0.99</v>
      </c>
      <c r="J488" s="972">
        <v>0</v>
      </c>
      <c r="K488" s="973">
        <v>36</v>
      </c>
      <c r="L488" s="972">
        <v>20.354399999999998</v>
      </c>
      <c r="M488" s="972">
        <v>35.64</v>
      </c>
      <c r="N488" s="971">
        <v>1</v>
      </c>
      <c r="O488" s="971">
        <v>0</v>
      </c>
      <c r="P488" s="968">
        <v>4690379093589</v>
      </c>
      <c r="Q488" s="971"/>
      <c r="R488" s="971">
        <v>0</v>
      </c>
      <c r="S488" s="968" t="s">
        <v>4092</v>
      </c>
      <c r="T488" s="974">
        <f t="shared" si="14"/>
        <v>13883.539000000001</v>
      </c>
      <c r="U488" s="975">
        <f t="shared" si="15"/>
        <v>14577.715950000002</v>
      </c>
    </row>
    <row r="489" spans="1:21" hidden="1">
      <c r="A489" s="968" t="s">
        <v>4503</v>
      </c>
      <c r="B489" s="969">
        <v>610110001055</v>
      </c>
      <c r="C489" s="968" t="s">
        <v>4566</v>
      </c>
      <c r="D489" s="968" t="s">
        <v>4114</v>
      </c>
      <c r="E489" s="968" t="s">
        <v>4090</v>
      </c>
      <c r="F489" s="970">
        <v>20721.7</v>
      </c>
      <c r="G489" s="968" t="s">
        <v>4091</v>
      </c>
      <c r="H489" s="971">
        <v>11</v>
      </c>
      <c r="I489" s="972">
        <v>0.99</v>
      </c>
      <c r="J489" s="972">
        <v>0</v>
      </c>
      <c r="K489" s="973">
        <v>36</v>
      </c>
      <c r="L489" s="972">
        <v>20.354399999999998</v>
      </c>
      <c r="M489" s="972">
        <v>35.64</v>
      </c>
      <c r="N489" s="971">
        <v>1</v>
      </c>
      <c r="O489" s="971">
        <v>0</v>
      </c>
      <c r="P489" s="968">
        <v>4690379093596</v>
      </c>
      <c r="Q489" s="971"/>
      <c r="R489" s="971">
        <v>0</v>
      </c>
      <c r="S489" s="968" t="s">
        <v>4092</v>
      </c>
      <c r="T489" s="974">
        <f t="shared" si="14"/>
        <v>13883.539000000001</v>
      </c>
      <c r="U489" s="975">
        <f t="shared" si="15"/>
        <v>14577.715950000002</v>
      </c>
    </row>
    <row r="490" spans="1:21" hidden="1">
      <c r="A490" s="968" t="s">
        <v>4503</v>
      </c>
      <c r="B490" s="969">
        <v>610110001056</v>
      </c>
      <c r="C490" s="968" t="s">
        <v>4567</v>
      </c>
      <c r="D490" s="968" t="s">
        <v>4114</v>
      </c>
      <c r="E490" s="968" t="s">
        <v>4090</v>
      </c>
      <c r="F490" s="970">
        <v>20721.7</v>
      </c>
      <c r="G490" s="968" t="s">
        <v>4091</v>
      </c>
      <c r="H490" s="971">
        <v>11</v>
      </c>
      <c r="I490" s="972">
        <v>0.99</v>
      </c>
      <c r="J490" s="972">
        <v>0</v>
      </c>
      <c r="K490" s="973">
        <v>36</v>
      </c>
      <c r="L490" s="972">
        <v>20.354399999999998</v>
      </c>
      <c r="M490" s="972">
        <v>35.64</v>
      </c>
      <c r="N490" s="971">
        <v>1</v>
      </c>
      <c r="O490" s="971">
        <v>0</v>
      </c>
      <c r="P490" s="968">
        <v>4690379093602</v>
      </c>
      <c r="Q490" s="971"/>
      <c r="R490" s="971">
        <v>0</v>
      </c>
      <c r="S490" s="968" t="s">
        <v>4092</v>
      </c>
      <c r="T490" s="974">
        <f t="shared" si="14"/>
        <v>13883.539000000001</v>
      </c>
      <c r="U490" s="975">
        <f t="shared" si="15"/>
        <v>14577.715950000002</v>
      </c>
    </row>
    <row r="491" spans="1:21" hidden="1">
      <c r="A491" s="968" t="s">
        <v>4503</v>
      </c>
      <c r="B491" s="969">
        <v>610110001067</v>
      </c>
      <c r="C491" s="968" t="s">
        <v>4568</v>
      </c>
      <c r="D491" s="968" t="s">
        <v>4114</v>
      </c>
      <c r="E491" s="968" t="s">
        <v>4090</v>
      </c>
      <c r="F491" s="970">
        <v>14640</v>
      </c>
      <c r="G491" s="968" t="s">
        <v>4091</v>
      </c>
      <c r="H491" s="971">
        <v>11</v>
      </c>
      <c r="I491" s="972">
        <v>0.99</v>
      </c>
      <c r="J491" s="972">
        <v>0</v>
      </c>
      <c r="K491" s="973">
        <v>36</v>
      </c>
      <c r="L491" s="972">
        <v>20.354399999999998</v>
      </c>
      <c r="M491" s="972">
        <v>35.64</v>
      </c>
      <c r="N491" s="971">
        <v>1</v>
      </c>
      <c r="O491" s="971">
        <v>0</v>
      </c>
      <c r="P491" s="968">
        <v>4690379093718</v>
      </c>
      <c r="Q491" s="971"/>
      <c r="R491" s="971">
        <v>0</v>
      </c>
      <c r="S491" s="968" t="s">
        <v>4092</v>
      </c>
      <c r="T491" s="974">
        <f t="shared" si="14"/>
        <v>9808.8000000000011</v>
      </c>
      <c r="U491" s="975">
        <f t="shared" si="15"/>
        <v>10299.240000000002</v>
      </c>
    </row>
    <row r="492" spans="1:21" hidden="1">
      <c r="A492" s="968" t="s">
        <v>4503</v>
      </c>
      <c r="B492" s="969">
        <v>610110001068</v>
      </c>
      <c r="C492" s="968" t="s">
        <v>4569</v>
      </c>
      <c r="D492" s="968" t="s">
        <v>4114</v>
      </c>
      <c r="E492" s="968" t="s">
        <v>4090</v>
      </c>
      <c r="F492" s="970">
        <v>14640</v>
      </c>
      <c r="G492" s="968" t="s">
        <v>4091</v>
      </c>
      <c r="H492" s="971">
        <v>11</v>
      </c>
      <c r="I492" s="972">
        <v>0.99</v>
      </c>
      <c r="J492" s="972">
        <v>0</v>
      </c>
      <c r="K492" s="973">
        <v>36</v>
      </c>
      <c r="L492" s="972">
        <v>20.354399999999998</v>
      </c>
      <c r="M492" s="972">
        <v>35.64</v>
      </c>
      <c r="N492" s="971">
        <v>1</v>
      </c>
      <c r="O492" s="971">
        <v>0</v>
      </c>
      <c r="P492" s="968">
        <v>4690379093725</v>
      </c>
      <c r="Q492" s="971"/>
      <c r="R492" s="971">
        <v>0</v>
      </c>
      <c r="S492" s="968" t="s">
        <v>4092</v>
      </c>
      <c r="T492" s="974">
        <f t="shared" si="14"/>
        <v>9808.8000000000011</v>
      </c>
      <c r="U492" s="975">
        <f t="shared" si="15"/>
        <v>10299.240000000002</v>
      </c>
    </row>
    <row r="493" spans="1:21" hidden="1">
      <c r="A493" s="968" t="s">
        <v>4503</v>
      </c>
      <c r="B493" s="969">
        <v>610110001073</v>
      </c>
      <c r="C493" s="968" t="s">
        <v>4570</v>
      </c>
      <c r="D493" s="968" t="s">
        <v>4114</v>
      </c>
      <c r="E493" s="968" t="s">
        <v>4090</v>
      </c>
      <c r="F493" s="970">
        <v>14640</v>
      </c>
      <c r="G493" s="968" t="s">
        <v>4091</v>
      </c>
      <c r="H493" s="971">
        <v>11</v>
      </c>
      <c r="I493" s="972">
        <v>0.99</v>
      </c>
      <c r="J493" s="972">
        <v>0</v>
      </c>
      <c r="K493" s="973">
        <v>36</v>
      </c>
      <c r="L493" s="972">
        <v>20.354399999999998</v>
      </c>
      <c r="M493" s="972">
        <v>35.64</v>
      </c>
      <c r="N493" s="971">
        <v>1</v>
      </c>
      <c r="O493" s="971">
        <v>0</v>
      </c>
      <c r="P493" s="968">
        <v>4690379093770</v>
      </c>
      <c r="Q493" s="971"/>
      <c r="R493" s="971">
        <v>0</v>
      </c>
      <c r="S493" s="968" t="s">
        <v>4092</v>
      </c>
      <c r="T493" s="974">
        <f t="shared" si="14"/>
        <v>9808.8000000000011</v>
      </c>
      <c r="U493" s="975">
        <f t="shared" si="15"/>
        <v>10299.240000000002</v>
      </c>
    </row>
    <row r="494" spans="1:21" hidden="1">
      <c r="A494" s="968" t="s">
        <v>4503</v>
      </c>
      <c r="B494" s="969">
        <v>610110001074</v>
      </c>
      <c r="C494" s="968" t="s">
        <v>4571</v>
      </c>
      <c r="D494" s="968" t="s">
        <v>4114</v>
      </c>
      <c r="E494" s="968" t="s">
        <v>4090</v>
      </c>
      <c r="F494" s="970">
        <v>14640</v>
      </c>
      <c r="G494" s="968" t="s">
        <v>4091</v>
      </c>
      <c r="H494" s="971">
        <v>11</v>
      </c>
      <c r="I494" s="972">
        <v>0.99</v>
      </c>
      <c r="J494" s="972">
        <v>0</v>
      </c>
      <c r="K494" s="973">
        <v>36</v>
      </c>
      <c r="L494" s="972">
        <v>20.354399999999998</v>
      </c>
      <c r="M494" s="972">
        <v>35.64</v>
      </c>
      <c r="N494" s="971">
        <v>1</v>
      </c>
      <c r="O494" s="971">
        <v>0</v>
      </c>
      <c r="P494" s="968">
        <v>4690379093787</v>
      </c>
      <c r="Q494" s="971"/>
      <c r="R494" s="971">
        <v>0</v>
      </c>
      <c r="S494" s="968" t="s">
        <v>4092</v>
      </c>
      <c r="T494" s="974">
        <f t="shared" si="14"/>
        <v>9808.8000000000011</v>
      </c>
      <c r="U494" s="975">
        <f t="shared" si="15"/>
        <v>10299.240000000002</v>
      </c>
    </row>
    <row r="495" spans="1:21" hidden="1">
      <c r="A495" s="968" t="s">
        <v>4503</v>
      </c>
      <c r="B495" s="969">
        <v>610110001069</v>
      </c>
      <c r="C495" s="968" t="s">
        <v>4572</v>
      </c>
      <c r="D495" s="968" t="s">
        <v>4114</v>
      </c>
      <c r="E495" s="968" t="s">
        <v>4090</v>
      </c>
      <c r="F495" s="970">
        <v>14640</v>
      </c>
      <c r="G495" s="968" t="s">
        <v>4091</v>
      </c>
      <c r="H495" s="971">
        <v>11</v>
      </c>
      <c r="I495" s="972">
        <v>0.99</v>
      </c>
      <c r="J495" s="972">
        <v>0</v>
      </c>
      <c r="K495" s="973">
        <v>36</v>
      </c>
      <c r="L495" s="972">
        <v>20.354399999999998</v>
      </c>
      <c r="M495" s="972">
        <v>35.64</v>
      </c>
      <c r="N495" s="971">
        <v>1</v>
      </c>
      <c r="O495" s="971">
        <v>0</v>
      </c>
      <c r="P495" s="968">
        <v>4690379093732</v>
      </c>
      <c r="Q495" s="971"/>
      <c r="R495" s="971">
        <v>0</v>
      </c>
      <c r="S495" s="968" t="s">
        <v>4092</v>
      </c>
      <c r="T495" s="974">
        <f t="shared" si="14"/>
        <v>9808.8000000000011</v>
      </c>
      <c r="U495" s="975">
        <f t="shared" si="15"/>
        <v>10299.240000000002</v>
      </c>
    </row>
    <row r="496" spans="1:21" hidden="1">
      <c r="A496" s="968" t="s">
        <v>4503</v>
      </c>
      <c r="B496" s="969">
        <v>610110001070</v>
      </c>
      <c r="C496" s="968" t="s">
        <v>4573</v>
      </c>
      <c r="D496" s="968" t="s">
        <v>4114</v>
      </c>
      <c r="E496" s="968" t="s">
        <v>4090</v>
      </c>
      <c r="F496" s="970">
        <v>14640</v>
      </c>
      <c r="G496" s="968" t="s">
        <v>4091</v>
      </c>
      <c r="H496" s="971">
        <v>11</v>
      </c>
      <c r="I496" s="972">
        <v>0.99</v>
      </c>
      <c r="J496" s="972">
        <v>0</v>
      </c>
      <c r="K496" s="973">
        <v>36</v>
      </c>
      <c r="L496" s="972">
        <v>20.354399999999998</v>
      </c>
      <c r="M496" s="972">
        <v>35.64</v>
      </c>
      <c r="N496" s="971">
        <v>1</v>
      </c>
      <c r="O496" s="971">
        <v>0</v>
      </c>
      <c r="P496" s="968">
        <v>4690379093749</v>
      </c>
      <c r="Q496" s="971"/>
      <c r="R496" s="971">
        <v>0</v>
      </c>
      <c r="S496" s="968" t="s">
        <v>4092</v>
      </c>
      <c r="T496" s="974">
        <f t="shared" si="14"/>
        <v>9808.8000000000011</v>
      </c>
      <c r="U496" s="975">
        <f t="shared" si="15"/>
        <v>10299.240000000002</v>
      </c>
    </row>
    <row r="497" spans="1:21" hidden="1">
      <c r="A497" s="968" t="s">
        <v>4503</v>
      </c>
      <c r="B497" s="969">
        <v>610110001071</v>
      </c>
      <c r="C497" s="968" t="s">
        <v>4574</v>
      </c>
      <c r="D497" s="968" t="s">
        <v>4114</v>
      </c>
      <c r="E497" s="968" t="s">
        <v>4090</v>
      </c>
      <c r="F497" s="970">
        <v>14640</v>
      </c>
      <c r="G497" s="968" t="s">
        <v>4091</v>
      </c>
      <c r="H497" s="971">
        <v>11</v>
      </c>
      <c r="I497" s="972">
        <v>0.99</v>
      </c>
      <c r="J497" s="972">
        <v>0</v>
      </c>
      <c r="K497" s="973">
        <v>36</v>
      </c>
      <c r="L497" s="972">
        <v>20.354399999999998</v>
      </c>
      <c r="M497" s="972">
        <v>35.64</v>
      </c>
      <c r="N497" s="971">
        <v>1</v>
      </c>
      <c r="O497" s="971">
        <v>0</v>
      </c>
      <c r="P497" s="968">
        <v>4690379093756</v>
      </c>
      <c r="Q497" s="971"/>
      <c r="R497" s="971">
        <v>0</v>
      </c>
      <c r="S497" s="968" t="s">
        <v>4092</v>
      </c>
      <c r="T497" s="974">
        <f t="shared" si="14"/>
        <v>9808.8000000000011</v>
      </c>
      <c r="U497" s="975">
        <f t="shared" si="15"/>
        <v>10299.240000000002</v>
      </c>
    </row>
    <row r="498" spans="1:21" hidden="1">
      <c r="A498" s="968" t="s">
        <v>4503</v>
      </c>
      <c r="B498" s="969">
        <v>610110001072</v>
      </c>
      <c r="C498" s="968" t="s">
        <v>4575</v>
      </c>
      <c r="D498" s="968" t="s">
        <v>4114</v>
      </c>
      <c r="E498" s="968" t="s">
        <v>4090</v>
      </c>
      <c r="F498" s="970">
        <v>14640</v>
      </c>
      <c r="G498" s="968" t="s">
        <v>4091</v>
      </c>
      <c r="H498" s="971">
        <v>11</v>
      </c>
      <c r="I498" s="972">
        <v>0.99</v>
      </c>
      <c r="J498" s="972">
        <v>0</v>
      </c>
      <c r="K498" s="973">
        <v>36</v>
      </c>
      <c r="L498" s="972">
        <v>20.354399999999998</v>
      </c>
      <c r="M498" s="972">
        <v>35.64</v>
      </c>
      <c r="N498" s="971">
        <v>1</v>
      </c>
      <c r="O498" s="971">
        <v>0</v>
      </c>
      <c r="P498" s="968">
        <v>4690379093763</v>
      </c>
      <c r="Q498" s="971"/>
      <c r="R498" s="971">
        <v>0</v>
      </c>
      <c r="S498" s="968" t="s">
        <v>4092</v>
      </c>
      <c r="T498" s="974">
        <f t="shared" si="14"/>
        <v>9808.8000000000011</v>
      </c>
      <c r="U498" s="975">
        <f t="shared" si="15"/>
        <v>10299.240000000002</v>
      </c>
    </row>
    <row r="499" spans="1:21" hidden="1">
      <c r="A499" s="968" t="s">
        <v>4503</v>
      </c>
      <c r="B499" s="969">
        <v>610110001059</v>
      </c>
      <c r="C499" s="968" t="s">
        <v>4576</v>
      </c>
      <c r="D499" s="968" t="s">
        <v>4114</v>
      </c>
      <c r="E499" s="968" t="s">
        <v>4090</v>
      </c>
      <c r="F499" s="970">
        <v>14884</v>
      </c>
      <c r="G499" s="968" t="s">
        <v>4091</v>
      </c>
      <c r="H499" s="971">
        <v>11</v>
      </c>
      <c r="I499" s="972">
        <v>0.99</v>
      </c>
      <c r="J499" s="972">
        <v>0</v>
      </c>
      <c r="K499" s="973">
        <v>36</v>
      </c>
      <c r="L499" s="972">
        <v>20.354399999999998</v>
      </c>
      <c r="M499" s="972">
        <v>35.64</v>
      </c>
      <c r="N499" s="971">
        <v>1</v>
      </c>
      <c r="O499" s="971">
        <v>0</v>
      </c>
      <c r="P499" s="968">
        <v>4690379093633</v>
      </c>
      <c r="Q499" s="971"/>
      <c r="R499" s="971">
        <v>0</v>
      </c>
      <c r="S499" s="968" t="s">
        <v>4092</v>
      </c>
      <c r="T499" s="974">
        <f t="shared" si="14"/>
        <v>9972.2800000000007</v>
      </c>
      <c r="U499" s="975">
        <f t="shared" si="15"/>
        <v>10470.894</v>
      </c>
    </row>
    <row r="500" spans="1:21" hidden="1">
      <c r="A500" s="968" t="s">
        <v>4503</v>
      </c>
      <c r="B500" s="969">
        <v>610110001060</v>
      </c>
      <c r="C500" s="968" t="s">
        <v>4577</v>
      </c>
      <c r="D500" s="968" t="s">
        <v>4114</v>
      </c>
      <c r="E500" s="968" t="s">
        <v>4090</v>
      </c>
      <c r="F500" s="970">
        <v>14884</v>
      </c>
      <c r="G500" s="968" t="s">
        <v>4091</v>
      </c>
      <c r="H500" s="971">
        <v>11</v>
      </c>
      <c r="I500" s="972">
        <v>0.99</v>
      </c>
      <c r="J500" s="972">
        <v>0</v>
      </c>
      <c r="K500" s="973">
        <v>36</v>
      </c>
      <c r="L500" s="972">
        <v>20.354399999999998</v>
      </c>
      <c r="M500" s="972">
        <v>35.64</v>
      </c>
      <c r="N500" s="971">
        <v>1</v>
      </c>
      <c r="O500" s="971">
        <v>0</v>
      </c>
      <c r="P500" s="968">
        <v>4690379093640</v>
      </c>
      <c r="Q500" s="971"/>
      <c r="R500" s="971">
        <v>0</v>
      </c>
      <c r="S500" s="968" t="s">
        <v>4092</v>
      </c>
      <c r="T500" s="974">
        <f t="shared" si="14"/>
        <v>9972.2800000000007</v>
      </c>
      <c r="U500" s="975">
        <f t="shared" si="15"/>
        <v>10470.894</v>
      </c>
    </row>
    <row r="501" spans="1:21" hidden="1">
      <c r="A501" s="968" t="s">
        <v>4503</v>
      </c>
      <c r="B501" s="969">
        <v>610110001061</v>
      </c>
      <c r="C501" s="968" t="s">
        <v>4578</v>
      </c>
      <c r="D501" s="968" t="s">
        <v>4114</v>
      </c>
      <c r="E501" s="968" t="s">
        <v>4090</v>
      </c>
      <c r="F501" s="970">
        <v>14884</v>
      </c>
      <c r="G501" s="968" t="s">
        <v>4091</v>
      </c>
      <c r="H501" s="971">
        <v>11</v>
      </c>
      <c r="I501" s="972">
        <v>0.99</v>
      </c>
      <c r="J501" s="972">
        <v>0</v>
      </c>
      <c r="K501" s="973">
        <v>36</v>
      </c>
      <c r="L501" s="972">
        <v>20.354399999999998</v>
      </c>
      <c r="M501" s="972">
        <v>35.64</v>
      </c>
      <c r="N501" s="971">
        <v>1</v>
      </c>
      <c r="O501" s="971">
        <v>0</v>
      </c>
      <c r="P501" s="968">
        <v>4690379093657</v>
      </c>
      <c r="Q501" s="971"/>
      <c r="R501" s="971">
        <v>0</v>
      </c>
      <c r="S501" s="968" t="s">
        <v>4092</v>
      </c>
      <c r="T501" s="974">
        <f t="shared" si="14"/>
        <v>9972.2800000000007</v>
      </c>
      <c r="U501" s="975">
        <f t="shared" si="15"/>
        <v>10470.894</v>
      </c>
    </row>
    <row r="502" spans="1:21" hidden="1">
      <c r="A502" s="968" t="s">
        <v>4503</v>
      </c>
      <c r="B502" s="969">
        <v>610110001062</v>
      </c>
      <c r="C502" s="968" t="s">
        <v>4579</v>
      </c>
      <c r="D502" s="968" t="s">
        <v>4114</v>
      </c>
      <c r="E502" s="968" t="s">
        <v>4090</v>
      </c>
      <c r="F502" s="970">
        <v>14884</v>
      </c>
      <c r="G502" s="968" t="s">
        <v>4091</v>
      </c>
      <c r="H502" s="971">
        <v>11</v>
      </c>
      <c r="I502" s="972">
        <v>0.99</v>
      </c>
      <c r="J502" s="972">
        <v>0</v>
      </c>
      <c r="K502" s="973">
        <v>36</v>
      </c>
      <c r="L502" s="972">
        <v>20.354399999999998</v>
      </c>
      <c r="M502" s="972">
        <v>35.64</v>
      </c>
      <c r="N502" s="971">
        <v>1</v>
      </c>
      <c r="O502" s="971">
        <v>0</v>
      </c>
      <c r="P502" s="968">
        <v>4690379093664</v>
      </c>
      <c r="Q502" s="971"/>
      <c r="R502" s="971">
        <v>0</v>
      </c>
      <c r="S502" s="968" t="s">
        <v>4092</v>
      </c>
      <c r="T502" s="974">
        <f t="shared" si="14"/>
        <v>9972.2800000000007</v>
      </c>
      <c r="U502" s="975">
        <f t="shared" si="15"/>
        <v>10470.894</v>
      </c>
    </row>
    <row r="503" spans="1:21" hidden="1">
      <c r="A503" s="968" t="s">
        <v>4503</v>
      </c>
      <c r="B503" s="969">
        <v>610110001064</v>
      </c>
      <c r="C503" s="968" t="s">
        <v>4580</v>
      </c>
      <c r="D503" s="968" t="s">
        <v>4114</v>
      </c>
      <c r="E503" s="968" t="s">
        <v>4090</v>
      </c>
      <c r="F503" s="970">
        <v>14884</v>
      </c>
      <c r="G503" s="968" t="s">
        <v>4091</v>
      </c>
      <c r="H503" s="971">
        <v>11</v>
      </c>
      <c r="I503" s="972">
        <v>0.99</v>
      </c>
      <c r="J503" s="972">
        <v>0</v>
      </c>
      <c r="K503" s="973">
        <v>36</v>
      </c>
      <c r="L503" s="972">
        <v>20.354399999999998</v>
      </c>
      <c r="M503" s="972">
        <v>35.64</v>
      </c>
      <c r="N503" s="971">
        <v>1</v>
      </c>
      <c r="O503" s="971">
        <v>0</v>
      </c>
      <c r="P503" s="968">
        <v>4690379093688</v>
      </c>
      <c r="Q503" s="971"/>
      <c r="R503" s="971">
        <v>0</v>
      </c>
      <c r="S503" s="968" t="s">
        <v>4092</v>
      </c>
      <c r="T503" s="974">
        <f t="shared" si="14"/>
        <v>9972.2800000000007</v>
      </c>
      <c r="U503" s="975">
        <f t="shared" si="15"/>
        <v>10470.894</v>
      </c>
    </row>
    <row r="504" spans="1:21" hidden="1">
      <c r="A504" s="968" t="s">
        <v>4503</v>
      </c>
      <c r="B504" s="969">
        <v>610110001063</v>
      </c>
      <c r="C504" s="968" t="s">
        <v>4581</v>
      </c>
      <c r="D504" s="968" t="s">
        <v>4114</v>
      </c>
      <c r="E504" s="968" t="s">
        <v>4090</v>
      </c>
      <c r="F504" s="970">
        <v>14884</v>
      </c>
      <c r="G504" s="968" t="s">
        <v>4091</v>
      </c>
      <c r="H504" s="971">
        <v>11</v>
      </c>
      <c r="I504" s="972">
        <v>0.99</v>
      </c>
      <c r="J504" s="972">
        <v>0</v>
      </c>
      <c r="K504" s="973">
        <v>36</v>
      </c>
      <c r="L504" s="972">
        <v>20.354399999999998</v>
      </c>
      <c r="M504" s="972">
        <v>35.64</v>
      </c>
      <c r="N504" s="971">
        <v>1</v>
      </c>
      <c r="O504" s="971">
        <v>0</v>
      </c>
      <c r="P504" s="968">
        <v>4690379093671</v>
      </c>
      <c r="Q504" s="971"/>
      <c r="R504" s="971">
        <v>0</v>
      </c>
      <c r="S504" s="968" t="s">
        <v>4092</v>
      </c>
      <c r="T504" s="974">
        <f t="shared" si="14"/>
        <v>9972.2800000000007</v>
      </c>
      <c r="U504" s="975">
        <f t="shared" si="15"/>
        <v>10470.894</v>
      </c>
    </row>
    <row r="505" spans="1:21" hidden="1">
      <c r="A505" s="968" t="s">
        <v>4503</v>
      </c>
      <c r="B505" s="969">
        <v>610130005330</v>
      </c>
      <c r="C505" s="968" t="s">
        <v>4582</v>
      </c>
      <c r="D505" s="968" t="s">
        <v>4119</v>
      </c>
      <c r="E505" s="968" t="s">
        <v>4135</v>
      </c>
      <c r="F505" s="970">
        <v>1427.3999999999999</v>
      </c>
      <c r="G505" s="968" t="s">
        <v>4091</v>
      </c>
      <c r="H505" s="971">
        <v>10</v>
      </c>
      <c r="I505" s="972">
        <v>0.57599539203686401</v>
      </c>
      <c r="J505" s="972">
        <v>8</v>
      </c>
      <c r="K505" s="973">
        <v>60</v>
      </c>
      <c r="L505" s="972">
        <v>17.600000000000001</v>
      </c>
      <c r="M505" s="972">
        <v>34.559723522211797</v>
      </c>
      <c r="N505" s="971">
        <v>1</v>
      </c>
      <c r="O505" s="971">
        <v>0</v>
      </c>
      <c r="P505" s="968">
        <v>4690379092599</v>
      </c>
      <c r="Q505" s="971"/>
      <c r="R505" s="971">
        <v>0</v>
      </c>
      <c r="S505" s="968" t="s">
        <v>4092</v>
      </c>
      <c r="T505" s="974">
        <f t="shared" si="14"/>
        <v>956.35799999999995</v>
      </c>
      <c r="U505" s="975">
        <f t="shared" si="15"/>
        <v>1004.1759</v>
      </c>
    </row>
    <row r="506" spans="1:21" hidden="1">
      <c r="A506" s="968" t="s">
        <v>4503</v>
      </c>
      <c r="B506" s="969">
        <v>610130005331</v>
      </c>
      <c r="C506" s="968" t="s">
        <v>4583</v>
      </c>
      <c r="D506" s="968" t="s">
        <v>4119</v>
      </c>
      <c r="E506" s="968" t="s">
        <v>4135</v>
      </c>
      <c r="F506" s="970">
        <v>1427.3999999999999</v>
      </c>
      <c r="G506" s="968" t="s">
        <v>4091</v>
      </c>
      <c r="H506" s="971">
        <v>10</v>
      </c>
      <c r="I506" s="972">
        <v>0.57599539203686401</v>
      </c>
      <c r="J506" s="972">
        <v>8</v>
      </c>
      <c r="K506" s="973">
        <v>60</v>
      </c>
      <c r="L506" s="972">
        <v>17.600000000000001</v>
      </c>
      <c r="M506" s="972">
        <v>34.559723522211797</v>
      </c>
      <c r="N506" s="971">
        <v>1</v>
      </c>
      <c r="O506" s="971">
        <v>0</v>
      </c>
      <c r="P506" s="968">
        <v>4690379092605</v>
      </c>
      <c r="Q506" s="971"/>
      <c r="R506" s="971">
        <v>0</v>
      </c>
      <c r="S506" s="968" t="s">
        <v>4092</v>
      </c>
      <c r="T506" s="974">
        <f t="shared" si="14"/>
        <v>956.35799999999995</v>
      </c>
      <c r="U506" s="975">
        <f t="shared" si="15"/>
        <v>1004.1759</v>
      </c>
    </row>
    <row r="507" spans="1:21" hidden="1">
      <c r="A507" s="968" t="s">
        <v>4503</v>
      </c>
      <c r="B507" s="969">
        <v>610130005336</v>
      </c>
      <c r="C507" s="968" t="s">
        <v>4584</v>
      </c>
      <c r="D507" s="968" t="s">
        <v>4119</v>
      </c>
      <c r="E507" s="968" t="s">
        <v>4135</v>
      </c>
      <c r="F507" s="970">
        <v>1427.3999999999999</v>
      </c>
      <c r="G507" s="968" t="s">
        <v>4091</v>
      </c>
      <c r="H507" s="971">
        <v>10</v>
      </c>
      <c r="I507" s="972">
        <v>0.57599539203686401</v>
      </c>
      <c r="J507" s="972">
        <v>8</v>
      </c>
      <c r="K507" s="973">
        <v>60</v>
      </c>
      <c r="L507" s="972">
        <v>17.600000000000001</v>
      </c>
      <c r="M507" s="972">
        <v>34.559723522211797</v>
      </c>
      <c r="N507" s="971">
        <v>1</v>
      </c>
      <c r="O507" s="971">
        <v>0</v>
      </c>
      <c r="P507" s="968">
        <v>4690379092650</v>
      </c>
      <c r="Q507" s="971"/>
      <c r="R507" s="971">
        <v>0</v>
      </c>
      <c r="S507" s="968" t="s">
        <v>4092</v>
      </c>
      <c r="T507" s="974">
        <f t="shared" si="14"/>
        <v>956.35799999999995</v>
      </c>
      <c r="U507" s="975">
        <f t="shared" si="15"/>
        <v>1004.1759</v>
      </c>
    </row>
    <row r="508" spans="1:21" hidden="1">
      <c r="A508" s="968" t="s">
        <v>4503</v>
      </c>
      <c r="B508" s="969">
        <v>610130005337</v>
      </c>
      <c r="C508" s="968" t="s">
        <v>4585</v>
      </c>
      <c r="D508" s="968" t="s">
        <v>4119</v>
      </c>
      <c r="E508" s="968" t="s">
        <v>4135</v>
      </c>
      <c r="F508" s="970">
        <v>1427.3999999999999</v>
      </c>
      <c r="G508" s="968" t="s">
        <v>4091</v>
      </c>
      <c r="H508" s="971">
        <v>10</v>
      </c>
      <c r="I508" s="972">
        <v>0.57599539203686401</v>
      </c>
      <c r="J508" s="972">
        <v>8</v>
      </c>
      <c r="K508" s="973">
        <v>60</v>
      </c>
      <c r="L508" s="972">
        <v>17.600000000000001</v>
      </c>
      <c r="M508" s="972">
        <v>34.559723522211797</v>
      </c>
      <c r="N508" s="971">
        <v>1</v>
      </c>
      <c r="O508" s="971">
        <v>0</v>
      </c>
      <c r="P508" s="968">
        <v>4690379092667</v>
      </c>
      <c r="Q508" s="971"/>
      <c r="R508" s="971">
        <v>0</v>
      </c>
      <c r="S508" s="968" t="s">
        <v>4092</v>
      </c>
      <c r="T508" s="974">
        <f t="shared" si="14"/>
        <v>956.35799999999995</v>
      </c>
      <c r="U508" s="975">
        <f t="shared" si="15"/>
        <v>1004.1759</v>
      </c>
    </row>
    <row r="509" spans="1:21" hidden="1">
      <c r="A509" s="968" t="s">
        <v>4503</v>
      </c>
      <c r="B509" s="969">
        <v>610130005332</v>
      </c>
      <c r="C509" s="968" t="s">
        <v>4586</v>
      </c>
      <c r="D509" s="968" t="s">
        <v>4119</v>
      </c>
      <c r="E509" s="968" t="s">
        <v>4135</v>
      </c>
      <c r="F509" s="970">
        <v>1427.3999999999999</v>
      </c>
      <c r="G509" s="968" t="s">
        <v>4091</v>
      </c>
      <c r="H509" s="971">
        <v>10</v>
      </c>
      <c r="I509" s="972">
        <v>0.57599539203686401</v>
      </c>
      <c r="J509" s="972">
        <v>8</v>
      </c>
      <c r="K509" s="973">
        <v>60</v>
      </c>
      <c r="L509" s="972">
        <v>17.600000000000001</v>
      </c>
      <c r="M509" s="972">
        <v>34.559723522211797</v>
      </c>
      <c r="N509" s="971">
        <v>1</v>
      </c>
      <c r="O509" s="971">
        <v>0</v>
      </c>
      <c r="P509" s="968">
        <v>4690379092612</v>
      </c>
      <c r="Q509" s="971"/>
      <c r="R509" s="971">
        <v>0</v>
      </c>
      <c r="S509" s="968" t="s">
        <v>4092</v>
      </c>
      <c r="T509" s="974">
        <f t="shared" si="14"/>
        <v>956.35799999999995</v>
      </c>
      <c r="U509" s="975">
        <f t="shared" si="15"/>
        <v>1004.1759</v>
      </c>
    </row>
    <row r="510" spans="1:21" hidden="1">
      <c r="A510" s="968" t="s">
        <v>4503</v>
      </c>
      <c r="B510" s="969">
        <v>610130005333</v>
      </c>
      <c r="C510" s="968" t="s">
        <v>4587</v>
      </c>
      <c r="D510" s="968" t="s">
        <v>4119</v>
      </c>
      <c r="E510" s="968" t="s">
        <v>4135</v>
      </c>
      <c r="F510" s="970">
        <v>1427.3999999999999</v>
      </c>
      <c r="G510" s="968" t="s">
        <v>4091</v>
      </c>
      <c r="H510" s="971">
        <v>10</v>
      </c>
      <c r="I510" s="972">
        <v>0.57599539203686401</v>
      </c>
      <c r="J510" s="972">
        <v>8</v>
      </c>
      <c r="K510" s="973">
        <v>60</v>
      </c>
      <c r="L510" s="972">
        <v>17.600000000000001</v>
      </c>
      <c r="M510" s="972">
        <v>34.559723522211797</v>
      </c>
      <c r="N510" s="971">
        <v>1</v>
      </c>
      <c r="O510" s="971">
        <v>0</v>
      </c>
      <c r="P510" s="968">
        <v>4690379092629</v>
      </c>
      <c r="Q510" s="971"/>
      <c r="R510" s="971">
        <v>0</v>
      </c>
      <c r="S510" s="968" t="s">
        <v>4092</v>
      </c>
      <c r="T510" s="974">
        <f t="shared" si="14"/>
        <v>956.35799999999995</v>
      </c>
      <c r="U510" s="975">
        <f t="shared" si="15"/>
        <v>1004.1759</v>
      </c>
    </row>
    <row r="511" spans="1:21" hidden="1">
      <c r="A511" s="968" t="s">
        <v>4503</v>
      </c>
      <c r="B511" s="969">
        <v>610130005334</v>
      </c>
      <c r="C511" s="968" t="s">
        <v>4588</v>
      </c>
      <c r="D511" s="968" t="s">
        <v>4119</v>
      </c>
      <c r="E511" s="968" t="s">
        <v>4135</v>
      </c>
      <c r="F511" s="970">
        <v>1427.3999999999999</v>
      </c>
      <c r="G511" s="968" t="s">
        <v>4091</v>
      </c>
      <c r="H511" s="971">
        <v>10</v>
      </c>
      <c r="I511" s="972">
        <v>0.57599539203686401</v>
      </c>
      <c r="J511" s="972">
        <v>8</v>
      </c>
      <c r="K511" s="973">
        <v>60</v>
      </c>
      <c r="L511" s="972">
        <v>17.600000000000001</v>
      </c>
      <c r="M511" s="972">
        <v>34.559723522211797</v>
      </c>
      <c r="N511" s="971">
        <v>1</v>
      </c>
      <c r="O511" s="971">
        <v>0</v>
      </c>
      <c r="P511" s="968">
        <v>4690379092636</v>
      </c>
      <c r="Q511" s="971"/>
      <c r="R511" s="971">
        <v>0</v>
      </c>
      <c r="S511" s="968" t="s">
        <v>4092</v>
      </c>
      <c r="T511" s="974">
        <f t="shared" si="14"/>
        <v>956.35799999999995</v>
      </c>
      <c r="U511" s="975">
        <f t="shared" si="15"/>
        <v>1004.1759</v>
      </c>
    </row>
    <row r="512" spans="1:21" hidden="1">
      <c r="A512" s="968" t="s">
        <v>4503</v>
      </c>
      <c r="B512" s="969">
        <v>610130005335</v>
      </c>
      <c r="C512" s="968" t="s">
        <v>4589</v>
      </c>
      <c r="D512" s="968" t="s">
        <v>4119</v>
      </c>
      <c r="E512" s="968" t="s">
        <v>4135</v>
      </c>
      <c r="F512" s="970">
        <v>1427.3999999999999</v>
      </c>
      <c r="G512" s="968" t="s">
        <v>4091</v>
      </c>
      <c r="H512" s="971">
        <v>10</v>
      </c>
      <c r="I512" s="972">
        <v>0.57599539203686401</v>
      </c>
      <c r="J512" s="972">
        <v>8</v>
      </c>
      <c r="K512" s="973">
        <v>60</v>
      </c>
      <c r="L512" s="972">
        <v>17.600000000000001</v>
      </c>
      <c r="M512" s="972">
        <v>34.559723522211797</v>
      </c>
      <c r="N512" s="971">
        <v>1</v>
      </c>
      <c r="O512" s="971">
        <v>0</v>
      </c>
      <c r="P512" s="968">
        <v>4690379092643</v>
      </c>
      <c r="Q512" s="971"/>
      <c r="R512" s="971">
        <v>0</v>
      </c>
      <c r="S512" s="968" t="s">
        <v>4092</v>
      </c>
      <c r="T512" s="974">
        <f t="shared" si="14"/>
        <v>956.35799999999995</v>
      </c>
      <c r="U512" s="975">
        <f t="shared" si="15"/>
        <v>1004.1759</v>
      </c>
    </row>
    <row r="513" spans="1:21" hidden="1">
      <c r="A513" s="968" t="s">
        <v>4503</v>
      </c>
      <c r="B513" s="969">
        <v>610130005338</v>
      </c>
      <c r="C513" s="968" t="s">
        <v>4590</v>
      </c>
      <c r="D513" s="968" t="s">
        <v>4119</v>
      </c>
      <c r="E513" s="968" t="s">
        <v>4135</v>
      </c>
      <c r="F513" s="970">
        <v>1256.5999999999999</v>
      </c>
      <c r="G513" s="968" t="s">
        <v>4091</v>
      </c>
      <c r="H513" s="971">
        <v>10</v>
      </c>
      <c r="I513" s="972">
        <v>0.57599539203686401</v>
      </c>
      <c r="J513" s="972">
        <v>8</v>
      </c>
      <c r="K513" s="973">
        <v>60</v>
      </c>
      <c r="L513" s="972">
        <v>17.600000000000001</v>
      </c>
      <c r="M513" s="972">
        <v>34.559723522211797</v>
      </c>
      <c r="N513" s="971">
        <v>1</v>
      </c>
      <c r="O513" s="971">
        <v>0</v>
      </c>
      <c r="P513" s="968">
        <v>4690379092674</v>
      </c>
      <c r="Q513" s="971"/>
      <c r="R513" s="971">
        <v>0</v>
      </c>
      <c r="S513" s="968" t="s">
        <v>4092</v>
      </c>
      <c r="T513" s="974">
        <f t="shared" si="14"/>
        <v>841.92200000000003</v>
      </c>
      <c r="U513" s="975">
        <f t="shared" si="15"/>
        <v>884.01810000000012</v>
      </c>
    </row>
    <row r="514" spans="1:21" hidden="1">
      <c r="A514" s="968" t="s">
        <v>4503</v>
      </c>
      <c r="B514" s="969">
        <v>610130005339</v>
      </c>
      <c r="C514" s="968" t="s">
        <v>4591</v>
      </c>
      <c r="D514" s="968" t="s">
        <v>4119</v>
      </c>
      <c r="E514" s="968" t="s">
        <v>4135</v>
      </c>
      <c r="F514" s="970">
        <v>1256.5999999999999</v>
      </c>
      <c r="G514" s="968" t="s">
        <v>4091</v>
      </c>
      <c r="H514" s="971">
        <v>10</v>
      </c>
      <c r="I514" s="972">
        <v>0.57599539203686401</v>
      </c>
      <c r="J514" s="972">
        <v>8</v>
      </c>
      <c r="K514" s="973">
        <v>60</v>
      </c>
      <c r="L514" s="972">
        <v>17.600000000000001</v>
      </c>
      <c r="M514" s="972">
        <v>34.559723522211797</v>
      </c>
      <c r="N514" s="971">
        <v>1</v>
      </c>
      <c r="O514" s="971">
        <v>0</v>
      </c>
      <c r="P514" s="968">
        <v>4690379092681</v>
      </c>
      <c r="Q514" s="971"/>
      <c r="R514" s="971">
        <v>0</v>
      </c>
      <c r="S514" s="968" t="s">
        <v>4092</v>
      </c>
      <c r="T514" s="974">
        <f t="shared" si="14"/>
        <v>841.92200000000003</v>
      </c>
      <c r="U514" s="975">
        <f t="shared" si="15"/>
        <v>884.01810000000012</v>
      </c>
    </row>
    <row r="515" spans="1:21" hidden="1">
      <c r="A515" s="968" t="s">
        <v>4503</v>
      </c>
      <c r="B515" s="969">
        <v>610130005344</v>
      </c>
      <c r="C515" s="968" t="s">
        <v>4592</v>
      </c>
      <c r="D515" s="968" t="s">
        <v>4119</v>
      </c>
      <c r="E515" s="968" t="s">
        <v>4135</v>
      </c>
      <c r="F515" s="970">
        <v>1256.5999999999999</v>
      </c>
      <c r="G515" s="968" t="s">
        <v>4091</v>
      </c>
      <c r="H515" s="971">
        <v>10</v>
      </c>
      <c r="I515" s="972">
        <v>0.57599539203686401</v>
      </c>
      <c r="J515" s="972">
        <v>8</v>
      </c>
      <c r="K515" s="973">
        <v>60</v>
      </c>
      <c r="L515" s="972">
        <v>17.600000000000001</v>
      </c>
      <c r="M515" s="972">
        <v>34.559723522211797</v>
      </c>
      <c r="N515" s="971">
        <v>1</v>
      </c>
      <c r="O515" s="971">
        <v>0</v>
      </c>
      <c r="P515" s="968">
        <v>4690379092735</v>
      </c>
      <c r="Q515" s="971"/>
      <c r="R515" s="971">
        <v>0</v>
      </c>
      <c r="S515" s="968" t="s">
        <v>4092</v>
      </c>
      <c r="T515" s="974">
        <f t="shared" si="14"/>
        <v>841.92200000000003</v>
      </c>
      <c r="U515" s="975">
        <f t="shared" si="15"/>
        <v>884.01810000000012</v>
      </c>
    </row>
    <row r="516" spans="1:21" hidden="1">
      <c r="A516" s="968" t="s">
        <v>4503</v>
      </c>
      <c r="B516" s="969">
        <v>610130005345</v>
      </c>
      <c r="C516" s="968" t="s">
        <v>4593</v>
      </c>
      <c r="D516" s="968" t="s">
        <v>4119</v>
      </c>
      <c r="E516" s="968" t="s">
        <v>4135</v>
      </c>
      <c r="F516" s="970">
        <v>1256.5999999999999</v>
      </c>
      <c r="G516" s="968" t="s">
        <v>4091</v>
      </c>
      <c r="H516" s="971">
        <v>10</v>
      </c>
      <c r="I516" s="972">
        <v>0.57599539203686401</v>
      </c>
      <c r="J516" s="972">
        <v>8</v>
      </c>
      <c r="K516" s="973">
        <v>60</v>
      </c>
      <c r="L516" s="972">
        <v>17.600000000000001</v>
      </c>
      <c r="M516" s="972">
        <v>34.559723522211797</v>
      </c>
      <c r="N516" s="971">
        <v>1</v>
      </c>
      <c r="O516" s="971">
        <v>0</v>
      </c>
      <c r="P516" s="968">
        <v>4690379092742</v>
      </c>
      <c r="Q516" s="971"/>
      <c r="R516" s="971">
        <v>0</v>
      </c>
      <c r="S516" s="968" t="s">
        <v>4092</v>
      </c>
      <c r="T516" s="974">
        <f t="shared" si="14"/>
        <v>841.92200000000003</v>
      </c>
      <c r="U516" s="975">
        <f t="shared" si="15"/>
        <v>884.01810000000012</v>
      </c>
    </row>
    <row r="517" spans="1:21" hidden="1">
      <c r="A517" s="968" t="s">
        <v>4503</v>
      </c>
      <c r="B517" s="969">
        <v>610130005340</v>
      </c>
      <c r="C517" s="968" t="s">
        <v>4594</v>
      </c>
      <c r="D517" s="968" t="s">
        <v>4119</v>
      </c>
      <c r="E517" s="968" t="s">
        <v>4135</v>
      </c>
      <c r="F517" s="970">
        <v>1256.5999999999999</v>
      </c>
      <c r="G517" s="968" t="s">
        <v>4091</v>
      </c>
      <c r="H517" s="971">
        <v>10</v>
      </c>
      <c r="I517" s="972">
        <v>0.57599539203686401</v>
      </c>
      <c r="J517" s="972">
        <v>8</v>
      </c>
      <c r="K517" s="973">
        <v>60</v>
      </c>
      <c r="L517" s="972">
        <v>17.600000000000001</v>
      </c>
      <c r="M517" s="972">
        <v>34.559723522211797</v>
      </c>
      <c r="N517" s="971">
        <v>1</v>
      </c>
      <c r="O517" s="971">
        <v>0</v>
      </c>
      <c r="P517" s="968">
        <v>4690379092698</v>
      </c>
      <c r="Q517" s="971"/>
      <c r="R517" s="971">
        <v>0</v>
      </c>
      <c r="S517" s="968" t="s">
        <v>4092</v>
      </c>
      <c r="T517" s="974">
        <f t="shared" si="14"/>
        <v>841.92200000000003</v>
      </c>
      <c r="U517" s="975">
        <f t="shared" si="15"/>
        <v>884.01810000000012</v>
      </c>
    </row>
    <row r="518" spans="1:21" hidden="1">
      <c r="A518" s="968" t="s">
        <v>4503</v>
      </c>
      <c r="B518" s="969">
        <v>610130005341</v>
      </c>
      <c r="C518" s="968" t="s">
        <v>4595</v>
      </c>
      <c r="D518" s="968" t="s">
        <v>4119</v>
      </c>
      <c r="E518" s="968" t="s">
        <v>4135</v>
      </c>
      <c r="F518" s="970">
        <v>1256.5999999999999</v>
      </c>
      <c r="G518" s="968" t="s">
        <v>4091</v>
      </c>
      <c r="H518" s="971">
        <v>10</v>
      </c>
      <c r="I518" s="972">
        <v>0.57599539203686401</v>
      </c>
      <c r="J518" s="972">
        <v>8</v>
      </c>
      <c r="K518" s="973">
        <v>60</v>
      </c>
      <c r="L518" s="972">
        <v>17.600000000000001</v>
      </c>
      <c r="M518" s="972">
        <v>34.559723522211797</v>
      </c>
      <c r="N518" s="971">
        <v>1</v>
      </c>
      <c r="O518" s="971">
        <v>0</v>
      </c>
      <c r="P518" s="968">
        <v>4690379092704</v>
      </c>
      <c r="Q518" s="971"/>
      <c r="R518" s="971">
        <v>0</v>
      </c>
      <c r="S518" s="968" t="s">
        <v>4092</v>
      </c>
      <c r="T518" s="974">
        <f t="shared" si="14"/>
        <v>841.92200000000003</v>
      </c>
      <c r="U518" s="975">
        <f t="shared" si="15"/>
        <v>884.01810000000012</v>
      </c>
    </row>
    <row r="519" spans="1:21" hidden="1">
      <c r="A519" s="968" t="s">
        <v>4503</v>
      </c>
      <c r="B519" s="969">
        <v>610130005342</v>
      </c>
      <c r="C519" s="968" t="s">
        <v>4596</v>
      </c>
      <c r="D519" s="968" t="s">
        <v>4119</v>
      </c>
      <c r="E519" s="968" t="s">
        <v>4135</v>
      </c>
      <c r="F519" s="970">
        <v>1256.5999999999999</v>
      </c>
      <c r="G519" s="968" t="s">
        <v>4091</v>
      </c>
      <c r="H519" s="971">
        <v>10</v>
      </c>
      <c r="I519" s="972">
        <v>0.57599539203686401</v>
      </c>
      <c r="J519" s="972">
        <v>8</v>
      </c>
      <c r="K519" s="973">
        <v>60</v>
      </c>
      <c r="L519" s="972">
        <v>17.600000000000001</v>
      </c>
      <c r="M519" s="972">
        <v>34.559723522211797</v>
      </c>
      <c r="N519" s="971">
        <v>1</v>
      </c>
      <c r="O519" s="971">
        <v>0</v>
      </c>
      <c r="P519" s="968">
        <v>4690379092711</v>
      </c>
      <c r="Q519" s="971"/>
      <c r="R519" s="971">
        <v>0</v>
      </c>
      <c r="S519" s="968" t="s">
        <v>4092</v>
      </c>
      <c r="T519" s="974">
        <f t="shared" si="14"/>
        <v>841.92200000000003</v>
      </c>
      <c r="U519" s="975">
        <f t="shared" si="15"/>
        <v>884.01810000000012</v>
      </c>
    </row>
    <row r="520" spans="1:21" hidden="1">
      <c r="A520" s="968" t="s">
        <v>4503</v>
      </c>
      <c r="B520" s="969">
        <v>610130005343</v>
      </c>
      <c r="C520" s="968" t="s">
        <v>4597</v>
      </c>
      <c r="D520" s="968" t="s">
        <v>4119</v>
      </c>
      <c r="E520" s="968" t="s">
        <v>4135</v>
      </c>
      <c r="F520" s="970">
        <v>1256.5999999999999</v>
      </c>
      <c r="G520" s="968" t="s">
        <v>4091</v>
      </c>
      <c r="H520" s="971">
        <v>10</v>
      </c>
      <c r="I520" s="972">
        <v>0.57599539203686401</v>
      </c>
      <c r="J520" s="972">
        <v>8</v>
      </c>
      <c r="K520" s="973">
        <v>60</v>
      </c>
      <c r="L520" s="972">
        <v>17.600000000000001</v>
      </c>
      <c r="M520" s="972">
        <v>34.559723522211797</v>
      </c>
      <c r="N520" s="971">
        <v>1</v>
      </c>
      <c r="O520" s="971">
        <v>0</v>
      </c>
      <c r="P520" s="968">
        <v>4690379092728</v>
      </c>
      <c r="Q520" s="971"/>
      <c r="R520" s="971">
        <v>0</v>
      </c>
      <c r="S520" s="968" t="s">
        <v>4092</v>
      </c>
      <c r="T520" s="974">
        <f t="shared" si="14"/>
        <v>841.92200000000003</v>
      </c>
      <c r="U520" s="975">
        <f t="shared" si="15"/>
        <v>884.01810000000012</v>
      </c>
    </row>
    <row r="521" spans="1:21" hidden="1">
      <c r="A521" s="968" t="s">
        <v>4503</v>
      </c>
      <c r="B521" s="969">
        <v>610130005346</v>
      </c>
      <c r="C521" s="968" t="s">
        <v>4598</v>
      </c>
      <c r="D521" s="968" t="s">
        <v>4125</v>
      </c>
      <c r="E521" s="968" t="s">
        <v>4135</v>
      </c>
      <c r="F521" s="970">
        <v>1116.3</v>
      </c>
      <c r="G521" s="968" t="s">
        <v>4091</v>
      </c>
      <c r="H521" s="971">
        <v>10</v>
      </c>
      <c r="I521" s="972">
        <v>0.43199654402764798</v>
      </c>
      <c r="J521" s="972">
        <v>6</v>
      </c>
      <c r="K521" s="973">
        <v>72</v>
      </c>
      <c r="L521" s="972">
        <v>9.33</v>
      </c>
      <c r="M521" s="972">
        <v>31.103751169990598</v>
      </c>
      <c r="N521" s="971">
        <v>1</v>
      </c>
      <c r="O521" s="971">
        <v>0</v>
      </c>
      <c r="P521" s="968">
        <v>4690379092759</v>
      </c>
      <c r="Q521" s="971"/>
      <c r="R521" s="971">
        <v>0</v>
      </c>
      <c r="S521" s="968" t="s">
        <v>4092</v>
      </c>
      <c r="T521" s="974">
        <f t="shared" si="14"/>
        <v>747.92100000000005</v>
      </c>
      <c r="U521" s="975">
        <f t="shared" si="15"/>
        <v>785.31705000000011</v>
      </c>
    </row>
    <row r="522" spans="1:21" hidden="1">
      <c r="A522" s="968" t="s">
        <v>4503</v>
      </c>
      <c r="B522" s="969">
        <v>610130005347</v>
      </c>
      <c r="C522" s="968" t="s">
        <v>4599</v>
      </c>
      <c r="D522" s="968" t="s">
        <v>4125</v>
      </c>
      <c r="E522" s="968" t="s">
        <v>4135</v>
      </c>
      <c r="F522" s="970">
        <v>1116.3</v>
      </c>
      <c r="G522" s="968" t="s">
        <v>4091</v>
      </c>
      <c r="H522" s="971">
        <v>10</v>
      </c>
      <c r="I522" s="972">
        <v>0.43199654402764798</v>
      </c>
      <c r="J522" s="972">
        <v>6</v>
      </c>
      <c r="K522" s="973">
        <v>72</v>
      </c>
      <c r="L522" s="972">
        <v>9.33</v>
      </c>
      <c r="M522" s="972">
        <v>31.103751169990598</v>
      </c>
      <c r="N522" s="971">
        <v>1</v>
      </c>
      <c r="O522" s="971">
        <v>0</v>
      </c>
      <c r="P522" s="968">
        <v>4690379092766</v>
      </c>
      <c r="Q522" s="971"/>
      <c r="R522" s="971">
        <v>0</v>
      </c>
      <c r="S522" s="968" t="s">
        <v>4092</v>
      </c>
      <c r="T522" s="974">
        <f t="shared" si="14"/>
        <v>747.92100000000005</v>
      </c>
      <c r="U522" s="975">
        <f t="shared" si="15"/>
        <v>785.31705000000011</v>
      </c>
    </row>
    <row r="523" spans="1:21" hidden="1">
      <c r="A523" s="968" t="s">
        <v>4503</v>
      </c>
      <c r="B523" s="969">
        <v>610130005348</v>
      </c>
      <c r="C523" s="968" t="s">
        <v>4600</v>
      </c>
      <c r="D523" s="968" t="s">
        <v>4125</v>
      </c>
      <c r="E523" s="968" t="s">
        <v>4135</v>
      </c>
      <c r="F523" s="970">
        <v>1116.3</v>
      </c>
      <c r="G523" s="968" t="s">
        <v>4091</v>
      </c>
      <c r="H523" s="971">
        <v>10</v>
      </c>
      <c r="I523" s="972">
        <v>0.43199654402764798</v>
      </c>
      <c r="J523" s="972">
        <v>6</v>
      </c>
      <c r="K523" s="973">
        <v>72</v>
      </c>
      <c r="L523" s="972">
        <v>9.33</v>
      </c>
      <c r="M523" s="972">
        <v>31.103751169990598</v>
      </c>
      <c r="N523" s="971">
        <v>1</v>
      </c>
      <c r="O523" s="971">
        <v>0</v>
      </c>
      <c r="P523" s="968">
        <v>4690379092773</v>
      </c>
      <c r="Q523" s="971"/>
      <c r="R523" s="971">
        <v>0</v>
      </c>
      <c r="S523" s="968" t="s">
        <v>4092</v>
      </c>
      <c r="T523" s="974">
        <f t="shared" si="14"/>
        <v>747.92100000000005</v>
      </c>
      <c r="U523" s="975">
        <f t="shared" si="15"/>
        <v>785.31705000000011</v>
      </c>
    </row>
    <row r="524" spans="1:21" hidden="1">
      <c r="A524" s="968" t="s">
        <v>4503</v>
      </c>
      <c r="B524" s="969">
        <v>610130005349</v>
      </c>
      <c r="C524" s="968" t="s">
        <v>4601</v>
      </c>
      <c r="D524" s="968" t="s">
        <v>4125</v>
      </c>
      <c r="E524" s="968" t="s">
        <v>4135</v>
      </c>
      <c r="F524" s="970">
        <v>1116.3</v>
      </c>
      <c r="G524" s="968" t="s">
        <v>4091</v>
      </c>
      <c r="H524" s="971">
        <v>10</v>
      </c>
      <c r="I524" s="972">
        <v>0.43199654402764798</v>
      </c>
      <c r="J524" s="972">
        <v>6</v>
      </c>
      <c r="K524" s="973">
        <v>72</v>
      </c>
      <c r="L524" s="972">
        <v>9.33</v>
      </c>
      <c r="M524" s="972">
        <v>31.103751169990598</v>
      </c>
      <c r="N524" s="971">
        <v>1</v>
      </c>
      <c r="O524" s="971">
        <v>0</v>
      </c>
      <c r="P524" s="968">
        <v>4690379092780</v>
      </c>
      <c r="Q524" s="971"/>
      <c r="R524" s="971">
        <v>0</v>
      </c>
      <c r="S524" s="968" t="s">
        <v>4092</v>
      </c>
      <c r="T524" s="974">
        <f t="shared" si="14"/>
        <v>747.92100000000005</v>
      </c>
      <c r="U524" s="975">
        <f t="shared" si="15"/>
        <v>785.31705000000011</v>
      </c>
    </row>
    <row r="525" spans="1:21" hidden="1">
      <c r="A525" s="968" t="s">
        <v>4503</v>
      </c>
      <c r="B525" s="969">
        <v>610130005351</v>
      </c>
      <c r="C525" s="968" t="s">
        <v>4602</v>
      </c>
      <c r="D525" s="968" t="s">
        <v>4125</v>
      </c>
      <c r="E525" s="968" t="s">
        <v>4135</v>
      </c>
      <c r="F525" s="970">
        <v>1116.3</v>
      </c>
      <c r="G525" s="968" t="s">
        <v>4091</v>
      </c>
      <c r="H525" s="971">
        <v>10</v>
      </c>
      <c r="I525" s="972">
        <v>0.43199654402764798</v>
      </c>
      <c r="J525" s="972">
        <v>6</v>
      </c>
      <c r="K525" s="973">
        <v>72</v>
      </c>
      <c r="L525" s="972">
        <v>9.33</v>
      </c>
      <c r="M525" s="972">
        <v>31.103751169990598</v>
      </c>
      <c r="N525" s="971">
        <v>1</v>
      </c>
      <c r="O525" s="971">
        <v>0</v>
      </c>
      <c r="P525" s="968">
        <v>4690379092803</v>
      </c>
      <c r="Q525" s="971"/>
      <c r="R525" s="971">
        <v>0</v>
      </c>
      <c r="S525" s="968" t="s">
        <v>4092</v>
      </c>
      <c r="T525" s="974">
        <f t="shared" si="14"/>
        <v>747.92100000000005</v>
      </c>
      <c r="U525" s="975">
        <f t="shared" si="15"/>
        <v>785.31705000000011</v>
      </c>
    </row>
    <row r="526" spans="1:21" hidden="1">
      <c r="A526" s="968" t="s">
        <v>4503</v>
      </c>
      <c r="B526" s="969">
        <v>610130005350</v>
      </c>
      <c r="C526" s="968" t="s">
        <v>4603</v>
      </c>
      <c r="D526" s="968" t="s">
        <v>4125</v>
      </c>
      <c r="E526" s="968" t="s">
        <v>4135</v>
      </c>
      <c r="F526" s="970">
        <v>1116.3</v>
      </c>
      <c r="G526" s="968" t="s">
        <v>4091</v>
      </c>
      <c r="H526" s="971">
        <v>10</v>
      </c>
      <c r="I526" s="972">
        <v>0.43199654402764798</v>
      </c>
      <c r="J526" s="972">
        <v>6</v>
      </c>
      <c r="K526" s="973">
        <v>72</v>
      </c>
      <c r="L526" s="972">
        <v>9.33</v>
      </c>
      <c r="M526" s="972">
        <v>31.103751169990598</v>
      </c>
      <c r="N526" s="971">
        <v>1</v>
      </c>
      <c r="O526" s="971">
        <v>0</v>
      </c>
      <c r="P526" s="968">
        <v>4690379092797</v>
      </c>
      <c r="Q526" s="971"/>
      <c r="R526" s="971">
        <v>0</v>
      </c>
      <c r="S526" s="968" t="s">
        <v>4092</v>
      </c>
      <c r="T526" s="974">
        <f t="shared" si="14"/>
        <v>747.92100000000005</v>
      </c>
      <c r="U526" s="975">
        <f t="shared" si="15"/>
        <v>785.31705000000011</v>
      </c>
    </row>
    <row r="527" spans="1:21" hidden="1">
      <c r="A527" s="968" t="s">
        <v>4503</v>
      </c>
      <c r="B527" s="969">
        <v>620070002391</v>
      </c>
      <c r="C527" s="968" t="s">
        <v>4604</v>
      </c>
      <c r="D527" s="968" t="s">
        <v>4144</v>
      </c>
      <c r="E527" s="968" t="s">
        <v>4120</v>
      </c>
      <c r="F527" s="970">
        <v>12157.3</v>
      </c>
      <c r="G527" s="968" t="s">
        <v>4091</v>
      </c>
      <c r="H527" s="971">
        <v>2</v>
      </c>
      <c r="I527" s="972">
        <v>1.05596620908131</v>
      </c>
      <c r="J527" s="972">
        <v>0</v>
      </c>
      <c r="K527" s="973">
        <v>18</v>
      </c>
      <c r="L527" s="972">
        <v>22.9</v>
      </c>
      <c r="M527" s="972">
        <v>19.007391763463598</v>
      </c>
      <c r="N527" s="971">
        <v>1</v>
      </c>
      <c r="O527" s="971">
        <v>0</v>
      </c>
      <c r="P527" s="968">
        <v>4690379092834</v>
      </c>
      <c r="Q527" s="971"/>
      <c r="R527" s="971">
        <v>0</v>
      </c>
      <c r="S527" s="968" t="s">
        <v>4092</v>
      </c>
      <c r="T527" s="974">
        <f t="shared" si="14"/>
        <v>8145.3909999999996</v>
      </c>
      <c r="U527" s="975">
        <f t="shared" si="15"/>
        <v>8552.6605500000005</v>
      </c>
    </row>
    <row r="528" spans="1:21" hidden="1">
      <c r="A528" s="968" t="s">
        <v>4503</v>
      </c>
      <c r="B528" s="969">
        <v>620070002392</v>
      </c>
      <c r="C528" s="968" t="s">
        <v>4605</v>
      </c>
      <c r="D528" s="968" t="s">
        <v>4144</v>
      </c>
      <c r="E528" s="968" t="s">
        <v>4120</v>
      </c>
      <c r="F528" s="970">
        <v>12157.3</v>
      </c>
      <c r="G528" s="968" t="s">
        <v>4091</v>
      </c>
      <c r="H528" s="971">
        <v>2</v>
      </c>
      <c r="I528" s="972">
        <v>1.05596620908131</v>
      </c>
      <c r="J528" s="972">
        <v>0</v>
      </c>
      <c r="K528" s="973">
        <v>18</v>
      </c>
      <c r="L528" s="972">
        <v>22.9</v>
      </c>
      <c r="M528" s="972">
        <v>19.007391763463598</v>
      </c>
      <c r="N528" s="971">
        <v>1</v>
      </c>
      <c r="O528" s="971">
        <v>0</v>
      </c>
      <c r="P528" s="968">
        <v>4690379092841</v>
      </c>
      <c r="Q528" s="971"/>
      <c r="R528" s="971">
        <v>0</v>
      </c>
      <c r="S528" s="968" t="s">
        <v>4092</v>
      </c>
      <c r="T528" s="974">
        <f t="shared" si="14"/>
        <v>8145.3909999999996</v>
      </c>
      <c r="U528" s="975">
        <f t="shared" si="15"/>
        <v>8552.6605500000005</v>
      </c>
    </row>
    <row r="529" spans="1:21" hidden="1">
      <c r="A529" s="968" t="s">
        <v>4503</v>
      </c>
      <c r="B529" s="969">
        <v>620070002397</v>
      </c>
      <c r="C529" s="968" t="s">
        <v>4606</v>
      </c>
      <c r="D529" s="968" t="s">
        <v>4144</v>
      </c>
      <c r="E529" s="968" t="s">
        <v>4120</v>
      </c>
      <c r="F529" s="970">
        <v>12157.3</v>
      </c>
      <c r="G529" s="968" t="s">
        <v>4091</v>
      </c>
      <c r="H529" s="971">
        <v>2</v>
      </c>
      <c r="I529" s="972">
        <v>1.05596620908131</v>
      </c>
      <c r="J529" s="972">
        <v>0</v>
      </c>
      <c r="K529" s="973">
        <v>18</v>
      </c>
      <c r="L529" s="972">
        <v>22.9</v>
      </c>
      <c r="M529" s="972">
        <v>19.007391763463598</v>
      </c>
      <c r="N529" s="971">
        <v>1</v>
      </c>
      <c r="O529" s="971">
        <v>0</v>
      </c>
      <c r="P529" s="968">
        <v>4690379092896</v>
      </c>
      <c r="Q529" s="971"/>
      <c r="R529" s="971">
        <v>0</v>
      </c>
      <c r="S529" s="968" t="s">
        <v>4092</v>
      </c>
      <c r="T529" s="974">
        <f t="shared" si="14"/>
        <v>8145.3909999999996</v>
      </c>
      <c r="U529" s="975">
        <f t="shared" si="15"/>
        <v>8552.6605500000005</v>
      </c>
    </row>
    <row r="530" spans="1:21" hidden="1">
      <c r="A530" s="968" t="s">
        <v>4503</v>
      </c>
      <c r="B530" s="969">
        <v>620070002398</v>
      </c>
      <c r="C530" s="968" t="s">
        <v>4607</v>
      </c>
      <c r="D530" s="968" t="s">
        <v>4144</v>
      </c>
      <c r="E530" s="968" t="s">
        <v>4120</v>
      </c>
      <c r="F530" s="970">
        <v>12157.3</v>
      </c>
      <c r="G530" s="968" t="s">
        <v>4091</v>
      </c>
      <c r="H530" s="971">
        <v>2</v>
      </c>
      <c r="I530" s="972">
        <v>1.05596620908131</v>
      </c>
      <c r="J530" s="972">
        <v>0</v>
      </c>
      <c r="K530" s="973">
        <v>18</v>
      </c>
      <c r="L530" s="972">
        <v>22.9</v>
      </c>
      <c r="M530" s="972">
        <v>19.007391763463598</v>
      </c>
      <c r="N530" s="971">
        <v>1</v>
      </c>
      <c r="O530" s="971">
        <v>0</v>
      </c>
      <c r="P530" s="968">
        <v>4690379092902</v>
      </c>
      <c r="Q530" s="971"/>
      <c r="R530" s="971">
        <v>0</v>
      </c>
      <c r="S530" s="968" t="s">
        <v>4092</v>
      </c>
      <c r="T530" s="974">
        <f t="shared" si="14"/>
        <v>8145.3909999999996</v>
      </c>
      <c r="U530" s="975">
        <f t="shared" si="15"/>
        <v>8552.6605500000005</v>
      </c>
    </row>
    <row r="531" spans="1:21" hidden="1">
      <c r="A531" s="968" t="s">
        <v>4503</v>
      </c>
      <c r="B531" s="969">
        <v>620070002393</v>
      </c>
      <c r="C531" s="968" t="s">
        <v>4608</v>
      </c>
      <c r="D531" s="968" t="s">
        <v>4144</v>
      </c>
      <c r="E531" s="968" t="s">
        <v>4120</v>
      </c>
      <c r="F531" s="970">
        <v>12157.3</v>
      </c>
      <c r="G531" s="968" t="s">
        <v>4091</v>
      </c>
      <c r="H531" s="971">
        <v>2</v>
      </c>
      <c r="I531" s="972">
        <v>1.05596620908131</v>
      </c>
      <c r="J531" s="972">
        <v>0</v>
      </c>
      <c r="K531" s="973">
        <v>18</v>
      </c>
      <c r="L531" s="972">
        <v>22.9</v>
      </c>
      <c r="M531" s="972">
        <v>19.007391763463598</v>
      </c>
      <c r="N531" s="971">
        <v>1</v>
      </c>
      <c r="O531" s="971">
        <v>0</v>
      </c>
      <c r="P531" s="968">
        <v>4690379092858</v>
      </c>
      <c r="Q531" s="971"/>
      <c r="R531" s="971">
        <v>0</v>
      </c>
      <c r="S531" s="968" t="s">
        <v>4092</v>
      </c>
      <c r="T531" s="974">
        <f t="shared" si="14"/>
        <v>8145.3909999999996</v>
      </c>
      <c r="U531" s="975">
        <f t="shared" si="15"/>
        <v>8552.6605500000005</v>
      </c>
    </row>
    <row r="532" spans="1:21" hidden="1">
      <c r="A532" s="968" t="s">
        <v>4503</v>
      </c>
      <c r="B532" s="969">
        <v>620070002394</v>
      </c>
      <c r="C532" s="968" t="s">
        <v>4609</v>
      </c>
      <c r="D532" s="968" t="s">
        <v>4144</v>
      </c>
      <c r="E532" s="968" t="s">
        <v>4120</v>
      </c>
      <c r="F532" s="970">
        <v>12157.3</v>
      </c>
      <c r="G532" s="968" t="s">
        <v>4091</v>
      </c>
      <c r="H532" s="971">
        <v>2</v>
      </c>
      <c r="I532" s="972">
        <v>1.05596620908131</v>
      </c>
      <c r="J532" s="972">
        <v>0</v>
      </c>
      <c r="K532" s="973">
        <v>18</v>
      </c>
      <c r="L532" s="972">
        <v>22.9</v>
      </c>
      <c r="M532" s="972">
        <v>19.007391763463598</v>
      </c>
      <c r="N532" s="971">
        <v>1</v>
      </c>
      <c r="O532" s="971">
        <v>0</v>
      </c>
      <c r="P532" s="968">
        <v>4690379092865</v>
      </c>
      <c r="Q532" s="971"/>
      <c r="R532" s="971">
        <v>0</v>
      </c>
      <c r="S532" s="968" t="s">
        <v>4092</v>
      </c>
      <c r="T532" s="974">
        <f t="shared" si="14"/>
        <v>8145.3909999999996</v>
      </c>
      <c r="U532" s="975">
        <f t="shared" si="15"/>
        <v>8552.6605500000005</v>
      </c>
    </row>
    <row r="533" spans="1:21" hidden="1">
      <c r="A533" s="968" t="s">
        <v>4503</v>
      </c>
      <c r="B533" s="969">
        <v>620070002395</v>
      </c>
      <c r="C533" s="968" t="s">
        <v>4610</v>
      </c>
      <c r="D533" s="968" t="s">
        <v>4144</v>
      </c>
      <c r="E533" s="968" t="s">
        <v>4120</v>
      </c>
      <c r="F533" s="970">
        <v>12157.3</v>
      </c>
      <c r="G533" s="968" t="s">
        <v>4091</v>
      </c>
      <c r="H533" s="971">
        <v>2</v>
      </c>
      <c r="I533" s="972">
        <v>1.05596620908131</v>
      </c>
      <c r="J533" s="972">
        <v>0</v>
      </c>
      <c r="K533" s="973">
        <v>18</v>
      </c>
      <c r="L533" s="972">
        <v>22.9</v>
      </c>
      <c r="M533" s="972">
        <v>19.007391763463598</v>
      </c>
      <c r="N533" s="971">
        <v>1</v>
      </c>
      <c r="O533" s="971">
        <v>0</v>
      </c>
      <c r="P533" s="968">
        <v>4690379092872</v>
      </c>
      <c r="Q533" s="971"/>
      <c r="R533" s="971">
        <v>0</v>
      </c>
      <c r="S533" s="968" t="s">
        <v>4092</v>
      </c>
      <c r="T533" s="974">
        <f t="shared" si="14"/>
        <v>8145.3909999999996</v>
      </c>
      <c r="U533" s="975">
        <f t="shared" si="15"/>
        <v>8552.6605500000005</v>
      </c>
    </row>
    <row r="534" spans="1:21" hidden="1">
      <c r="A534" s="968" t="s">
        <v>4503</v>
      </c>
      <c r="B534" s="969">
        <v>620070002396</v>
      </c>
      <c r="C534" s="968" t="s">
        <v>4611</v>
      </c>
      <c r="D534" s="968" t="s">
        <v>4144</v>
      </c>
      <c r="E534" s="968" t="s">
        <v>4120</v>
      </c>
      <c r="F534" s="970">
        <v>12157.3</v>
      </c>
      <c r="G534" s="968" t="s">
        <v>4091</v>
      </c>
      <c r="H534" s="971">
        <v>2</v>
      </c>
      <c r="I534" s="972">
        <v>1.05596620908131</v>
      </c>
      <c r="J534" s="972">
        <v>0</v>
      </c>
      <c r="K534" s="973">
        <v>18</v>
      </c>
      <c r="L534" s="972">
        <v>22.9</v>
      </c>
      <c r="M534" s="972">
        <v>19.007391763463598</v>
      </c>
      <c r="N534" s="971">
        <v>1</v>
      </c>
      <c r="O534" s="971">
        <v>0</v>
      </c>
      <c r="P534" s="968">
        <v>4690379092889</v>
      </c>
      <c r="Q534" s="971"/>
      <c r="R534" s="971">
        <v>0</v>
      </c>
      <c r="S534" s="968" t="s">
        <v>4092</v>
      </c>
      <c r="T534" s="974">
        <f t="shared" si="14"/>
        <v>8145.3909999999996</v>
      </c>
      <c r="U534" s="975">
        <f t="shared" si="15"/>
        <v>8552.6605500000005</v>
      </c>
    </row>
    <row r="535" spans="1:21" hidden="1">
      <c r="A535" s="968" t="s">
        <v>4503</v>
      </c>
      <c r="B535" s="969">
        <v>620070002399</v>
      </c>
      <c r="C535" s="968" t="s">
        <v>4612</v>
      </c>
      <c r="D535" s="968" t="s">
        <v>4144</v>
      </c>
      <c r="E535" s="968" t="s">
        <v>4120</v>
      </c>
      <c r="F535" s="970">
        <v>16427.3</v>
      </c>
      <c r="G535" s="968" t="s">
        <v>4091</v>
      </c>
      <c r="H535" s="971">
        <v>1</v>
      </c>
      <c r="I535" s="972">
        <v>0.527983104540655</v>
      </c>
      <c r="J535" s="972">
        <v>0</v>
      </c>
      <c r="K535" s="973">
        <v>30</v>
      </c>
      <c r="L535" s="972">
        <v>11.45</v>
      </c>
      <c r="M535" s="972">
        <v>15.8394931362196</v>
      </c>
      <c r="N535" s="971">
        <v>1</v>
      </c>
      <c r="O535" s="971">
        <v>0</v>
      </c>
      <c r="P535" s="968">
        <v>4690379092919</v>
      </c>
      <c r="Q535" s="971"/>
      <c r="R535" s="971">
        <v>0</v>
      </c>
      <c r="S535" s="968" t="s">
        <v>4092</v>
      </c>
      <c r="T535" s="974">
        <f t="shared" si="14"/>
        <v>11006.291000000001</v>
      </c>
      <c r="U535" s="975">
        <f t="shared" si="15"/>
        <v>11556.605550000002</v>
      </c>
    </row>
    <row r="536" spans="1:21" hidden="1">
      <c r="A536" s="968" t="s">
        <v>4503</v>
      </c>
      <c r="B536" s="969">
        <v>620070002400</v>
      </c>
      <c r="C536" s="968" t="s">
        <v>4613</v>
      </c>
      <c r="D536" s="968" t="s">
        <v>4144</v>
      </c>
      <c r="E536" s="968" t="s">
        <v>4120</v>
      </c>
      <c r="F536" s="970">
        <v>16427.3</v>
      </c>
      <c r="G536" s="968" t="s">
        <v>4091</v>
      </c>
      <c r="H536" s="971">
        <v>1</v>
      </c>
      <c r="I536" s="972">
        <v>0.527983104540655</v>
      </c>
      <c r="J536" s="972">
        <v>0</v>
      </c>
      <c r="K536" s="973">
        <v>30</v>
      </c>
      <c r="L536" s="972">
        <v>11.45</v>
      </c>
      <c r="M536" s="972">
        <v>15.8394931362196</v>
      </c>
      <c r="N536" s="971">
        <v>1</v>
      </c>
      <c r="O536" s="971">
        <v>0</v>
      </c>
      <c r="P536" s="968">
        <v>4690379092926</v>
      </c>
      <c r="Q536" s="971"/>
      <c r="R536" s="971">
        <v>0</v>
      </c>
      <c r="S536" s="968" t="s">
        <v>4092</v>
      </c>
      <c r="T536" s="974">
        <f t="shared" si="14"/>
        <v>11006.291000000001</v>
      </c>
      <c r="U536" s="975">
        <f t="shared" si="15"/>
        <v>11556.605550000002</v>
      </c>
    </row>
    <row r="537" spans="1:21" hidden="1">
      <c r="A537" s="968" t="s">
        <v>4503</v>
      </c>
      <c r="B537" s="969">
        <v>620070002405</v>
      </c>
      <c r="C537" s="968" t="s">
        <v>4614</v>
      </c>
      <c r="D537" s="968" t="s">
        <v>4144</v>
      </c>
      <c r="E537" s="968" t="s">
        <v>4120</v>
      </c>
      <c r="F537" s="970">
        <v>16427.3</v>
      </c>
      <c r="G537" s="968" t="s">
        <v>4091</v>
      </c>
      <c r="H537" s="971">
        <v>1</v>
      </c>
      <c r="I537" s="972">
        <v>0.527983104540655</v>
      </c>
      <c r="J537" s="972">
        <v>0</v>
      </c>
      <c r="K537" s="973">
        <v>30</v>
      </c>
      <c r="L537" s="972">
        <v>11.45</v>
      </c>
      <c r="M537" s="972">
        <v>15.8394931362196</v>
      </c>
      <c r="N537" s="971">
        <v>1</v>
      </c>
      <c r="O537" s="971">
        <v>0</v>
      </c>
      <c r="P537" s="968">
        <v>4690379092971</v>
      </c>
      <c r="Q537" s="971"/>
      <c r="R537" s="971">
        <v>0</v>
      </c>
      <c r="S537" s="968" t="s">
        <v>4092</v>
      </c>
      <c r="T537" s="974">
        <f t="shared" si="14"/>
        <v>11006.291000000001</v>
      </c>
      <c r="U537" s="975">
        <f t="shared" si="15"/>
        <v>11556.605550000002</v>
      </c>
    </row>
    <row r="538" spans="1:21" hidden="1">
      <c r="A538" s="968" t="s">
        <v>4503</v>
      </c>
      <c r="B538" s="969">
        <v>620070002406</v>
      </c>
      <c r="C538" s="968" t="s">
        <v>4615</v>
      </c>
      <c r="D538" s="968" t="s">
        <v>4144</v>
      </c>
      <c r="E538" s="968" t="s">
        <v>4120</v>
      </c>
      <c r="F538" s="970">
        <v>16427.3</v>
      </c>
      <c r="G538" s="968" t="s">
        <v>4091</v>
      </c>
      <c r="H538" s="971">
        <v>1</v>
      </c>
      <c r="I538" s="972">
        <v>0.527983104540655</v>
      </c>
      <c r="J538" s="972">
        <v>0</v>
      </c>
      <c r="K538" s="973">
        <v>30</v>
      </c>
      <c r="L538" s="972">
        <v>11.45</v>
      </c>
      <c r="M538" s="972">
        <v>15.8394931362196</v>
      </c>
      <c r="N538" s="971">
        <v>1</v>
      </c>
      <c r="O538" s="971">
        <v>0</v>
      </c>
      <c r="P538" s="968">
        <v>4690379092988</v>
      </c>
      <c r="Q538" s="971"/>
      <c r="R538" s="971">
        <v>0</v>
      </c>
      <c r="S538" s="968" t="s">
        <v>4092</v>
      </c>
      <c r="T538" s="974">
        <f t="shared" si="14"/>
        <v>11006.291000000001</v>
      </c>
      <c r="U538" s="975">
        <f t="shared" si="15"/>
        <v>11556.605550000002</v>
      </c>
    </row>
    <row r="539" spans="1:21" hidden="1">
      <c r="A539" s="968" t="s">
        <v>4503</v>
      </c>
      <c r="B539" s="969">
        <v>620070002401</v>
      </c>
      <c r="C539" s="968" t="s">
        <v>4616</v>
      </c>
      <c r="D539" s="968" t="s">
        <v>4144</v>
      </c>
      <c r="E539" s="968" t="s">
        <v>4120</v>
      </c>
      <c r="F539" s="970">
        <v>16427.3</v>
      </c>
      <c r="G539" s="968" t="s">
        <v>4091</v>
      </c>
      <c r="H539" s="971">
        <v>1</v>
      </c>
      <c r="I539" s="972">
        <v>0.527983104540655</v>
      </c>
      <c r="J539" s="972">
        <v>0</v>
      </c>
      <c r="K539" s="973">
        <v>30</v>
      </c>
      <c r="L539" s="972">
        <v>11.45</v>
      </c>
      <c r="M539" s="972">
        <v>15.8394931362196</v>
      </c>
      <c r="N539" s="971">
        <v>1</v>
      </c>
      <c r="O539" s="971">
        <v>0</v>
      </c>
      <c r="P539" s="968">
        <v>4690379092933</v>
      </c>
      <c r="Q539" s="971"/>
      <c r="R539" s="971">
        <v>0</v>
      </c>
      <c r="S539" s="968" t="s">
        <v>4092</v>
      </c>
      <c r="T539" s="974">
        <f t="shared" si="14"/>
        <v>11006.291000000001</v>
      </c>
      <c r="U539" s="975">
        <f t="shared" si="15"/>
        <v>11556.605550000002</v>
      </c>
    </row>
    <row r="540" spans="1:21" hidden="1">
      <c r="A540" s="968" t="s">
        <v>4503</v>
      </c>
      <c r="B540" s="969">
        <v>620070002402</v>
      </c>
      <c r="C540" s="968" t="s">
        <v>4617</v>
      </c>
      <c r="D540" s="968" t="s">
        <v>4144</v>
      </c>
      <c r="E540" s="968" t="s">
        <v>4120</v>
      </c>
      <c r="F540" s="970">
        <v>16427.3</v>
      </c>
      <c r="G540" s="968" t="s">
        <v>4091</v>
      </c>
      <c r="H540" s="971">
        <v>1</v>
      </c>
      <c r="I540" s="972">
        <v>0.527983104540655</v>
      </c>
      <c r="J540" s="972">
        <v>0</v>
      </c>
      <c r="K540" s="973">
        <v>30</v>
      </c>
      <c r="L540" s="972">
        <v>11.45</v>
      </c>
      <c r="M540" s="972">
        <v>15.8394931362196</v>
      </c>
      <c r="N540" s="971">
        <v>1</v>
      </c>
      <c r="O540" s="971">
        <v>0</v>
      </c>
      <c r="P540" s="968">
        <v>4690379092940</v>
      </c>
      <c r="Q540" s="971"/>
      <c r="R540" s="971">
        <v>0</v>
      </c>
      <c r="S540" s="968" t="s">
        <v>4092</v>
      </c>
      <c r="T540" s="974">
        <f t="shared" si="14"/>
        <v>11006.291000000001</v>
      </c>
      <c r="U540" s="975">
        <f t="shared" si="15"/>
        <v>11556.605550000002</v>
      </c>
    </row>
    <row r="541" spans="1:21" hidden="1">
      <c r="A541" s="968" t="s">
        <v>4503</v>
      </c>
      <c r="B541" s="969">
        <v>620070002403</v>
      </c>
      <c r="C541" s="968" t="s">
        <v>4618</v>
      </c>
      <c r="D541" s="968" t="s">
        <v>4144</v>
      </c>
      <c r="E541" s="968" t="s">
        <v>4120</v>
      </c>
      <c r="F541" s="970">
        <v>16427.3</v>
      </c>
      <c r="G541" s="968" t="s">
        <v>4091</v>
      </c>
      <c r="H541" s="971">
        <v>1</v>
      </c>
      <c r="I541" s="972">
        <v>0.527983104540655</v>
      </c>
      <c r="J541" s="972">
        <v>0</v>
      </c>
      <c r="K541" s="973">
        <v>30</v>
      </c>
      <c r="L541" s="972">
        <v>11.45</v>
      </c>
      <c r="M541" s="972">
        <v>15.8394931362196</v>
      </c>
      <c r="N541" s="971">
        <v>1</v>
      </c>
      <c r="O541" s="971">
        <v>0</v>
      </c>
      <c r="P541" s="968">
        <v>4690379092957</v>
      </c>
      <c r="Q541" s="971"/>
      <c r="R541" s="971">
        <v>0</v>
      </c>
      <c r="S541" s="968" t="s">
        <v>4092</v>
      </c>
      <c r="T541" s="974">
        <f t="shared" si="14"/>
        <v>11006.291000000001</v>
      </c>
      <c r="U541" s="975">
        <f t="shared" si="15"/>
        <v>11556.605550000002</v>
      </c>
    </row>
    <row r="542" spans="1:21" hidden="1">
      <c r="A542" s="968" t="s">
        <v>4503</v>
      </c>
      <c r="B542" s="969">
        <v>620070002404</v>
      </c>
      <c r="C542" s="968" t="s">
        <v>4619</v>
      </c>
      <c r="D542" s="968" t="s">
        <v>4144</v>
      </c>
      <c r="E542" s="968" t="s">
        <v>4120</v>
      </c>
      <c r="F542" s="970">
        <v>16427.3</v>
      </c>
      <c r="G542" s="968" t="s">
        <v>4091</v>
      </c>
      <c r="H542" s="971">
        <v>1</v>
      </c>
      <c r="I542" s="972">
        <v>0.527983104540655</v>
      </c>
      <c r="J542" s="972">
        <v>0</v>
      </c>
      <c r="K542" s="973">
        <v>30</v>
      </c>
      <c r="L542" s="972">
        <v>11.45</v>
      </c>
      <c r="M542" s="972">
        <v>15.8394931362196</v>
      </c>
      <c r="N542" s="971">
        <v>1</v>
      </c>
      <c r="O542" s="971">
        <v>0</v>
      </c>
      <c r="P542" s="968">
        <v>4690379092964</v>
      </c>
      <c r="Q542" s="971"/>
      <c r="R542" s="971">
        <v>0</v>
      </c>
      <c r="S542" s="968" t="s">
        <v>4092</v>
      </c>
      <c r="T542" s="974">
        <f t="shared" si="14"/>
        <v>11006.291000000001</v>
      </c>
      <c r="U542" s="975">
        <f t="shared" si="15"/>
        <v>11556.605550000002</v>
      </c>
    </row>
    <row r="543" spans="1:21" hidden="1">
      <c r="A543" s="968" t="s">
        <v>4503</v>
      </c>
      <c r="B543" s="969">
        <v>620070002407</v>
      </c>
      <c r="C543" s="968" t="s">
        <v>4620</v>
      </c>
      <c r="D543" s="968" t="s">
        <v>4144</v>
      </c>
      <c r="E543" s="968" t="s">
        <v>4120</v>
      </c>
      <c r="F543" s="970">
        <v>16427.3</v>
      </c>
      <c r="G543" s="968" t="s">
        <v>4091</v>
      </c>
      <c r="H543" s="971">
        <v>1</v>
      </c>
      <c r="I543" s="972">
        <v>0.527983104540655</v>
      </c>
      <c r="J543" s="972">
        <v>0</v>
      </c>
      <c r="K543" s="973">
        <v>30</v>
      </c>
      <c r="L543" s="972">
        <v>11.45</v>
      </c>
      <c r="M543" s="972">
        <v>15.8394931362196</v>
      </c>
      <c r="N543" s="971">
        <v>1</v>
      </c>
      <c r="O543" s="971">
        <v>0</v>
      </c>
      <c r="P543" s="968">
        <v>4690379092995</v>
      </c>
      <c r="Q543" s="971"/>
      <c r="R543" s="971">
        <v>0</v>
      </c>
      <c r="S543" s="968" t="s">
        <v>4092</v>
      </c>
      <c r="T543" s="974">
        <f t="shared" ref="T543:T606" si="16">F543*67%</f>
        <v>11006.291000000001</v>
      </c>
      <c r="U543" s="975">
        <f t="shared" ref="U543:U606" si="17">T543*1.05</f>
        <v>11556.605550000002</v>
      </c>
    </row>
    <row r="544" spans="1:21" hidden="1">
      <c r="A544" s="968" t="s">
        <v>4503</v>
      </c>
      <c r="B544" s="969">
        <v>620070002408</v>
      </c>
      <c r="C544" s="968" t="s">
        <v>4621</v>
      </c>
      <c r="D544" s="968" t="s">
        <v>4144</v>
      </c>
      <c r="E544" s="968" t="s">
        <v>4120</v>
      </c>
      <c r="F544" s="970">
        <v>16427.3</v>
      </c>
      <c r="G544" s="968" t="s">
        <v>4091</v>
      </c>
      <c r="H544" s="971">
        <v>1</v>
      </c>
      <c r="I544" s="972">
        <v>0.527983104540655</v>
      </c>
      <c r="J544" s="972">
        <v>0</v>
      </c>
      <c r="K544" s="973">
        <v>30</v>
      </c>
      <c r="L544" s="972">
        <v>11.45</v>
      </c>
      <c r="M544" s="972">
        <v>15.8394931362196</v>
      </c>
      <c r="N544" s="971">
        <v>1</v>
      </c>
      <c r="O544" s="971">
        <v>0</v>
      </c>
      <c r="P544" s="968">
        <v>4690379093008</v>
      </c>
      <c r="Q544" s="971"/>
      <c r="R544" s="971">
        <v>0</v>
      </c>
      <c r="S544" s="968" t="s">
        <v>4092</v>
      </c>
      <c r="T544" s="974">
        <f t="shared" si="16"/>
        <v>11006.291000000001</v>
      </c>
      <c r="U544" s="975">
        <f t="shared" si="17"/>
        <v>11556.605550000002</v>
      </c>
    </row>
    <row r="545" spans="1:21" hidden="1">
      <c r="A545" s="968" t="s">
        <v>4503</v>
      </c>
      <c r="B545" s="969">
        <v>620070002413</v>
      </c>
      <c r="C545" s="968" t="s">
        <v>4622</v>
      </c>
      <c r="D545" s="968" t="s">
        <v>4144</v>
      </c>
      <c r="E545" s="968" t="s">
        <v>4120</v>
      </c>
      <c r="F545" s="970">
        <v>16427.3</v>
      </c>
      <c r="G545" s="968" t="s">
        <v>4091</v>
      </c>
      <c r="H545" s="971">
        <v>1</v>
      </c>
      <c r="I545" s="972">
        <v>0.527983104540655</v>
      </c>
      <c r="J545" s="972">
        <v>0</v>
      </c>
      <c r="K545" s="973">
        <v>30</v>
      </c>
      <c r="L545" s="972">
        <v>11.45</v>
      </c>
      <c r="M545" s="972">
        <v>15.8394931362196</v>
      </c>
      <c r="N545" s="971">
        <v>1</v>
      </c>
      <c r="O545" s="971">
        <v>0</v>
      </c>
      <c r="P545" s="968">
        <v>4690379093053</v>
      </c>
      <c r="Q545" s="971"/>
      <c r="R545" s="971">
        <v>0</v>
      </c>
      <c r="S545" s="968" t="s">
        <v>4092</v>
      </c>
      <c r="T545" s="974">
        <f t="shared" si="16"/>
        <v>11006.291000000001</v>
      </c>
      <c r="U545" s="975">
        <f t="shared" si="17"/>
        <v>11556.605550000002</v>
      </c>
    </row>
    <row r="546" spans="1:21" hidden="1">
      <c r="A546" s="968" t="s">
        <v>4503</v>
      </c>
      <c r="B546" s="969">
        <v>620070002414</v>
      </c>
      <c r="C546" s="968" t="s">
        <v>4623</v>
      </c>
      <c r="D546" s="968" t="s">
        <v>4144</v>
      </c>
      <c r="E546" s="968" t="s">
        <v>4120</v>
      </c>
      <c r="F546" s="970">
        <v>16427.3</v>
      </c>
      <c r="G546" s="968" t="s">
        <v>4091</v>
      </c>
      <c r="H546" s="971">
        <v>1</v>
      </c>
      <c r="I546" s="972">
        <v>0.527983104540655</v>
      </c>
      <c r="J546" s="972">
        <v>0</v>
      </c>
      <c r="K546" s="973">
        <v>30</v>
      </c>
      <c r="L546" s="972">
        <v>11.45</v>
      </c>
      <c r="M546" s="972">
        <v>15.8394931362196</v>
      </c>
      <c r="N546" s="971">
        <v>1</v>
      </c>
      <c r="O546" s="971">
        <v>0</v>
      </c>
      <c r="P546" s="968">
        <v>4690379093060</v>
      </c>
      <c r="Q546" s="971"/>
      <c r="R546" s="971">
        <v>0</v>
      </c>
      <c r="S546" s="968" t="s">
        <v>4092</v>
      </c>
      <c r="T546" s="974">
        <f t="shared" si="16"/>
        <v>11006.291000000001</v>
      </c>
      <c r="U546" s="975">
        <f t="shared" si="17"/>
        <v>11556.605550000002</v>
      </c>
    </row>
    <row r="547" spans="1:21" hidden="1">
      <c r="A547" s="968" t="s">
        <v>4503</v>
      </c>
      <c r="B547" s="969">
        <v>620070002409</v>
      </c>
      <c r="C547" s="968" t="s">
        <v>4624</v>
      </c>
      <c r="D547" s="968" t="s">
        <v>4144</v>
      </c>
      <c r="E547" s="968" t="s">
        <v>4120</v>
      </c>
      <c r="F547" s="970">
        <v>16427.3</v>
      </c>
      <c r="G547" s="968" t="s">
        <v>4091</v>
      </c>
      <c r="H547" s="971">
        <v>1</v>
      </c>
      <c r="I547" s="972">
        <v>0.527983104540655</v>
      </c>
      <c r="J547" s="972">
        <v>0</v>
      </c>
      <c r="K547" s="973">
        <v>30</v>
      </c>
      <c r="L547" s="972">
        <v>11.45</v>
      </c>
      <c r="M547" s="972">
        <v>15.8394931362196</v>
      </c>
      <c r="N547" s="971">
        <v>1</v>
      </c>
      <c r="O547" s="971">
        <v>0</v>
      </c>
      <c r="P547" s="968">
        <v>4690379093015</v>
      </c>
      <c r="Q547" s="971"/>
      <c r="R547" s="971">
        <v>0</v>
      </c>
      <c r="S547" s="968" t="s">
        <v>4092</v>
      </c>
      <c r="T547" s="974">
        <f t="shared" si="16"/>
        <v>11006.291000000001</v>
      </c>
      <c r="U547" s="975">
        <f t="shared" si="17"/>
        <v>11556.605550000002</v>
      </c>
    </row>
    <row r="548" spans="1:21" hidden="1">
      <c r="A548" s="968" t="s">
        <v>4503</v>
      </c>
      <c r="B548" s="969">
        <v>620070002410</v>
      </c>
      <c r="C548" s="968" t="s">
        <v>4625</v>
      </c>
      <c r="D548" s="968" t="s">
        <v>4144</v>
      </c>
      <c r="E548" s="968" t="s">
        <v>4120</v>
      </c>
      <c r="F548" s="970">
        <v>16427.3</v>
      </c>
      <c r="G548" s="968" t="s">
        <v>4091</v>
      </c>
      <c r="H548" s="971">
        <v>1</v>
      </c>
      <c r="I548" s="972">
        <v>0.527983104540655</v>
      </c>
      <c r="J548" s="972">
        <v>0</v>
      </c>
      <c r="K548" s="973">
        <v>30</v>
      </c>
      <c r="L548" s="972">
        <v>11.45</v>
      </c>
      <c r="M548" s="972">
        <v>15.8394931362196</v>
      </c>
      <c r="N548" s="971">
        <v>1</v>
      </c>
      <c r="O548" s="971">
        <v>0</v>
      </c>
      <c r="P548" s="968">
        <v>4690379093022</v>
      </c>
      <c r="Q548" s="971"/>
      <c r="R548" s="971">
        <v>0</v>
      </c>
      <c r="S548" s="968" t="s">
        <v>4092</v>
      </c>
      <c r="T548" s="974">
        <f t="shared" si="16"/>
        <v>11006.291000000001</v>
      </c>
      <c r="U548" s="975">
        <f t="shared" si="17"/>
        <v>11556.605550000002</v>
      </c>
    </row>
    <row r="549" spans="1:21" hidden="1">
      <c r="A549" s="968" t="s">
        <v>4503</v>
      </c>
      <c r="B549" s="969">
        <v>620070002411</v>
      </c>
      <c r="C549" s="968" t="s">
        <v>4626</v>
      </c>
      <c r="D549" s="968" t="s">
        <v>4144</v>
      </c>
      <c r="E549" s="968" t="s">
        <v>4120</v>
      </c>
      <c r="F549" s="970">
        <v>16427.3</v>
      </c>
      <c r="G549" s="968" t="s">
        <v>4091</v>
      </c>
      <c r="H549" s="971">
        <v>1</v>
      </c>
      <c r="I549" s="972">
        <v>0.527983104540655</v>
      </c>
      <c r="J549" s="972">
        <v>0</v>
      </c>
      <c r="K549" s="973">
        <v>30</v>
      </c>
      <c r="L549" s="972">
        <v>11.45</v>
      </c>
      <c r="M549" s="972">
        <v>15.8394931362196</v>
      </c>
      <c r="N549" s="971">
        <v>1</v>
      </c>
      <c r="O549" s="971">
        <v>0</v>
      </c>
      <c r="P549" s="968">
        <v>4690379093039</v>
      </c>
      <c r="Q549" s="971"/>
      <c r="R549" s="971">
        <v>0</v>
      </c>
      <c r="S549" s="968" t="s">
        <v>4092</v>
      </c>
      <c r="T549" s="974">
        <f t="shared" si="16"/>
        <v>11006.291000000001</v>
      </c>
      <c r="U549" s="975">
        <f t="shared" si="17"/>
        <v>11556.605550000002</v>
      </c>
    </row>
    <row r="550" spans="1:21" hidden="1">
      <c r="A550" s="968" t="s">
        <v>4503</v>
      </c>
      <c r="B550" s="969">
        <v>620070002412</v>
      </c>
      <c r="C550" s="968" t="s">
        <v>4627</v>
      </c>
      <c r="D550" s="968" t="s">
        <v>4144</v>
      </c>
      <c r="E550" s="968" t="s">
        <v>4120</v>
      </c>
      <c r="F550" s="970">
        <v>16427.3</v>
      </c>
      <c r="G550" s="968" t="s">
        <v>4091</v>
      </c>
      <c r="H550" s="971">
        <v>1</v>
      </c>
      <c r="I550" s="972">
        <v>0.527983104540655</v>
      </c>
      <c r="J550" s="972">
        <v>0</v>
      </c>
      <c r="K550" s="973">
        <v>30</v>
      </c>
      <c r="L550" s="972">
        <v>11.45</v>
      </c>
      <c r="M550" s="972">
        <v>15.8394931362196</v>
      </c>
      <c r="N550" s="971">
        <v>1</v>
      </c>
      <c r="O550" s="971">
        <v>0</v>
      </c>
      <c r="P550" s="968">
        <v>4690379093046</v>
      </c>
      <c r="Q550" s="971"/>
      <c r="R550" s="971">
        <v>0</v>
      </c>
      <c r="S550" s="968" t="s">
        <v>4092</v>
      </c>
      <c r="T550" s="974">
        <f t="shared" si="16"/>
        <v>11006.291000000001</v>
      </c>
      <c r="U550" s="975">
        <f t="shared" si="17"/>
        <v>11556.605550000002</v>
      </c>
    </row>
    <row r="551" spans="1:21" hidden="1">
      <c r="A551" s="968" t="s">
        <v>4503</v>
      </c>
      <c r="B551" s="969">
        <v>620070002415</v>
      </c>
      <c r="C551" s="968" t="s">
        <v>4628</v>
      </c>
      <c r="D551" s="968" t="s">
        <v>4157</v>
      </c>
      <c r="E551" s="968" t="s">
        <v>4120</v>
      </c>
      <c r="F551" s="970">
        <v>6972.3</v>
      </c>
      <c r="G551" s="968" t="s">
        <v>4091</v>
      </c>
      <c r="H551" s="971">
        <v>4</v>
      </c>
      <c r="I551" s="972">
        <v>1.05596620908131</v>
      </c>
      <c r="J551" s="972">
        <v>0</v>
      </c>
      <c r="K551" s="973">
        <v>20</v>
      </c>
      <c r="L551" s="972">
        <v>45.8</v>
      </c>
      <c r="M551" s="972">
        <v>21.119324181626201</v>
      </c>
      <c r="N551" s="971">
        <v>1</v>
      </c>
      <c r="O551" s="971">
        <v>0</v>
      </c>
      <c r="P551" s="968">
        <v>4690379093077</v>
      </c>
      <c r="Q551" s="971"/>
      <c r="R551" s="971">
        <v>0</v>
      </c>
      <c r="S551" s="968" t="s">
        <v>4092</v>
      </c>
      <c r="T551" s="974">
        <f t="shared" si="16"/>
        <v>4671.4410000000007</v>
      </c>
      <c r="U551" s="975">
        <f t="shared" si="17"/>
        <v>4905.0130500000014</v>
      </c>
    </row>
    <row r="552" spans="1:21" hidden="1">
      <c r="A552" s="968" t="s">
        <v>4503</v>
      </c>
      <c r="B552" s="969">
        <v>620070002416</v>
      </c>
      <c r="C552" s="968" t="s">
        <v>4629</v>
      </c>
      <c r="D552" s="968" t="s">
        <v>4157</v>
      </c>
      <c r="E552" s="968" t="s">
        <v>4120</v>
      </c>
      <c r="F552" s="970">
        <v>6972.3</v>
      </c>
      <c r="G552" s="968" t="s">
        <v>4091</v>
      </c>
      <c r="H552" s="971">
        <v>4</v>
      </c>
      <c r="I552" s="972">
        <v>1.05596620908131</v>
      </c>
      <c r="J552" s="972">
        <v>0</v>
      </c>
      <c r="K552" s="973">
        <v>20</v>
      </c>
      <c r="L552" s="972">
        <v>45.8</v>
      </c>
      <c r="M552" s="972">
        <v>21.119324181626201</v>
      </c>
      <c r="N552" s="971">
        <v>1</v>
      </c>
      <c r="O552" s="971">
        <v>0</v>
      </c>
      <c r="P552" s="968">
        <v>4690379093084</v>
      </c>
      <c r="Q552" s="971"/>
      <c r="R552" s="971">
        <v>0</v>
      </c>
      <c r="S552" s="968" t="s">
        <v>4092</v>
      </c>
      <c r="T552" s="974">
        <f t="shared" si="16"/>
        <v>4671.4410000000007</v>
      </c>
      <c r="U552" s="975">
        <f t="shared" si="17"/>
        <v>4905.0130500000014</v>
      </c>
    </row>
    <row r="553" spans="1:21" hidden="1">
      <c r="A553" s="968" t="s">
        <v>4503</v>
      </c>
      <c r="B553" s="969">
        <v>620070002421</v>
      </c>
      <c r="C553" s="968" t="s">
        <v>4630</v>
      </c>
      <c r="D553" s="968" t="s">
        <v>4157</v>
      </c>
      <c r="E553" s="968" t="s">
        <v>4120</v>
      </c>
      <c r="F553" s="970">
        <v>6972.3</v>
      </c>
      <c r="G553" s="968" t="s">
        <v>4091</v>
      </c>
      <c r="H553" s="971">
        <v>4</v>
      </c>
      <c r="I553" s="972">
        <v>1.05596620908131</v>
      </c>
      <c r="J553" s="972">
        <v>0</v>
      </c>
      <c r="K553" s="973">
        <v>20</v>
      </c>
      <c r="L553" s="972">
        <v>45.8</v>
      </c>
      <c r="M553" s="972">
        <v>21.119324181626201</v>
      </c>
      <c r="N553" s="971">
        <v>1</v>
      </c>
      <c r="O553" s="971">
        <v>0</v>
      </c>
      <c r="P553" s="968">
        <v>4690379093138</v>
      </c>
      <c r="Q553" s="971"/>
      <c r="R553" s="971">
        <v>0</v>
      </c>
      <c r="S553" s="968" t="s">
        <v>4092</v>
      </c>
      <c r="T553" s="974">
        <f t="shared" si="16"/>
        <v>4671.4410000000007</v>
      </c>
      <c r="U553" s="975">
        <f t="shared" si="17"/>
        <v>4905.0130500000014</v>
      </c>
    </row>
    <row r="554" spans="1:21" hidden="1">
      <c r="A554" s="968" t="s">
        <v>4503</v>
      </c>
      <c r="B554" s="969">
        <v>620070002422</v>
      </c>
      <c r="C554" s="968" t="s">
        <v>4631</v>
      </c>
      <c r="D554" s="968" t="s">
        <v>4157</v>
      </c>
      <c r="E554" s="968" t="s">
        <v>4120</v>
      </c>
      <c r="F554" s="970">
        <v>6972.3</v>
      </c>
      <c r="G554" s="968" t="s">
        <v>4091</v>
      </c>
      <c r="H554" s="971">
        <v>4</v>
      </c>
      <c r="I554" s="972">
        <v>1.05596620908131</v>
      </c>
      <c r="J554" s="972">
        <v>0</v>
      </c>
      <c r="K554" s="973">
        <v>20</v>
      </c>
      <c r="L554" s="972">
        <v>45.8</v>
      </c>
      <c r="M554" s="972">
        <v>21.119324181626201</v>
      </c>
      <c r="N554" s="971">
        <v>1</v>
      </c>
      <c r="O554" s="971">
        <v>0</v>
      </c>
      <c r="P554" s="968">
        <v>4690379093145</v>
      </c>
      <c r="Q554" s="971"/>
      <c r="R554" s="971">
        <v>0</v>
      </c>
      <c r="S554" s="968" t="s">
        <v>4092</v>
      </c>
      <c r="T554" s="974">
        <f t="shared" si="16"/>
        <v>4671.4410000000007</v>
      </c>
      <c r="U554" s="975">
        <f t="shared" si="17"/>
        <v>4905.0130500000014</v>
      </c>
    </row>
    <row r="555" spans="1:21" hidden="1">
      <c r="A555" s="968" t="s">
        <v>4503</v>
      </c>
      <c r="B555" s="969">
        <v>620070002417</v>
      </c>
      <c r="C555" s="968" t="s">
        <v>4632</v>
      </c>
      <c r="D555" s="968" t="s">
        <v>4157</v>
      </c>
      <c r="E555" s="968" t="s">
        <v>4120</v>
      </c>
      <c r="F555" s="970">
        <v>6972.3</v>
      </c>
      <c r="G555" s="968" t="s">
        <v>4091</v>
      </c>
      <c r="H555" s="971">
        <v>4</v>
      </c>
      <c r="I555" s="972">
        <v>1.05596620908131</v>
      </c>
      <c r="J555" s="972">
        <v>0</v>
      </c>
      <c r="K555" s="973">
        <v>20</v>
      </c>
      <c r="L555" s="972">
        <v>45.8</v>
      </c>
      <c r="M555" s="972">
        <v>21.119324181626201</v>
      </c>
      <c r="N555" s="971">
        <v>1</v>
      </c>
      <c r="O555" s="971">
        <v>0</v>
      </c>
      <c r="P555" s="968">
        <v>4690379093091</v>
      </c>
      <c r="Q555" s="971"/>
      <c r="R555" s="971">
        <v>0</v>
      </c>
      <c r="S555" s="968" t="s">
        <v>4092</v>
      </c>
      <c r="T555" s="974">
        <f t="shared" si="16"/>
        <v>4671.4410000000007</v>
      </c>
      <c r="U555" s="975">
        <f t="shared" si="17"/>
        <v>4905.0130500000014</v>
      </c>
    </row>
    <row r="556" spans="1:21" hidden="1">
      <c r="A556" s="968" t="s">
        <v>4503</v>
      </c>
      <c r="B556" s="969">
        <v>620070002418</v>
      </c>
      <c r="C556" s="968" t="s">
        <v>4633</v>
      </c>
      <c r="D556" s="968" t="s">
        <v>4157</v>
      </c>
      <c r="E556" s="968" t="s">
        <v>4120</v>
      </c>
      <c r="F556" s="970">
        <v>6972.3</v>
      </c>
      <c r="G556" s="968" t="s">
        <v>4091</v>
      </c>
      <c r="H556" s="971">
        <v>4</v>
      </c>
      <c r="I556" s="972">
        <v>1.05596620908131</v>
      </c>
      <c r="J556" s="972">
        <v>0</v>
      </c>
      <c r="K556" s="973">
        <v>20</v>
      </c>
      <c r="L556" s="972">
        <v>45.8</v>
      </c>
      <c r="M556" s="972">
        <v>21.119324181626201</v>
      </c>
      <c r="N556" s="971">
        <v>1</v>
      </c>
      <c r="O556" s="971">
        <v>0</v>
      </c>
      <c r="P556" s="968">
        <v>4690379093107</v>
      </c>
      <c r="Q556" s="971"/>
      <c r="R556" s="971">
        <v>0</v>
      </c>
      <c r="S556" s="968" t="s">
        <v>4092</v>
      </c>
      <c r="T556" s="974">
        <f t="shared" si="16"/>
        <v>4671.4410000000007</v>
      </c>
      <c r="U556" s="975">
        <f t="shared" si="17"/>
        <v>4905.0130500000014</v>
      </c>
    </row>
    <row r="557" spans="1:21" hidden="1">
      <c r="A557" s="968" t="s">
        <v>4503</v>
      </c>
      <c r="B557" s="969">
        <v>620070002419</v>
      </c>
      <c r="C557" s="968" t="s">
        <v>4634</v>
      </c>
      <c r="D557" s="968" t="s">
        <v>4157</v>
      </c>
      <c r="E557" s="968" t="s">
        <v>4120</v>
      </c>
      <c r="F557" s="970">
        <v>6972.3</v>
      </c>
      <c r="G557" s="968" t="s">
        <v>4091</v>
      </c>
      <c r="H557" s="971">
        <v>4</v>
      </c>
      <c r="I557" s="972">
        <v>1.05596620908131</v>
      </c>
      <c r="J557" s="972">
        <v>0</v>
      </c>
      <c r="K557" s="973">
        <v>20</v>
      </c>
      <c r="L557" s="972">
        <v>45.8</v>
      </c>
      <c r="M557" s="972">
        <v>21.119324181626201</v>
      </c>
      <c r="N557" s="971">
        <v>1</v>
      </c>
      <c r="O557" s="971">
        <v>0</v>
      </c>
      <c r="P557" s="968">
        <v>4690379093114</v>
      </c>
      <c r="Q557" s="971"/>
      <c r="R557" s="971">
        <v>0</v>
      </c>
      <c r="S557" s="968" t="s">
        <v>4092</v>
      </c>
      <c r="T557" s="974">
        <f t="shared" si="16"/>
        <v>4671.4410000000007</v>
      </c>
      <c r="U557" s="975">
        <f t="shared" si="17"/>
        <v>4905.0130500000014</v>
      </c>
    </row>
    <row r="558" spans="1:21" hidden="1">
      <c r="A558" s="968" t="s">
        <v>4503</v>
      </c>
      <c r="B558" s="969">
        <v>620070002420</v>
      </c>
      <c r="C558" s="968" t="s">
        <v>4635</v>
      </c>
      <c r="D558" s="968" t="s">
        <v>4157</v>
      </c>
      <c r="E558" s="968" t="s">
        <v>4120</v>
      </c>
      <c r="F558" s="970">
        <v>6972.3</v>
      </c>
      <c r="G558" s="968" t="s">
        <v>4091</v>
      </c>
      <c r="H558" s="971">
        <v>4</v>
      </c>
      <c r="I558" s="972">
        <v>1.05596620908131</v>
      </c>
      <c r="J558" s="972">
        <v>0</v>
      </c>
      <c r="K558" s="973">
        <v>20</v>
      </c>
      <c r="L558" s="972">
        <v>45.8</v>
      </c>
      <c r="M558" s="972">
        <v>21.119324181626201</v>
      </c>
      <c r="N558" s="971">
        <v>1</v>
      </c>
      <c r="O558" s="971">
        <v>0</v>
      </c>
      <c r="P558" s="968">
        <v>4690379093121</v>
      </c>
      <c r="Q558" s="971"/>
      <c r="R558" s="971">
        <v>0</v>
      </c>
      <c r="S558" s="968" t="s">
        <v>4092</v>
      </c>
      <c r="T558" s="974">
        <f t="shared" si="16"/>
        <v>4671.4410000000007</v>
      </c>
      <c r="U558" s="975">
        <f t="shared" si="17"/>
        <v>4905.0130500000014</v>
      </c>
    </row>
    <row r="559" spans="1:21" hidden="1">
      <c r="A559" s="968" t="s">
        <v>4503</v>
      </c>
      <c r="B559" s="969">
        <v>620070002423</v>
      </c>
      <c r="C559" s="968" t="s">
        <v>4636</v>
      </c>
      <c r="D559" s="968" t="s">
        <v>4157</v>
      </c>
      <c r="E559" s="968" t="s">
        <v>4120</v>
      </c>
      <c r="F559" s="970">
        <v>11712</v>
      </c>
      <c r="G559" s="968" t="s">
        <v>4091</v>
      </c>
      <c r="H559" s="971">
        <v>2</v>
      </c>
      <c r="I559" s="972">
        <v>0.527983104540655</v>
      </c>
      <c r="J559" s="972">
        <v>0</v>
      </c>
      <c r="K559" s="973">
        <v>26</v>
      </c>
      <c r="L559" s="972">
        <v>22.9</v>
      </c>
      <c r="M559" s="972">
        <v>13.727560718056999</v>
      </c>
      <c r="N559" s="971">
        <v>1</v>
      </c>
      <c r="O559" s="971">
        <v>0</v>
      </c>
      <c r="P559" s="968">
        <v>4690379093152</v>
      </c>
      <c r="Q559" s="971"/>
      <c r="R559" s="971">
        <v>0</v>
      </c>
      <c r="S559" s="968" t="s">
        <v>4092</v>
      </c>
      <c r="T559" s="974">
        <f t="shared" si="16"/>
        <v>7847.0400000000009</v>
      </c>
      <c r="U559" s="975">
        <f t="shared" si="17"/>
        <v>8239.3920000000016</v>
      </c>
    </row>
    <row r="560" spans="1:21" hidden="1">
      <c r="A560" s="968" t="s">
        <v>4503</v>
      </c>
      <c r="B560" s="969">
        <v>620070002424</v>
      </c>
      <c r="C560" s="968" t="s">
        <v>4637</v>
      </c>
      <c r="D560" s="968" t="s">
        <v>4157</v>
      </c>
      <c r="E560" s="968" t="s">
        <v>4120</v>
      </c>
      <c r="F560" s="970">
        <v>11712</v>
      </c>
      <c r="G560" s="968" t="s">
        <v>4091</v>
      </c>
      <c r="H560" s="971">
        <v>2</v>
      </c>
      <c r="I560" s="972">
        <v>0.527983104540655</v>
      </c>
      <c r="J560" s="972">
        <v>0</v>
      </c>
      <c r="K560" s="973">
        <v>26</v>
      </c>
      <c r="L560" s="972">
        <v>22.9</v>
      </c>
      <c r="M560" s="972">
        <v>13.727560718056999</v>
      </c>
      <c r="N560" s="971">
        <v>1</v>
      </c>
      <c r="O560" s="971">
        <v>0</v>
      </c>
      <c r="P560" s="968">
        <v>4690379093169</v>
      </c>
      <c r="Q560" s="971"/>
      <c r="R560" s="971">
        <v>0</v>
      </c>
      <c r="S560" s="968" t="s">
        <v>4092</v>
      </c>
      <c r="T560" s="974">
        <f t="shared" si="16"/>
        <v>7847.0400000000009</v>
      </c>
      <c r="U560" s="975">
        <f t="shared" si="17"/>
        <v>8239.3920000000016</v>
      </c>
    </row>
    <row r="561" spans="1:21" hidden="1">
      <c r="A561" s="968" t="s">
        <v>4503</v>
      </c>
      <c r="B561" s="969">
        <v>620070002429</v>
      </c>
      <c r="C561" s="968" t="s">
        <v>4638</v>
      </c>
      <c r="D561" s="968" t="s">
        <v>4157</v>
      </c>
      <c r="E561" s="968" t="s">
        <v>4120</v>
      </c>
      <c r="F561" s="970">
        <v>11712</v>
      </c>
      <c r="G561" s="968" t="s">
        <v>4091</v>
      </c>
      <c r="H561" s="971">
        <v>2</v>
      </c>
      <c r="I561" s="972">
        <v>0.527983104540655</v>
      </c>
      <c r="J561" s="972">
        <v>0</v>
      </c>
      <c r="K561" s="973">
        <v>26</v>
      </c>
      <c r="L561" s="972">
        <v>22.9</v>
      </c>
      <c r="M561" s="972">
        <v>13.727560718056999</v>
      </c>
      <c r="N561" s="971">
        <v>1</v>
      </c>
      <c r="O561" s="971">
        <v>0</v>
      </c>
      <c r="P561" s="968">
        <v>4690379093213</v>
      </c>
      <c r="Q561" s="971"/>
      <c r="R561" s="971">
        <v>0</v>
      </c>
      <c r="S561" s="968" t="s">
        <v>4092</v>
      </c>
      <c r="T561" s="974">
        <f t="shared" si="16"/>
        <v>7847.0400000000009</v>
      </c>
      <c r="U561" s="975">
        <f t="shared" si="17"/>
        <v>8239.3920000000016</v>
      </c>
    </row>
    <row r="562" spans="1:21" hidden="1">
      <c r="A562" s="968" t="s">
        <v>4503</v>
      </c>
      <c r="B562" s="969">
        <v>620070002430</v>
      </c>
      <c r="C562" s="968" t="s">
        <v>4639</v>
      </c>
      <c r="D562" s="968" t="s">
        <v>4157</v>
      </c>
      <c r="E562" s="968" t="s">
        <v>4120</v>
      </c>
      <c r="F562" s="970">
        <v>11712</v>
      </c>
      <c r="G562" s="968" t="s">
        <v>4091</v>
      </c>
      <c r="H562" s="971">
        <v>2</v>
      </c>
      <c r="I562" s="972">
        <v>0.527983104540655</v>
      </c>
      <c r="J562" s="972">
        <v>0</v>
      </c>
      <c r="K562" s="973">
        <v>26</v>
      </c>
      <c r="L562" s="972">
        <v>22.9</v>
      </c>
      <c r="M562" s="972">
        <v>13.727560718056999</v>
      </c>
      <c r="N562" s="971">
        <v>1</v>
      </c>
      <c r="O562" s="971">
        <v>0</v>
      </c>
      <c r="P562" s="968">
        <v>4690379093220</v>
      </c>
      <c r="Q562" s="971"/>
      <c r="R562" s="971">
        <v>0</v>
      </c>
      <c r="S562" s="968" t="s">
        <v>4092</v>
      </c>
      <c r="T562" s="974">
        <f t="shared" si="16"/>
        <v>7847.0400000000009</v>
      </c>
      <c r="U562" s="975">
        <f t="shared" si="17"/>
        <v>8239.3920000000016</v>
      </c>
    </row>
    <row r="563" spans="1:21" hidden="1">
      <c r="A563" s="968" t="s">
        <v>4503</v>
      </c>
      <c r="B563" s="969">
        <v>620070002425</v>
      </c>
      <c r="C563" s="968" t="s">
        <v>4640</v>
      </c>
      <c r="D563" s="968" t="s">
        <v>4157</v>
      </c>
      <c r="E563" s="968" t="s">
        <v>4120</v>
      </c>
      <c r="F563" s="970">
        <v>11712</v>
      </c>
      <c r="G563" s="968" t="s">
        <v>4091</v>
      </c>
      <c r="H563" s="971">
        <v>2</v>
      </c>
      <c r="I563" s="972">
        <v>0.527983104540655</v>
      </c>
      <c r="J563" s="972">
        <v>0</v>
      </c>
      <c r="K563" s="973">
        <v>26</v>
      </c>
      <c r="L563" s="972">
        <v>22.9</v>
      </c>
      <c r="M563" s="972">
        <v>13.727560718056999</v>
      </c>
      <c r="N563" s="971">
        <v>1</v>
      </c>
      <c r="O563" s="971">
        <v>0</v>
      </c>
      <c r="P563" s="968">
        <v>4690379093176</v>
      </c>
      <c r="Q563" s="971"/>
      <c r="R563" s="971">
        <v>0</v>
      </c>
      <c r="S563" s="968" t="s">
        <v>4092</v>
      </c>
      <c r="T563" s="974">
        <f t="shared" si="16"/>
        <v>7847.0400000000009</v>
      </c>
      <c r="U563" s="975">
        <f t="shared" si="17"/>
        <v>8239.3920000000016</v>
      </c>
    </row>
    <row r="564" spans="1:21" hidden="1">
      <c r="A564" s="968" t="s">
        <v>4503</v>
      </c>
      <c r="B564" s="969">
        <v>620070002426</v>
      </c>
      <c r="C564" s="968" t="s">
        <v>4641</v>
      </c>
      <c r="D564" s="968" t="s">
        <v>4157</v>
      </c>
      <c r="E564" s="968" t="s">
        <v>4120</v>
      </c>
      <c r="F564" s="970">
        <v>11712</v>
      </c>
      <c r="G564" s="968" t="s">
        <v>4091</v>
      </c>
      <c r="H564" s="971">
        <v>2</v>
      </c>
      <c r="I564" s="972">
        <v>0.527983104540655</v>
      </c>
      <c r="J564" s="972">
        <v>0</v>
      </c>
      <c r="K564" s="973">
        <v>26</v>
      </c>
      <c r="L564" s="972">
        <v>22.9</v>
      </c>
      <c r="M564" s="972">
        <v>13.727560718056999</v>
      </c>
      <c r="N564" s="971">
        <v>1</v>
      </c>
      <c r="O564" s="971">
        <v>0</v>
      </c>
      <c r="P564" s="968">
        <v>4690379093183</v>
      </c>
      <c r="Q564" s="971"/>
      <c r="R564" s="971">
        <v>0</v>
      </c>
      <c r="S564" s="968" t="s">
        <v>4092</v>
      </c>
      <c r="T564" s="974">
        <f t="shared" si="16"/>
        <v>7847.0400000000009</v>
      </c>
      <c r="U564" s="975">
        <f t="shared" si="17"/>
        <v>8239.3920000000016</v>
      </c>
    </row>
    <row r="565" spans="1:21" hidden="1">
      <c r="A565" s="968" t="s">
        <v>4503</v>
      </c>
      <c r="B565" s="969">
        <v>620070002427</v>
      </c>
      <c r="C565" s="968" t="s">
        <v>4642</v>
      </c>
      <c r="D565" s="968" t="s">
        <v>4157</v>
      </c>
      <c r="E565" s="968" t="s">
        <v>4120</v>
      </c>
      <c r="F565" s="970">
        <v>11712</v>
      </c>
      <c r="G565" s="968" t="s">
        <v>4091</v>
      </c>
      <c r="H565" s="971">
        <v>2</v>
      </c>
      <c r="I565" s="972">
        <v>0.527983104540655</v>
      </c>
      <c r="J565" s="972">
        <v>0</v>
      </c>
      <c r="K565" s="973">
        <v>26</v>
      </c>
      <c r="L565" s="972">
        <v>22.9</v>
      </c>
      <c r="M565" s="972">
        <v>13.727560718056999</v>
      </c>
      <c r="N565" s="971">
        <v>1</v>
      </c>
      <c r="O565" s="971">
        <v>0</v>
      </c>
      <c r="P565" s="968">
        <v>4690379093190</v>
      </c>
      <c r="Q565" s="971"/>
      <c r="R565" s="971">
        <v>0</v>
      </c>
      <c r="S565" s="968" t="s">
        <v>4092</v>
      </c>
      <c r="T565" s="974">
        <f t="shared" si="16"/>
        <v>7847.0400000000009</v>
      </c>
      <c r="U565" s="975">
        <f t="shared" si="17"/>
        <v>8239.3920000000016</v>
      </c>
    </row>
    <row r="566" spans="1:21" hidden="1">
      <c r="A566" s="968" t="s">
        <v>4503</v>
      </c>
      <c r="B566" s="969">
        <v>620070002428</v>
      </c>
      <c r="C566" s="968" t="s">
        <v>4643</v>
      </c>
      <c r="D566" s="968" t="s">
        <v>4157</v>
      </c>
      <c r="E566" s="968" t="s">
        <v>4120</v>
      </c>
      <c r="F566" s="970">
        <v>11712</v>
      </c>
      <c r="G566" s="968" t="s">
        <v>4091</v>
      </c>
      <c r="H566" s="971">
        <v>2</v>
      </c>
      <c r="I566" s="972">
        <v>0.527983104540655</v>
      </c>
      <c r="J566" s="972">
        <v>0</v>
      </c>
      <c r="K566" s="973">
        <v>26</v>
      </c>
      <c r="L566" s="972">
        <v>22.9</v>
      </c>
      <c r="M566" s="972">
        <v>13.727560718056999</v>
      </c>
      <c r="N566" s="971">
        <v>1</v>
      </c>
      <c r="O566" s="971">
        <v>0</v>
      </c>
      <c r="P566" s="968">
        <v>4690379093206</v>
      </c>
      <c r="Q566" s="971"/>
      <c r="R566" s="971">
        <v>0</v>
      </c>
      <c r="S566" s="968" t="s">
        <v>4092</v>
      </c>
      <c r="T566" s="974">
        <f t="shared" si="16"/>
        <v>7847.0400000000009</v>
      </c>
      <c r="U566" s="975">
        <f t="shared" si="17"/>
        <v>8239.3920000000016</v>
      </c>
    </row>
    <row r="567" spans="1:21" hidden="1">
      <c r="A567" s="968" t="s">
        <v>4503</v>
      </c>
      <c r="B567" s="969">
        <v>620070002431</v>
      </c>
      <c r="C567" s="968" t="s">
        <v>4644</v>
      </c>
      <c r="D567" s="968" t="s">
        <v>4157</v>
      </c>
      <c r="E567" s="968" t="s">
        <v>4120</v>
      </c>
      <c r="F567" s="970">
        <v>11712</v>
      </c>
      <c r="G567" s="968" t="s">
        <v>4091</v>
      </c>
      <c r="H567" s="971">
        <v>2</v>
      </c>
      <c r="I567" s="972">
        <v>0.527983104540655</v>
      </c>
      <c r="J567" s="972">
        <v>0</v>
      </c>
      <c r="K567" s="973">
        <v>26</v>
      </c>
      <c r="L567" s="972">
        <v>22.9</v>
      </c>
      <c r="M567" s="972">
        <v>13.727560718056999</v>
      </c>
      <c r="N567" s="971">
        <v>1</v>
      </c>
      <c r="O567" s="971">
        <v>0</v>
      </c>
      <c r="P567" s="968">
        <v>4690379093237</v>
      </c>
      <c r="Q567" s="971"/>
      <c r="R567" s="971">
        <v>0</v>
      </c>
      <c r="S567" s="968" t="s">
        <v>4092</v>
      </c>
      <c r="T567" s="974">
        <f t="shared" si="16"/>
        <v>7847.0400000000009</v>
      </c>
      <c r="U567" s="975">
        <f t="shared" si="17"/>
        <v>8239.3920000000016</v>
      </c>
    </row>
    <row r="568" spans="1:21" hidden="1">
      <c r="A568" s="968" t="s">
        <v>4503</v>
      </c>
      <c r="B568" s="969">
        <v>620070002432</v>
      </c>
      <c r="C568" s="968" t="s">
        <v>4645</v>
      </c>
      <c r="D568" s="968" t="s">
        <v>4157</v>
      </c>
      <c r="E568" s="968" t="s">
        <v>4120</v>
      </c>
      <c r="F568" s="970">
        <v>11712</v>
      </c>
      <c r="G568" s="968" t="s">
        <v>4091</v>
      </c>
      <c r="H568" s="971">
        <v>2</v>
      </c>
      <c r="I568" s="972">
        <v>0.527983104540655</v>
      </c>
      <c r="J568" s="972">
        <v>0</v>
      </c>
      <c r="K568" s="973">
        <v>26</v>
      </c>
      <c r="L568" s="972">
        <v>22.9</v>
      </c>
      <c r="M568" s="972">
        <v>13.727560718056999</v>
      </c>
      <c r="N568" s="971">
        <v>1</v>
      </c>
      <c r="O568" s="971">
        <v>0</v>
      </c>
      <c r="P568" s="968">
        <v>4690379093244</v>
      </c>
      <c r="Q568" s="971"/>
      <c r="R568" s="971">
        <v>0</v>
      </c>
      <c r="S568" s="968" t="s">
        <v>4092</v>
      </c>
      <c r="T568" s="974">
        <f t="shared" si="16"/>
        <v>7847.0400000000009</v>
      </c>
      <c r="U568" s="975">
        <f t="shared" si="17"/>
        <v>8239.3920000000016</v>
      </c>
    </row>
    <row r="569" spans="1:21" hidden="1">
      <c r="A569" s="968" t="s">
        <v>4503</v>
      </c>
      <c r="B569" s="969">
        <v>620070002437</v>
      </c>
      <c r="C569" s="968" t="s">
        <v>4646</v>
      </c>
      <c r="D569" s="968" t="s">
        <v>4157</v>
      </c>
      <c r="E569" s="968" t="s">
        <v>4120</v>
      </c>
      <c r="F569" s="970">
        <v>11712</v>
      </c>
      <c r="G569" s="968" t="s">
        <v>4091</v>
      </c>
      <c r="H569" s="971">
        <v>2</v>
      </c>
      <c r="I569" s="972">
        <v>0.527983104540655</v>
      </c>
      <c r="J569" s="972">
        <v>0</v>
      </c>
      <c r="K569" s="973">
        <v>26</v>
      </c>
      <c r="L569" s="972">
        <v>22.9</v>
      </c>
      <c r="M569" s="972">
        <v>13.727560718056999</v>
      </c>
      <c r="N569" s="971">
        <v>1</v>
      </c>
      <c r="O569" s="971">
        <v>0</v>
      </c>
      <c r="P569" s="968">
        <v>4690379093299</v>
      </c>
      <c r="Q569" s="971"/>
      <c r="R569" s="971">
        <v>0</v>
      </c>
      <c r="S569" s="968" t="s">
        <v>4092</v>
      </c>
      <c r="T569" s="974">
        <f t="shared" si="16"/>
        <v>7847.0400000000009</v>
      </c>
      <c r="U569" s="975">
        <f t="shared" si="17"/>
        <v>8239.3920000000016</v>
      </c>
    </row>
    <row r="570" spans="1:21" hidden="1">
      <c r="A570" s="968" t="s">
        <v>4503</v>
      </c>
      <c r="B570" s="969">
        <v>620070002438</v>
      </c>
      <c r="C570" s="968" t="s">
        <v>4647</v>
      </c>
      <c r="D570" s="968" t="s">
        <v>4157</v>
      </c>
      <c r="E570" s="968" t="s">
        <v>4120</v>
      </c>
      <c r="F570" s="970">
        <v>11712</v>
      </c>
      <c r="G570" s="968" t="s">
        <v>4091</v>
      </c>
      <c r="H570" s="971">
        <v>2</v>
      </c>
      <c r="I570" s="972">
        <v>0.527983104540655</v>
      </c>
      <c r="J570" s="972">
        <v>0</v>
      </c>
      <c r="K570" s="973">
        <v>26</v>
      </c>
      <c r="L570" s="972">
        <v>22.9</v>
      </c>
      <c r="M570" s="972">
        <v>13.727560718056999</v>
      </c>
      <c r="N570" s="971">
        <v>1</v>
      </c>
      <c r="O570" s="971">
        <v>0</v>
      </c>
      <c r="P570" s="968">
        <v>4690379093305</v>
      </c>
      <c r="Q570" s="971"/>
      <c r="R570" s="971">
        <v>0</v>
      </c>
      <c r="S570" s="968" t="s">
        <v>4092</v>
      </c>
      <c r="T570" s="974">
        <f t="shared" si="16"/>
        <v>7847.0400000000009</v>
      </c>
      <c r="U570" s="975">
        <f t="shared" si="17"/>
        <v>8239.3920000000016</v>
      </c>
    </row>
    <row r="571" spans="1:21" hidden="1">
      <c r="A571" s="968" t="s">
        <v>4503</v>
      </c>
      <c r="B571" s="969">
        <v>620070002433</v>
      </c>
      <c r="C571" s="968" t="s">
        <v>4648</v>
      </c>
      <c r="D571" s="968" t="s">
        <v>4157</v>
      </c>
      <c r="E571" s="968" t="s">
        <v>4120</v>
      </c>
      <c r="F571" s="970">
        <v>11712</v>
      </c>
      <c r="G571" s="968" t="s">
        <v>4091</v>
      </c>
      <c r="H571" s="971">
        <v>2</v>
      </c>
      <c r="I571" s="972">
        <v>0.527983104540655</v>
      </c>
      <c r="J571" s="972">
        <v>0</v>
      </c>
      <c r="K571" s="973">
        <v>26</v>
      </c>
      <c r="L571" s="972">
        <v>22.9</v>
      </c>
      <c r="M571" s="972">
        <v>13.727560718056999</v>
      </c>
      <c r="N571" s="971">
        <v>1</v>
      </c>
      <c r="O571" s="971">
        <v>0</v>
      </c>
      <c r="P571" s="968">
        <v>4690379093251</v>
      </c>
      <c r="Q571" s="971"/>
      <c r="R571" s="971">
        <v>0</v>
      </c>
      <c r="S571" s="968" t="s">
        <v>4092</v>
      </c>
      <c r="T571" s="974">
        <f t="shared" si="16"/>
        <v>7847.0400000000009</v>
      </c>
      <c r="U571" s="975">
        <f t="shared" si="17"/>
        <v>8239.3920000000016</v>
      </c>
    </row>
    <row r="572" spans="1:21" hidden="1">
      <c r="A572" s="968" t="s">
        <v>4503</v>
      </c>
      <c r="B572" s="969">
        <v>620070002434</v>
      </c>
      <c r="C572" s="968" t="s">
        <v>4649</v>
      </c>
      <c r="D572" s="968" t="s">
        <v>4157</v>
      </c>
      <c r="E572" s="968" t="s">
        <v>4120</v>
      </c>
      <c r="F572" s="970">
        <v>11712</v>
      </c>
      <c r="G572" s="968" t="s">
        <v>4091</v>
      </c>
      <c r="H572" s="971">
        <v>2</v>
      </c>
      <c r="I572" s="972">
        <v>0.527983104540655</v>
      </c>
      <c r="J572" s="972">
        <v>0</v>
      </c>
      <c r="K572" s="973">
        <v>26</v>
      </c>
      <c r="L572" s="972">
        <v>22.9</v>
      </c>
      <c r="M572" s="972">
        <v>13.727560718056999</v>
      </c>
      <c r="N572" s="971">
        <v>1</v>
      </c>
      <c r="O572" s="971">
        <v>0</v>
      </c>
      <c r="P572" s="968">
        <v>4690379093268</v>
      </c>
      <c r="Q572" s="971"/>
      <c r="R572" s="971">
        <v>0</v>
      </c>
      <c r="S572" s="968" t="s">
        <v>4092</v>
      </c>
      <c r="T572" s="974">
        <f t="shared" si="16"/>
        <v>7847.0400000000009</v>
      </c>
      <c r="U572" s="975">
        <f t="shared" si="17"/>
        <v>8239.3920000000016</v>
      </c>
    </row>
    <row r="573" spans="1:21" hidden="1">
      <c r="A573" s="968" t="s">
        <v>4503</v>
      </c>
      <c r="B573" s="969">
        <v>620070002435</v>
      </c>
      <c r="C573" s="968" t="s">
        <v>4650</v>
      </c>
      <c r="D573" s="968" t="s">
        <v>4157</v>
      </c>
      <c r="E573" s="968" t="s">
        <v>4120</v>
      </c>
      <c r="F573" s="970">
        <v>11712</v>
      </c>
      <c r="G573" s="968" t="s">
        <v>4091</v>
      </c>
      <c r="H573" s="971">
        <v>2</v>
      </c>
      <c r="I573" s="972">
        <v>0.527983104540655</v>
      </c>
      <c r="J573" s="972">
        <v>0</v>
      </c>
      <c r="K573" s="973">
        <v>26</v>
      </c>
      <c r="L573" s="972">
        <v>22.9</v>
      </c>
      <c r="M573" s="972">
        <v>13.727560718056999</v>
      </c>
      <c r="N573" s="971">
        <v>1</v>
      </c>
      <c r="O573" s="971">
        <v>0</v>
      </c>
      <c r="P573" s="968">
        <v>4690379093275</v>
      </c>
      <c r="Q573" s="971"/>
      <c r="R573" s="971">
        <v>0</v>
      </c>
      <c r="S573" s="968" t="s">
        <v>4092</v>
      </c>
      <c r="T573" s="974">
        <f t="shared" si="16"/>
        <v>7847.0400000000009</v>
      </c>
      <c r="U573" s="975">
        <f t="shared" si="17"/>
        <v>8239.3920000000016</v>
      </c>
    </row>
    <row r="574" spans="1:21" hidden="1">
      <c r="A574" s="968" t="s">
        <v>4503</v>
      </c>
      <c r="B574" s="969">
        <v>620070002436</v>
      </c>
      <c r="C574" s="968" t="s">
        <v>4651</v>
      </c>
      <c r="D574" s="968" t="s">
        <v>4157</v>
      </c>
      <c r="E574" s="968" t="s">
        <v>4120</v>
      </c>
      <c r="F574" s="970">
        <v>11712</v>
      </c>
      <c r="G574" s="968" t="s">
        <v>4091</v>
      </c>
      <c r="H574" s="971">
        <v>2</v>
      </c>
      <c r="I574" s="972">
        <v>0.527983104540655</v>
      </c>
      <c r="J574" s="972">
        <v>0</v>
      </c>
      <c r="K574" s="973">
        <v>26</v>
      </c>
      <c r="L574" s="972">
        <v>22.9</v>
      </c>
      <c r="M574" s="972">
        <v>13.727560718056999</v>
      </c>
      <c r="N574" s="971">
        <v>1</v>
      </c>
      <c r="O574" s="971">
        <v>0</v>
      </c>
      <c r="P574" s="968">
        <v>4690379093282</v>
      </c>
      <c r="Q574" s="971"/>
      <c r="R574" s="971">
        <v>0</v>
      </c>
      <c r="S574" s="968" t="s">
        <v>4092</v>
      </c>
      <c r="T574" s="974">
        <f t="shared" si="16"/>
        <v>7847.0400000000009</v>
      </c>
      <c r="U574" s="975">
        <f t="shared" si="17"/>
        <v>8239.3920000000016</v>
      </c>
    </row>
    <row r="575" spans="1:21" hidden="1">
      <c r="A575" s="968" t="s">
        <v>4503</v>
      </c>
      <c r="B575" s="969">
        <v>620070002439</v>
      </c>
      <c r="C575" s="968" t="s">
        <v>4652</v>
      </c>
      <c r="D575" s="968" t="s">
        <v>4170</v>
      </c>
      <c r="E575" s="968" t="s">
        <v>4120</v>
      </c>
      <c r="F575" s="970">
        <v>8985.2999999999993</v>
      </c>
      <c r="G575" s="968" t="s">
        <v>4091</v>
      </c>
      <c r="H575" s="971">
        <v>2</v>
      </c>
      <c r="I575" s="972">
        <v>0.79207920792079201</v>
      </c>
      <c r="J575" s="972">
        <v>0</v>
      </c>
      <c r="K575" s="973">
        <v>18</v>
      </c>
      <c r="L575" s="972">
        <v>22.9</v>
      </c>
      <c r="M575" s="972">
        <v>14.2574257425743</v>
      </c>
      <c r="N575" s="971">
        <v>1</v>
      </c>
      <c r="O575" s="971">
        <v>0</v>
      </c>
      <c r="P575" s="968">
        <v>4690379093312</v>
      </c>
      <c r="Q575" s="971"/>
      <c r="R575" s="971">
        <v>0</v>
      </c>
      <c r="S575" s="968" t="s">
        <v>4092</v>
      </c>
      <c r="T575" s="974">
        <f t="shared" si="16"/>
        <v>6020.1509999999998</v>
      </c>
      <c r="U575" s="975">
        <f t="shared" si="17"/>
        <v>6321.1585500000001</v>
      </c>
    </row>
    <row r="576" spans="1:21" hidden="1">
      <c r="A576" s="968" t="s">
        <v>4503</v>
      </c>
      <c r="B576" s="969">
        <v>620070002440</v>
      </c>
      <c r="C576" s="968" t="s">
        <v>4653</v>
      </c>
      <c r="D576" s="968" t="s">
        <v>4170</v>
      </c>
      <c r="E576" s="968" t="s">
        <v>4120</v>
      </c>
      <c r="F576" s="970">
        <v>8985.2999999999993</v>
      </c>
      <c r="G576" s="968" t="s">
        <v>4091</v>
      </c>
      <c r="H576" s="971">
        <v>2</v>
      </c>
      <c r="I576" s="972">
        <v>0.79207920792079201</v>
      </c>
      <c r="J576" s="972">
        <v>0</v>
      </c>
      <c r="K576" s="973">
        <v>18</v>
      </c>
      <c r="L576" s="972">
        <v>22.9</v>
      </c>
      <c r="M576" s="972">
        <v>14.2574257425743</v>
      </c>
      <c r="N576" s="971">
        <v>1</v>
      </c>
      <c r="O576" s="971">
        <v>0</v>
      </c>
      <c r="P576" s="968">
        <v>4690379093329</v>
      </c>
      <c r="Q576" s="971"/>
      <c r="R576" s="971">
        <v>0</v>
      </c>
      <c r="S576" s="968" t="s">
        <v>4092</v>
      </c>
      <c r="T576" s="974">
        <f t="shared" si="16"/>
        <v>6020.1509999999998</v>
      </c>
      <c r="U576" s="975">
        <f t="shared" si="17"/>
        <v>6321.1585500000001</v>
      </c>
    </row>
    <row r="577" spans="1:21" hidden="1">
      <c r="A577" s="968" t="s">
        <v>4503</v>
      </c>
      <c r="B577" s="969">
        <v>620070002441</v>
      </c>
      <c r="C577" s="968" t="s">
        <v>4654</v>
      </c>
      <c r="D577" s="968" t="s">
        <v>4170</v>
      </c>
      <c r="E577" s="968" t="s">
        <v>4120</v>
      </c>
      <c r="F577" s="970">
        <v>8985.2999999999993</v>
      </c>
      <c r="G577" s="968" t="s">
        <v>4091</v>
      </c>
      <c r="H577" s="971">
        <v>2</v>
      </c>
      <c r="I577" s="972">
        <v>0.79207920792079201</v>
      </c>
      <c r="J577" s="972">
        <v>0</v>
      </c>
      <c r="K577" s="973">
        <v>18</v>
      </c>
      <c r="L577" s="972">
        <v>22.9</v>
      </c>
      <c r="M577" s="972">
        <v>14.2574257425743</v>
      </c>
      <c r="N577" s="971">
        <v>1</v>
      </c>
      <c r="O577" s="971">
        <v>0</v>
      </c>
      <c r="P577" s="968">
        <v>4690379093336</v>
      </c>
      <c r="Q577" s="971"/>
      <c r="R577" s="971">
        <v>0</v>
      </c>
      <c r="S577" s="968" t="s">
        <v>4092</v>
      </c>
      <c r="T577" s="974">
        <f t="shared" si="16"/>
        <v>6020.1509999999998</v>
      </c>
      <c r="U577" s="975">
        <f t="shared" si="17"/>
        <v>6321.1585500000001</v>
      </c>
    </row>
    <row r="578" spans="1:21" hidden="1">
      <c r="A578" s="968" t="s">
        <v>4503</v>
      </c>
      <c r="B578" s="969">
        <v>620070002442</v>
      </c>
      <c r="C578" s="968" t="s">
        <v>4655</v>
      </c>
      <c r="D578" s="968" t="s">
        <v>4170</v>
      </c>
      <c r="E578" s="968" t="s">
        <v>4120</v>
      </c>
      <c r="F578" s="970">
        <v>8985.2999999999993</v>
      </c>
      <c r="G578" s="968" t="s">
        <v>4091</v>
      </c>
      <c r="H578" s="971">
        <v>2</v>
      </c>
      <c r="I578" s="972">
        <v>0.79207920792079201</v>
      </c>
      <c r="J578" s="972">
        <v>0</v>
      </c>
      <c r="K578" s="973">
        <v>18</v>
      </c>
      <c r="L578" s="972">
        <v>22.9</v>
      </c>
      <c r="M578" s="972">
        <v>14.2574257425743</v>
      </c>
      <c r="N578" s="971">
        <v>1</v>
      </c>
      <c r="O578" s="971">
        <v>0</v>
      </c>
      <c r="P578" s="968">
        <v>4690379093343</v>
      </c>
      <c r="Q578" s="971"/>
      <c r="R578" s="971">
        <v>0</v>
      </c>
      <c r="S578" s="968" t="s">
        <v>4092</v>
      </c>
      <c r="T578" s="974">
        <f t="shared" si="16"/>
        <v>6020.1509999999998</v>
      </c>
      <c r="U578" s="975">
        <f t="shared" si="17"/>
        <v>6321.1585500000001</v>
      </c>
    </row>
    <row r="579" spans="1:21" hidden="1">
      <c r="A579" s="968" t="s">
        <v>4503</v>
      </c>
      <c r="B579" s="969">
        <v>620070002443</v>
      </c>
      <c r="C579" s="968" t="s">
        <v>4656</v>
      </c>
      <c r="D579" s="968" t="s">
        <v>4170</v>
      </c>
      <c r="E579" s="968" t="s">
        <v>4120</v>
      </c>
      <c r="F579" s="970">
        <v>8985.2999999999993</v>
      </c>
      <c r="G579" s="968" t="s">
        <v>4091</v>
      </c>
      <c r="H579" s="971">
        <v>2</v>
      </c>
      <c r="I579" s="972">
        <v>0.79207920792079201</v>
      </c>
      <c r="J579" s="972">
        <v>0</v>
      </c>
      <c r="K579" s="973">
        <v>18</v>
      </c>
      <c r="L579" s="972">
        <v>22.9</v>
      </c>
      <c r="M579" s="972">
        <v>14.2574257425743</v>
      </c>
      <c r="N579" s="971">
        <v>1</v>
      </c>
      <c r="O579" s="971">
        <v>0</v>
      </c>
      <c r="P579" s="968">
        <v>4690379093350</v>
      </c>
      <c r="Q579" s="971"/>
      <c r="R579" s="971">
        <v>0</v>
      </c>
      <c r="S579" s="968" t="s">
        <v>4092</v>
      </c>
      <c r="T579" s="974">
        <f t="shared" si="16"/>
        <v>6020.1509999999998</v>
      </c>
      <c r="U579" s="975">
        <f t="shared" si="17"/>
        <v>6321.1585500000001</v>
      </c>
    </row>
    <row r="580" spans="1:21" hidden="1">
      <c r="A580" s="968" t="s">
        <v>4503</v>
      </c>
      <c r="B580" s="969">
        <v>620070002444</v>
      </c>
      <c r="C580" s="968" t="s">
        <v>4657</v>
      </c>
      <c r="D580" s="968" t="s">
        <v>4170</v>
      </c>
      <c r="E580" s="968" t="s">
        <v>4120</v>
      </c>
      <c r="F580" s="970">
        <v>8985.2999999999993</v>
      </c>
      <c r="G580" s="968" t="s">
        <v>4091</v>
      </c>
      <c r="H580" s="971">
        <v>2</v>
      </c>
      <c r="I580" s="972">
        <v>0.79207920792079201</v>
      </c>
      <c r="J580" s="972">
        <v>0</v>
      </c>
      <c r="K580" s="973">
        <v>18</v>
      </c>
      <c r="L580" s="972">
        <v>22.9</v>
      </c>
      <c r="M580" s="972">
        <v>14.2574257425743</v>
      </c>
      <c r="N580" s="971">
        <v>1</v>
      </c>
      <c r="O580" s="971">
        <v>0</v>
      </c>
      <c r="P580" s="968">
        <v>4690379093367</v>
      </c>
      <c r="Q580" s="971"/>
      <c r="R580" s="971">
        <v>0</v>
      </c>
      <c r="S580" s="968" t="s">
        <v>4092</v>
      </c>
      <c r="T580" s="974">
        <f t="shared" si="16"/>
        <v>6020.1509999999998</v>
      </c>
      <c r="U580" s="975">
        <f t="shared" si="17"/>
        <v>6321.1585500000001</v>
      </c>
    </row>
    <row r="581" spans="1:21" hidden="1">
      <c r="A581" s="968" t="s">
        <v>4503</v>
      </c>
      <c r="B581" s="969">
        <v>620070002447</v>
      </c>
      <c r="C581" s="968" t="s">
        <v>4658</v>
      </c>
      <c r="D581" s="968" t="s">
        <v>4170</v>
      </c>
      <c r="E581" s="968" t="s">
        <v>4120</v>
      </c>
      <c r="F581" s="970">
        <v>12895.4</v>
      </c>
      <c r="G581" s="968" t="s">
        <v>4091</v>
      </c>
      <c r="H581" s="971">
        <v>1</v>
      </c>
      <c r="I581" s="972">
        <v>0.396039603960396</v>
      </c>
      <c r="J581" s="972">
        <v>0</v>
      </c>
      <c r="K581" s="973">
        <v>30</v>
      </c>
      <c r="L581" s="972">
        <v>5.2850000000000001</v>
      </c>
      <c r="M581" s="972">
        <v>11.881188118811901</v>
      </c>
      <c r="N581" s="971">
        <v>1</v>
      </c>
      <c r="O581" s="971">
        <v>0</v>
      </c>
      <c r="P581" s="968">
        <v>4690379093398</v>
      </c>
      <c r="Q581" s="971"/>
      <c r="R581" s="971">
        <v>0</v>
      </c>
      <c r="S581" s="968" t="s">
        <v>4092</v>
      </c>
      <c r="T581" s="974">
        <f t="shared" si="16"/>
        <v>8639.9179999999997</v>
      </c>
      <c r="U581" s="975">
        <f t="shared" si="17"/>
        <v>9071.9138999999996</v>
      </c>
    </row>
    <row r="582" spans="1:21" hidden="1">
      <c r="A582" s="968" t="s">
        <v>4503</v>
      </c>
      <c r="B582" s="969">
        <v>620070002448</v>
      </c>
      <c r="C582" s="968" t="s">
        <v>4659</v>
      </c>
      <c r="D582" s="968" t="s">
        <v>4170</v>
      </c>
      <c r="E582" s="968" t="s">
        <v>4120</v>
      </c>
      <c r="F582" s="970">
        <v>12895.4</v>
      </c>
      <c r="G582" s="968" t="s">
        <v>4091</v>
      </c>
      <c r="H582" s="971">
        <v>1</v>
      </c>
      <c r="I582" s="972">
        <v>0.396039603960396</v>
      </c>
      <c r="J582" s="972">
        <v>0</v>
      </c>
      <c r="K582" s="973">
        <v>30</v>
      </c>
      <c r="L582" s="972">
        <v>5.2850000000000001</v>
      </c>
      <c r="M582" s="972">
        <v>11.881188118811901</v>
      </c>
      <c r="N582" s="971">
        <v>1</v>
      </c>
      <c r="O582" s="971">
        <v>0</v>
      </c>
      <c r="P582" s="968">
        <v>4690379093404</v>
      </c>
      <c r="Q582" s="971"/>
      <c r="R582" s="971">
        <v>0</v>
      </c>
      <c r="S582" s="968" t="s">
        <v>4092</v>
      </c>
      <c r="T582" s="974">
        <f t="shared" si="16"/>
        <v>8639.9179999999997</v>
      </c>
      <c r="U582" s="975">
        <f t="shared" si="17"/>
        <v>9071.9138999999996</v>
      </c>
    </row>
    <row r="583" spans="1:21" hidden="1">
      <c r="A583" s="968" t="s">
        <v>4503</v>
      </c>
      <c r="B583" s="969">
        <v>620070002449</v>
      </c>
      <c r="C583" s="968" t="s">
        <v>4660</v>
      </c>
      <c r="D583" s="968" t="s">
        <v>4170</v>
      </c>
      <c r="E583" s="968" t="s">
        <v>4120</v>
      </c>
      <c r="F583" s="970">
        <v>12895.4</v>
      </c>
      <c r="G583" s="968" t="s">
        <v>4091</v>
      </c>
      <c r="H583" s="971">
        <v>1</v>
      </c>
      <c r="I583" s="972">
        <v>0.396039603960396</v>
      </c>
      <c r="J583" s="972">
        <v>0</v>
      </c>
      <c r="K583" s="973">
        <v>30</v>
      </c>
      <c r="L583" s="972">
        <v>5.2850000000000001</v>
      </c>
      <c r="M583" s="972">
        <v>11.881188118811901</v>
      </c>
      <c r="N583" s="971">
        <v>1</v>
      </c>
      <c r="O583" s="971">
        <v>0</v>
      </c>
      <c r="P583" s="968">
        <v>4690379093411</v>
      </c>
      <c r="Q583" s="971"/>
      <c r="R583" s="971">
        <v>0</v>
      </c>
      <c r="S583" s="968" t="s">
        <v>4092</v>
      </c>
      <c r="T583" s="974">
        <f t="shared" si="16"/>
        <v>8639.9179999999997</v>
      </c>
      <c r="U583" s="975">
        <f t="shared" si="17"/>
        <v>9071.9138999999996</v>
      </c>
    </row>
    <row r="584" spans="1:21" hidden="1">
      <c r="A584" s="968" t="s">
        <v>4503</v>
      </c>
      <c r="B584" s="969">
        <v>620070002450</v>
      </c>
      <c r="C584" s="968" t="s">
        <v>4661</v>
      </c>
      <c r="D584" s="968" t="s">
        <v>4170</v>
      </c>
      <c r="E584" s="968" t="s">
        <v>4120</v>
      </c>
      <c r="F584" s="970">
        <v>12895.4</v>
      </c>
      <c r="G584" s="968" t="s">
        <v>4091</v>
      </c>
      <c r="H584" s="971">
        <v>1</v>
      </c>
      <c r="I584" s="972">
        <v>0.396039603960396</v>
      </c>
      <c r="J584" s="972">
        <v>0</v>
      </c>
      <c r="K584" s="973">
        <v>30</v>
      </c>
      <c r="L584" s="972">
        <v>5.2850000000000001</v>
      </c>
      <c r="M584" s="972">
        <v>11.881188118811901</v>
      </c>
      <c r="N584" s="971">
        <v>1</v>
      </c>
      <c r="O584" s="971">
        <v>0</v>
      </c>
      <c r="P584" s="968">
        <v>4690379093428</v>
      </c>
      <c r="Q584" s="971"/>
      <c r="R584" s="971">
        <v>0</v>
      </c>
      <c r="S584" s="968" t="s">
        <v>4092</v>
      </c>
      <c r="T584" s="974">
        <f t="shared" si="16"/>
        <v>8639.9179999999997</v>
      </c>
      <c r="U584" s="975">
        <f t="shared" si="17"/>
        <v>9071.9138999999996</v>
      </c>
    </row>
    <row r="585" spans="1:21" hidden="1">
      <c r="A585" s="968" t="s">
        <v>4503</v>
      </c>
      <c r="B585" s="969">
        <v>620070002451</v>
      </c>
      <c r="C585" s="968" t="s">
        <v>4662</v>
      </c>
      <c r="D585" s="968" t="s">
        <v>4170</v>
      </c>
      <c r="E585" s="968" t="s">
        <v>4120</v>
      </c>
      <c r="F585" s="970">
        <v>12895.4</v>
      </c>
      <c r="G585" s="968" t="s">
        <v>4091</v>
      </c>
      <c r="H585" s="971">
        <v>1</v>
      </c>
      <c r="I585" s="972">
        <v>0.396039603960396</v>
      </c>
      <c r="J585" s="972">
        <v>0</v>
      </c>
      <c r="K585" s="973">
        <v>30</v>
      </c>
      <c r="L585" s="972">
        <v>5.2850000000000001</v>
      </c>
      <c r="M585" s="972">
        <v>11.881188118811901</v>
      </c>
      <c r="N585" s="971">
        <v>1</v>
      </c>
      <c r="O585" s="971">
        <v>0</v>
      </c>
      <c r="P585" s="968">
        <v>4690379093435</v>
      </c>
      <c r="Q585" s="971"/>
      <c r="R585" s="971">
        <v>0</v>
      </c>
      <c r="S585" s="968" t="s">
        <v>4092</v>
      </c>
      <c r="T585" s="974">
        <f t="shared" si="16"/>
        <v>8639.9179999999997</v>
      </c>
      <c r="U585" s="975">
        <f t="shared" si="17"/>
        <v>9071.9138999999996</v>
      </c>
    </row>
    <row r="586" spans="1:21" hidden="1">
      <c r="A586" s="968" t="s">
        <v>4503</v>
      </c>
      <c r="B586" s="969">
        <v>620070002452</v>
      </c>
      <c r="C586" s="968" t="s">
        <v>4663</v>
      </c>
      <c r="D586" s="968" t="s">
        <v>4170</v>
      </c>
      <c r="E586" s="968" t="s">
        <v>4120</v>
      </c>
      <c r="F586" s="970">
        <v>12895.4</v>
      </c>
      <c r="G586" s="968" t="s">
        <v>4091</v>
      </c>
      <c r="H586" s="971">
        <v>1</v>
      </c>
      <c r="I586" s="972">
        <v>0.396039603960396</v>
      </c>
      <c r="J586" s="972">
        <v>0</v>
      </c>
      <c r="K586" s="973">
        <v>30</v>
      </c>
      <c r="L586" s="972">
        <v>5.2850000000000001</v>
      </c>
      <c r="M586" s="972">
        <v>11.881188118811901</v>
      </c>
      <c r="N586" s="971">
        <v>1</v>
      </c>
      <c r="O586" s="971">
        <v>0</v>
      </c>
      <c r="P586" s="968">
        <v>4690379093442</v>
      </c>
      <c r="Q586" s="971"/>
      <c r="R586" s="971">
        <v>0</v>
      </c>
      <c r="S586" s="968" t="s">
        <v>4092</v>
      </c>
      <c r="T586" s="974">
        <f t="shared" si="16"/>
        <v>8639.9179999999997</v>
      </c>
      <c r="U586" s="975">
        <f t="shared" si="17"/>
        <v>9071.9138999999996</v>
      </c>
    </row>
    <row r="587" spans="1:21" hidden="1">
      <c r="A587" s="968" t="s">
        <v>4503</v>
      </c>
      <c r="B587" s="969">
        <v>620070002455</v>
      </c>
      <c r="C587" s="968" t="s">
        <v>4664</v>
      </c>
      <c r="D587" s="968" t="s">
        <v>4170</v>
      </c>
      <c r="E587" s="968" t="s">
        <v>4120</v>
      </c>
      <c r="F587" s="970">
        <v>12895.4</v>
      </c>
      <c r="G587" s="968" t="s">
        <v>4091</v>
      </c>
      <c r="H587" s="971">
        <v>1</v>
      </c>
      <c r="I587" s="972">
        <v>0.396039603960396</v>
      </c>
      <c r="J587" s="972">
        <v>0</v>
      </c>
      <c r="K587" s="973">
        <v>30</v>
      </c>
      <c r="L587" s="972">
        <v>5.2850000000000001</v>
      </c>
      <c r="M587" s="972">
        <v>11.881188118811901</v>
      </c>
      <c r="N587" s="971">
        <v>1</v>
      </c>
      <c r="O587" s="971">
        <v>0</v>
      </c>
      <c r="P587" s="968">
        <v>4690379093473</v>
      </c>
      <c r="Q587" s="971"/>
      <c r="R587" s="971">
        <v>0</v>
      </c>
      <c r="S587" s="968" t="s">
        <v>4092</v>
      </c>
      <c r="T587" s="974">
        <f t="shared" si="16"/>
        <v>8639.9179999999997</v>
      </c>
      <c r="U587" s="975">
        <f t="shared" si="17"/>
        <v>9071.9138999999996</v>
      </c>
    </row>
    <row r="588" spans="1:21" hidden="1">
      <c r="A588" s="968" t="s">
        <v>4503</v>
      </c>
      <c r="B588" s="969">
        <v>620070002456</v>
      </c>
      <c r="C588" s="968" t="s">
        <v>4665</v>
      </c>
      <c r="D588" s="968" t="s">
        <v>4170</v>
      </c>
      <c r="E588" s="968" t="s">
        <v>4120</v>
      </c>
      <c r="F588" s="970">
        <v>12895.4</v>
      </c>
      <c r="G588" s="968" t="s">
        <v>4091</v>
      </c>
      <c r="H588" s="971">
        <v>1</v>
      </c>
      <c r="I588" s="972">
        <v>0.396039603960396</v>
      </c>
      <c r="J588" s="972">
        <v>0</v>
      </c>
      <c r="K588" s="973">
        <v>30</v>
      </c>
      <c r="L588" s="972">
        <v>5.2850000000000001</v>
      </c>
      <c r="M588" s="972">
        <v>11.881188118811901</v>
      </c>
      <c r="N588" s="971">
        <v>1</v>
      </c>
      <c r="O588" s="971">
        <v>0</v>
      </c>
      <c r="P588" s="968">
        <v>4690379093480</v>
      </c>
      <c r="Q588" s="971"/>
      <c r="R588" s="971">
        <v>0</v>
      </c>
      <c r="S588" s="968" t="s">
        <v>4092</v>
      </c>
      <c r="T588" s="974">
        <f t="shared" si="16"/>
        <v>8639.9179999999997</v>
      </c>
      <c r="U588" s="975">
        <f t="shared" si="17"/>
        <v>9071.9138999999996</v>
      </c>
    </row>
    <row r="589" spans="1:21" hidden="1">
      <c r="A589" s="968" t="s">
        <v>4503</v>
      </c>
      <c r="B589" s="969">
        <v>620070002457</v>
      </c>
      <c r="C589" s="968" t="s">
        <v>4666</v>
      </c>
      <c r="D589" s="968" t="s">
        <v>4170</v>
      </c>
      <c r="E589" s="968" t="s">
        <v>4120</v>
      </c>
      <c r="F589" s="970">
        <v>12895.4</v>
      </c>
      <c r="G589" s="968" t="s">
        <v>4091</v>
      </c>
      <c r="H589" s="971">
        <v>1</v>
      </c>
      <c r="I589" s="972">
        <v>0.396039603960396</v>
      </c>
      <c r="J589" s="972">
        <v>0</v>
      </c>
      <c r="K589" s="973">
        <v>30</v>
      </c>
      <c r="L589" s="972">
        <v>5.2850000000000001</v>
      </c>
      <c r="M589" s="972">
        <v>11.881188118811901</v>
      </c>
      <c r="N589" s="971">
        <v>1</v>
      </c>
      <c r="O589" s="971">
        <v>0</v>
      </c>
      <c r="P589" s="968">
        <v>4690379093497</v>
      </c>
      <c r="Q589" s="971"/>
      <c r="R589" s="971">
        <v>0</v>
      </c>
      <c r="S589" s="968" t="s">
        <v>4092</v>
      </c>
      <c r="T589" s="974">
        <f t="shared" si="16"/>
        <v>8639.9179999999997</v>
      </c>
      <c r="U589" s="975">
        <f t="shared" si="17"/>
        <v>9071.9138999999996</v>
      </c>
    </row>
    <row r="590" spans="1:21" hidden="1">
      <c r="A590" s="968" t="s">
        <v>4503</v>
      </c>
      <c r="B590" s="969">
        <v>620070002458</v>
      </c>
      <c r="C590" s="968" t="s">
        <v>4667</v>
      </c>
      <c r="D590" s="968" t="s">
        <v>4170</v>
      </c>
      <c r="E590" s="968" t="s">
        <v>4120</v>
      </c>
      <c r="F590" s="970">
        <v>12895.4</v>
      </c>
      <c r="G590" s="968" t="s">
        <v>4091</v>
      </c>
      <c r="H590" s="971">
        <v>1</v>
      </c>
      <c r="I590" s="972">
        <v>0.396039603960396</v>
      </c>
      <c r="J590" s="972">
        <v>0</v>
      </c>
      <c r="K590" s="973">
        <v>30</v>
      </c>
      <c r="L590" s="972">
        <v>5.2850000000000001</v>
      </c>
      <c r="M590" s="972">
        <v>11.881188118811901</v>
      </c>
      <c r="N590" s="971">
        <v>1</v>
      </c>
      <c r="O590" s="971">
        <v>0</v>
      </c>
      <c r="P590" s="968">
        <v>4690379093503</v>
      </c>
      <c r="Q590" s="971"/>
      <c r="R590" s="971">
        <v>0</v>
      </c>
      <c r="S590" s="968" t="s">
        <v>4092</v>
      </c>
      <c r="T590" s="974">
        <f t="shared" si="16"/>
        <v>8639.9179999999997</v>
      </c>
      <c r="U590" s="975">
        <f t="shared" si="17"/>
        <v>9071.9138999999996</v>
      </c>
    </row>
    <row r="591" spans="1:21" hidden="1">
      <c r="A591" s="968" t="s">
        <v>4503</v>
      </c>
      <c r="B591" s="969">
        <v>620070002459</v>
      </c>
      <c r="C591" s="968" t="s">
        <v>4668</v>
      </c>
      <c r="D591" s="968" t="s">
        <v>4170</v>
      </c>
      <c r="E591" s="968" t="s">
        <v>4120</v>
      </c>
      <c r="F591" s="970">
        <v>12895.4</v>
      </c>
      <c r="G591" s="968" t="s">
        <v>4091</v>
      </c>
      <c r="H591" s="971">
        <v>1</v>
      </c>
      <c r="I591" s="972">
        <v>0.396039603960396</v>
      </c>
      <c r="J591" s="972">
        <v>0</v>
      </c>
      <c r="K591" s="973">
        <v>30</v>
      </c>
      <c r="L591" s="972">
        <v>5.2850000000000001</v>
      </c>
      <c r="M591" s="972">
        <v>11.881188118811901</v>
      </c>
      <c r="N591" s="971">
        <v>1</v>
      </c>
      <c r="O591" s="971">
        <v>0</v>
      </c>
      <c r="P591" s="968">
        <v>4690379093510</v>
      </c>
      <c r="Q591" s="971"/>
      <c r="R591" s="971">
        <v>0</v>
      </c>
      <c r="S591" s="968" t="s">
        <v>4092</v>
      </c>
      <c r="T591" s="974">
        <f t="shared" si="16"/>
        <v>8639.9179999999997</v>
      </c>
      <c r="U591" s="975">
        <f t="shared" si="17"/>
        <v>9071.9138999999996</v>
      </c>
    </row>
    <row r="592" spans="1:21" hidden="1">
      <c r="A592" s="968" t="s">
        <v>4503</v>
      </c>
      <c r="B592" s="969">
        <v>620070002460</v>
      </c>
      <c r="C592" s="968" t="s">
        <v>4669</v>
      </c>
      <c r="D592" s="968" t="s">
        <v>4170</v>
      </c>
      <c r="E592" s="968" t="s">
        <v>4120</v>
      </c>
      <c r="F592" s="970">
        <v>12895.4</v>
      </c>
      <c r="G592" s="968" t="s">
        <v>4091</v>
      </c>
      <c r="H592" s="971">
        <v>1</v>
      </c>
      <c r="I592" s="972">
        <v>0.396039603960396</v>
      </c>
      <c r="J592" s="972">
        <v>0</v>
      </c>
      <c r="K592" s="973">
        <v>30</v>
      </c>
      <c r="L592" s="972">
        <v>5.2850000000000001</v>
      </c>
      <c r="M592" s="972">
        <v>11.881188118811901</v>
      </c>
      <c r="N592" s="971">
        <v>1</v>
      </c>
      <c r="O592" s="971">
        <v>0</v>
      </c>
      <c r="P592" s="968">
        <v>4690379093527</v>
      </c>
      <c r="Q592" s="971"/>
      <c r="R592" s="971">
        <v>0</v>
      </c>
      <c r="S592" s="968" t="s">
        <v>4092</v>
      </c>
      <c r="T592" s="974">
        <f t="shared" si="16"/>
        <v>8639.9179999999997</v>
      </c>
      <c r="U592" s="975">
        <f t="shared" si="17"/>
        <v>9071.9138999999996</v>
      </c>
    </row>
    <row r="593" spans="1:21" hidden="1">
      <c r="A593" s="968" t="s">
        <v>4670</v>
      </c>
      <c r="B593" s="969">
        <v>600180000052</v>
      </c>
      <c r="C593" s="968" t="s">
        <v>4671</v>
      </c>
      <c r="D593" s="968" t="s">
        <v>4220</v>
      </c>
      <c r="E593" s="968" t="s">
        <v>4090</v>
      </c>
      <c r="F593" s="970">
        <v>10309</v>
      </c>
      <c r="G593" s="968" t="s">
        <v>4091</v>
      </c>
      <c r="H593" s="971">
        <v>1</v>
      </c>
      <c r="I593" s="972">
        <v>3.3359999999999999</v>
      </c>
      <c r="J593" s="972">
        <v>0</v>
      </c>
      <c r="K593" s="973">
        <v>18</v>
      </c>
      <c r="L593" s="972">
        <v>50.57376</v>
      </c>
      <c r="M593" s="972">
        <v>60.048000000000002</v>
      </c>
      <c r="N593" s="971">
        <v>1</v>
      </c>
      <c r="O593" s="971">
        <v>0</v>
      </c>
      <c r="P593" s="968">
        <v>4690379099741</v>
      </c>
      <c r="Q593" s="971"/>
      <c r="R593" s="971">
        <v>0</v>
      </c>
      <c r="S593" s="968" t="s">
        <v>4092</v>
      </c>
      <c r="T593" s="974">
        <f t="shared" si="16"/>
        <v>6907.0300000000007</v>
      </c>
      <c r="U593" s="975">
        <f t="shared" si="17"/>
        <v>7252.3815000000013</v>
      </c>
    </row>
    <row r="594" spans="1:21" hidden="1">
      <c r="A594" s="968" t="s">
        <v>4670</v>
      </c>
      <c r="B594" s="969">
        <v>600180000053</v>
      </c>
      <c r="C594" s="968" t="s">
        <v>4672</v>
      </c>
      <c r="D594" s="968" t="s">
        <v>4220</v>
      </c>
      <c r="E594" s="968" t="s">
        <v>4090</v>
      </c>
      <c r="F594" s="970">
        <v>10309</v>
      </c>
      <c r="G594" s="968" t="s">
        <v>4091</v>
      </c>
      <c r="H594" s="971">
        <v>1</v>
      </c>
      <c r="I594" s="972">
        <v>3.3359999999999999</v>
      </c>
      <c r="J594" s="972">
        <v>0</v>
      </c>
      <c r="K594" s="973">
        <v>18</v>
      </c>
      <c r="L594" s="972">
        <v>50.57376</v>
      </c>
      <c r="M594" s="972">
        <v>60.048000000000002</v>
      </c>
      <c r="N594" s="971">
        <v>1</v>
      </c>
      <c r="O594" s="971">
        <v>0</v>
      </c>
      <c r="P594" s="968">
        <v>4690379099758</v>
      </c>
      <c r="Q594" s="971"/>
      <c r="R594" s="971">
        <v>0</v>
      </c>
      <c r="S594" s="968" t="s">
        <v>4092</v>
      </c>
      <c r="T594" s="974">
        <f t="shared" si="16"/>
        <v>6907.0300000000007</v>
      </c>
      <c r="U594" s="975">
        <f t="shared" si="17"/>
        <v>7252.3815000000013</v>
      </c>
    </row>
    <row r="595" spans="1:21" hidden="1">
      <c r="A595" s="968" t="s">
        <v>4670</v>
      </c>
      <c r="B595" s="969">
        <v>610015000692</v>
      </c>
      <c r="C595" s="968" t="s">
        <v>4673</v>
      </c>
      <c r="D595" s="968" t="s">
        <v>4096</v>
      </c>
      <c r="E595" s="968" t="s">
        <v>4090</v>
      </c>
      <c r="F595" s="970">
        <v>6581.9</v>
      </c>
      <c r="G595" s="968" t="s">
        <v>4091</v>
      </c>
      <c r="H595" s="971">
        <v>2</v>
      </c>
      <c r="I595" s="972">
        <v>2.56</v>
      </c>
      <c r="J595" s="972">
        <v>0</v>
      </c>
      <c r="K595" s="973">
        <v>21</v>
      </c>
      <c r="L595" s="972">
        <v>56.32</v>
      </c>
      <c r="M595" s="972">
        <v>53.76</v>
      </c>
      <c r="N595" s="971">
        <v>1</v>
      </c>
      <c r="O595" s="971">
        <v>0</v>
      </c>
      <c r="P595" s="968">
        <v>4690379099505</v>
      </c>
      <c r="Q595" s="971"/>
      <c r="R595" s="971">
        <v>0</v>
      </c>
      <c r="S595" s="968" t="s">
        <v>4092</v>
      </c>
      <c r="T595" s="974">
        <f t="shared" si="16"/>
        <v>4409.8729999999996</v>
      </c>
      <c r="U595" s="975">
        <f t="shared" si="17"/>
        <v>4630.3666499999999</v>
      </c>
    </row>
    <row r="596" spans="1:21" hidden="1">
      <c r="A596" s="968" t="s">
        <v>4670</v>
      </c>
      <c r="B596" s="969">
        <v>610015000693</v>
      </c>
      <c r="C596" s="968" t="s">
        <v>4674</v>
      </c>
      <c r="D596" s="968" t="s">
        <v>4096</v>
      </c>
      <c r="E596" s="968" t="s">
        <v>4090</v>
      </c>
      <c r="F596" s="970">
        <v>6581.9</v>
      </c>
      <c r="G596" s="968" t="s">
        <v>4091</v>
      </c>
      <c r="H596" s="971">
        <v>2</v>
      </c>
      <c r="I596" s="972">
        <v>2.56</v>
      </c>
      <c r="J596" s="972">
        <v>0</v>
      </c>
      <c r="K596" s="973">
        <v>21</v>
      </c>
      <c r="L596" s="972">
        <v>56.32</v>
      </c>
      <c r="M596" s="972">
        <v>53.76</v>
      </c>
      <c r="N596" s="971">
        <v>1</v>
      </c>
      <c r="O596" s="971">
        <v>0</v>
      </c>
      <c r="P596" s="968">
        <v>4690379099512</v>
      </c>
      <c r="Q596" s="971"/>
      <c r="R596" s="971">
        <v>0</v>
      </c>
      <c r="S596" s="968" t="s">
        <v>4092</v>
      </c>
      <c r="T596" s="974">
        <f t="shared" si="16"/>
        <v>4409.8729999999996</v>
      </c>
      <c r="U596" s="975">
        <f t="shared" si="17"/>
        <v>4630.3666499999999</v>
      </c>
    </row>
    <row r="597" spans="1:21" hidden="1">
      <c r="A597" s="968" t="s">
        <v>4670</v>
      </c>
      <c r="B597" s="969">
        <v>610015000694</v>
      </c>
      <c r="C597" s="968" t="s">
        <v>4675</v>
      </c>
      <c r="D597" s="968" t="s">
        <v>4096</v>
      </c>
      <c r="E597" s="968" t="s">
        <v>4090</v>
      </c>
      <c r="F597" s="970">
        <v>7521.3</v>
      </c>
      <c r="G597" s="968" t="s">
        <v>4091</v>
      </c>
      <c r="H597" s="971">
        <v>2</v>
      </c>
      <c r="I597" s="972">
        <v>2.56</v>
      </c>
      <c r="J597" s="972">
        <v>0</v>
      </c>
      <c r="K597" s="973">
        <v>21</v>
      </c>
      <c r="L597" s="972">
        <v>56.32</v>
      </c>
      <c r="M597" s="972">
        <v>53.76</v>
      </c>
      <c r="N597" s="971">
        <v>1</v>
      </c>
      <c r="O597" s="971">
        <v>0</v>
      </c>
      <c r="P597" s="968">
        <v>4690379099529</v>
      </c>
      <c r="Q597" s="971"/>
      <c r="R597" s="971">
        <v>0</v>
      </c>
      <c r="S597" s="968" t="s">
        <v>4092</v>
      </c>
      <c r="T597" s="974">
        <f t="shared" si="16"/>
        <v>5039.2710000000006</v>
      </c>
      <c r="U597" s="975">
        <f t="shared" si="17"/>
        <v>5291.234550000001</v>
      </c>
    </row>
    <row r="598" spans="1:21" hidden="1">
      <c r="A598" s="968" t="s">
        <v>4670</v>
      </c>
      <c r="B598" s="969">
        <v>610015000695</v>
      </c>
      <c r="C598" s="968" t="s">
        <v>4676</v>
      </c>
      <c r="D598" s="968" t="s">
        <v>4096</v>
      </c>
      <c r="E598" s="968" t="s">
        <v>4090</v>
      </c>
      <c r="F598" s="970">
        <v>7521.3</v>
      </c>
      <c r="G598" s="968" t="s">
        <v>4091</v>
      </c>
      <c r="H598" s="971">
        <v>2</v>
      </c>
      <c r="I598" s="972">
        <v>2.56</v>
      </c>
      <c r="J598" s="972">
        <v>0</v>
      </c>
      <c r="K598" s="973">
        <v>21</v>
      </c>
      <c r="L598" s="972">
        <v>56.32</v>
      </c>
      <c r="M598" s="972">
        <v>53.76</v>
      </c>
      <c r="N598" s="971">
        <v>1</v>
      </c>
      <c r="O598" s="971">
        <v>0</v>
      </c>
      <c r="P598" s="968">
        <v>4690379099536</v>
      </c>
      <c r="Q598" s="971"/>
      <c r="R598" s="971">
        <v>0</v>
      </c>
      <c r="S598" s="968" t="s">
        <v>4092</v>
      </c>
      <c r="T598" s="974">
        <f t="shared" si="16"/>
        <v>5039.2710000000006</v>
      </c>
      <c r="U598" s="975">
        <f t="shared" si="17"/>
        <v>5291.234550000001</v>
      </c>
    </row>
    <row r="599" spans="1:21" hidden="1">
      <c r="A599" s="968" t="s">
        <v>4670</v>
      </c>
      <c r="B599" s="969">
        <v>610015000696</v>
      </c>
      <c r="C599" s="968" t="s">
        <v>4677</v>
      </c>
      <c r="D599" s="968" t="s">
        <v>4096</v>
      </c>
      <c r="E599" s="968" t="s">
        <v>4090</v>
      </c>
      <c r="F599" s="970">
        <v>7521.3</v>
      </c>
      <c r="G599" s="968" t="s">
        <v>4091</v>
      </c>
      <c r="H599" s="971">
        <v>2</v>
      </c>
      <c r="I599" s="972">
        <v>2.56</v>
      </c>
      <c r="J599" s="972">
        <v>0</v>
      </c>
      <c r="K599" s="973">
        <v>21</v>
      </c>
      <c r="L599" s="972">
        <v>56.32</v>
      </c>
      <c r="M599" s="972">
        <v>53.76</v>
      </c>
      <c r="N599" s="971">
        <v>1</v>
      </c>
      <c r="O599" s="971">
        <v>0</v>
      </c>
      <c r="P599" s="968">
        <v>4690379099543</v>
      </c>
      <c r="Q599" s="971"/>
      <c r="R599" s="971">
        <v>0</v>
      </c>
      <c r="S599" s="968" t="s">
        <v>4092</v>
      </c>
      <c r="T599" s="974">
        <f t="shared" si="16"/>
        <v>5039.2710000000006</v>
      </c>
      <c r="U599" s="975">
        <f t="shared" si="17"/>
        <v>5291.234550000001</v>
      </c>
    </row>
    <row r="600" spans="1:21" hidden="1">
      <c r="A600" s="968" t="s">
        <v>4670</v>
      </c>
      <c r="B600" s="969">
        <v>610015000700</v>
      </c>
      <c r="C600" s="968" t="s">
        <v>4678</v>
      </c>
      <c r="D600" s="968" t="s">
        <v>4517</v>
      </c>
      <c r="E600" s="968" t="s">
        <v>4090</v>
      </c>
      <c r="F600" s="970">
        <v>6484.3</v>
      </c>
      <c r="G600" s="968" t="s">
        <v>4091</v>
      </c>
      <c r="H600" s="971">
        <v>2</v>
      </c>
      <c r="I600" s="972">
        <v>1.28</v>
      </c>
      <c r="J600" s="972">
        <v>0</v>
      </c>
      <c r="K600" s="973">
        <v>42</v>
      </c>
      <c r="L600" s="972">
        <v>28.16</v>
      </c>
      <c r="M600" s="972">
        <v>53.76</v>
      </c>
      <c r="N600" s="971">
        <v>1</v>
      </c>
      <c r="O600" s="971">
        <v>0</v>
      </c>
      <c r="P600" s="968">
        <v>4690379099918</v>
      </c>
      <c r="Q600" s="971"/>
      <c r="R600" s="971">
        <v>0</v>
      </c>
      <c r="S600" s="968" t="s">
        <v>4092</v>
      </c>
      <c r="T600" s="974">
        <f t="shared" si="16"/>
        <v>4344.4810000000007</v>
      </c>
      <c r="U600" s="975">
        <f t="shared" si="17"/>
        <v>4561.7050500000005</v>
      </c>
    </row>
    <row r="601" spans="1:21" hidden="1">
      <c r="A601" s="968" t="s">
        <v>4670</v>
      </c>
      <c r="B601" s="969">
        <v>610015000701</v>
      </c>
      <c r="C601" s="968" t="s">
        <v>4679</v>
      </c>
      <c r="D601" s="968" t="s">
        <v>4517</v>
      </c>
      <c r="E601" s="968" t="s">
        <v>4090</v>
      </c>
      <c r="F601" s="970">
        <v>6484.3</v>
      </c>
      <c r="G601" s="968" t="s">
        <v>4091</v>
      </c>
      <c r="H601" s="971">
        <v>2</v>
      </c>
      <c r="I601" s="972">
        <v>1.28</v>
      </c>
      <c r="J601" s="972">
        <v>0</v>
      </c>
      <c r="K601" s="973">
        <v>42</v>
      </c>
      <c r="L601" s="972">
        <v>28.16</v>
      </c>
      <c r="M601" s="972">
        <v>53.76</v>
      </c>
      <c r="N601" s="971">
        <v>1</v>
      </c>
      <c r="O601" s="971">
        <v>0</v>
      </c>
      <c r="P601" s="968">
        <v>4690379099925</v>
      </c>
      <c r="Q601" s="971"/>
      <c r="R601" s="971">
        <v>0</v>
      </c>
      <c r="S601" s="968" t="s">
        <v>4092</v>
      </c>
      <c r="T601" s="974">
        <f t="shared" si="16"/>
        <v>4344.4810000000007</v>
      </c>
      <c r="U601" s="975">
        <f t="shared" si="17"/>
        <v>4561.7050500000005</v>
      </c>
    </row>
    <row r="602" spans="1:21" hidden="1">
      <c r="A602" s="968" t="s">
        <v>4670</v>
      </c>
      <c r="B602" s="969">
        <v>610015000702</v>
      </c>
      <c r="C602" s="968" t="s">
        <v>4680</v>
      </c>
      <c r="D602" s="968" t="s">
        <v>4517</v>
      </c>
      <c r="E602" s="968" t="s">
        <v>4090</v>
      </c>
      <c r="F602" s="970">
        <v>7082.0999999999995</v>
      </c>
      <c r="G602" s="968" t="s">
        <v>4091</v>
      </c>
      <c r="H602" s="971">
        <v>2</v>
      </c>
      <c r="I602" s="972">
        <v>1.28</v>
      </c>
      <c r="J602" s="972">
        <v>0</v>
      </c>
      <c r="K602" s="973">
        <v>42</v>
      </c>
      <c r="L602" s="972">
        <v>28.16</v>
      </c>
      <c r="M602" s="972">
        <v>53.76</v>
      </c>
      <c r="N602" s="971">
        <v>1</v>
      </c>
      <c r="O602" s="971">
        <v>0</v>
      </c>
      <c r="P602" s="968">
        <v>4690379099932</v>
      </c>
      <c r="Q602" s="971"/>
      <c r="R602" s="971">
        <v>0</v>
      </c>
      <c r="S602" s="968" t="s">
        <v>4092</v>
      </c>
      <c r="T602" s="974">
        <f t="shared" si="16"/>
        <v>4745.0069999999996</v>
      </c>
      <c r="U602" s="975">
        <f t="shared" si="17"/>
        <v>4982.2573499999999</v>
      </c>
    </row>
    <row r="603" spans="1:21" hidden="1">
      <c r="A603" s="968" t="s">
        <v>4670</v>
      </c>
      <c r="B603" s="969">
        <v>610015000703</v>
      </c>
      <c r="C603" s="968" t="s">
        <v>4681</v>
      </c>
      <c r="D603" s="968" t="s">
        <v>4517</v>
      </c>
      <c r="E603" s="968" t="s">
        <v>4090</v>
      </c>
      <c r="F603" s="970">
        <v>7082.0999999999995</v>
      </c>
      <c r="G603" s="968" t="s">
        <v>4091</v>
      </c>
      <c r="H603" s="971">
        <v>2</v>
      </c>
      <c r="I603" s="972">
        <v>1.28</v>
      </c>
      <c r="J603" s="972">
        <v>0</v>
      </c>
      <c r="K603" s="973">
        <v>42</v>
      </c>
      <c r="L603" s="972">
        <v>28.16</v>
      </c>
      <c r="M603" s="972">
        <v>53.76</v>
      </c>
      <c r="N603" s="971">
        <v>1</v>
      </c>
      <c r="O603" s="971">
        <v>0</v>
      </c>
      <c r="P603" s="968">
        <v>4690379099949</v>
      </c>
      <c r="Q603" s="971"/>
      <c r="R603" s="971">
        <v>0</v>
      </c>
      <c r="S603" s="968" t="s">
        <v>4092</v>
      </c>
      <c r="T603" s="974">
        <f t="shared" si="16"/>
        <v>4745.0069999999996</v>
      </c>
      <c r="U603" s="975">
        <f t="shared" si="17"/>
        <v>4982.2573499999999</v>
      </c>
    </row>
    <row r="604" spans="1:21" hidden="1">
      <c r="A604" s="968" t="s">
        <v>4670</v>
      </c>
      <c r="B604" s="969">
        <v>610015000704</v>
      </c>
      <c r="C604" s="968" t="s">
        <v>4682</v>
      </c>
      <c r="D604" s="968" t="s">
        <v>4517</v>
      </c>
      <c r="E604" s="968" t="s">
        <v>4090</v>
      </c>
      <c r="F604" s="970">
        <v>7082.0999999999995</v>
      </c>
      <c r="G604" s="968" t="s">
        <v>4091</v>
      </c>
      <c r="H604" s="971">
        <v>2</v>
      </c>
      <c r="I604" s="972">
        <v>1.28</v>
      </c>
      <c r="J604" s="972">
        <v>0</v>
      </c>
      <c r="K604" s="973">
        <v>42</v>
      </c>
      <c r="L604" s="972">
        <v>28.16</v>
      </c>
      <c r="M604" s="972">
        <v>53.76</v>
      </c>
      <c r="N604" s="971">
        <v>1</v>
      </c>
      <c r="O604" s="971">
        <v>0</v>
      </c>
      <c r="P604" s="968">
        <v>4690379099956</v>
      </c>
      <c r="Q604" s="971"/>
      <c r="R604" s="971">
        <v>0</v>
      </c>
      <c r="S604" s="968" t="s">
        <v>4092</v>
      </c>
      <c r="T604" s="974">
        <f t="shared" si="16"/>
        <v>4745.0069999999996</v>
      </c>
      <c r="U604" s="975">
        <f t="shared" si="17"/>
        <v>4982.2573499999999</v>
      </c>
    </row>
    <row r="605" spans="1:21" hidden="1">
      <c r="A605" s="968" t="s">
        <v>4670</v>
      </c>
      <c r="B605" s="969">
        <v>600180000054</v>
      </c>
      <c r="C605" s="968" t="s">
        <v>4683</v>
      </c>
      <c r="D605" s="968" t="s">
        <v>4220</v>
      </c>
      <c r="E605" s="968" t="s">
        <v>4090</v>
      </c>
      <c r="F605" s="970">
        <v>8241.1</v>
      </c>
      <c r="G605" s="968" t="s">
        <v>4091</v>
      </c>
      <c r="H605" s="971">
        <v>1</v>
      </c>
      <c r="I605" s="972">
        <v>3.3359999999999999</v>
      </c>
      <c r="J605" s="972">
        <v>0</v>
      </c>
      <c r="K605" s="973">
        <v>18</v>
      </c>
      <c r="L605" s="972">
        <v>50.57376</v>
      </c>
      <c r="M605" s="972">
        <v>60.048000000000002</v>
      </c>
      <c r="N605" s="971">
        <v>1</v>
      </c>
      <c r="O605" s="971">
        <v>0</v>
      </c>
      <c r="P605" s="968">
        <v>4690379099765</v>
      </c>
      <c r="Q605" s="971"/>
      <c r="R605" s="971">
        <v>0</v>
      </c>
      <c r="S605" s="968" t="s">
        <v>4092</v>
      </c>
      <c r="T605" s="974">
        <f t="shared" si="16"/>
        <v>5521.5370000000003</v>
      </c>
      <c r="U605" s="975">
        <f t="shared" si="17"/>
        <v>5797.6138500000006</v>
      </c>
    </row>
    <row r="606" spans="1:21" hidden="1">
      <c r="A606" s="968" t="s">
        <v>4670</v>
      </c>
      <c r="B606" s="969">
        <v>600010002397</v>
      </c>
      <c r="C606" s="968" t="s">
        <v>4684</v>
      </c>
      <c r="D606" s="968" t="s">
        <v>4526</v>
      </c>
      <c r="E606" s="968" t="s">
        <v>4090</v>
      </c>
      <c r="F606" s="970">
        <v>6087.8</v>
      </c>
      <c r="G606" s="968" t="s">
        <v>4091</v>
      </c>
      <c r="H606" s="971">
        <v>2</v>
      </c>
      <c r="I606" s="972">
        <v>2.88</v>
      </c>
      <c r="J606" s="972">
        <v>0</v>
      </c>
      <c r="K606" s="973">
        <v>20</v>
      </c>
      <c r="L606" s="972">
        <v>56.16</v>
      </c>
      <c r="M606" s="972">
        <v>57.6</v>
      </c>
      <c r="N606" s="971">
        <v>1</v>
      </c>
      <c r="O606" s="971">
        <v>0</v>
      </c>
      <c r="P606" s="968">
        <v>4690379100515</v>
      </c>
      <c r="Q606" s="971"/>
      <c r="R606" s="971">
        <v>0</v>
      </c>
      <c r="S606" s="968" t="s">
        <v>4092</v>
      </c>
      <c r="T606" s="974">
        <f t="shared" si="16"/>
        <v>4078.8260000000005</v>
      </c>
      <c r="U606" s="975">
        <f t="shared" si="17"/>
        <v>4282.7673000000004</v>
      </c>
    </row>
    <row r="607" spans="1:21" hidden="1">
      <c r="A607" s="968" t="s">
        <v>4670</v>
      </c>
      <c r="B607" s="969">
        <v>600010002398</v>
      </c>
      <c r="C607" s="968" t="s">
        <v>4685</v>
      </c>
      <c r="D607" s="968" t="s">
        <v>4526</v>
      </c>
      <c r="E607" s="968" t="s">
        <v>4090</v>
      </c>
      <c r="F607" s="970">
        <v>6368.4</v>
      </c>
      <c r="G607" s="968" t="s">
        <v>4091</v>
      </c>
      <c r="H607" s="971">
        <v>2</v>
      </c>
      <c r="I607" s="972">
        <v>2.88</v>
      </c>
      <c r="J607" s="972">
        <v>0</v>
      </c>
      <c r="K607" s="973">
        <v>20</v>
      </c>
      <c r="L607" s="972">
        <v>56.16</v>
      </c>
      <c r="M607" s="972">
        <v>57.6</v>
      </c>
      <c r="N607" s="971">
        <v>1</v>
      </c>
      <c r="O607" s="971">
        <v>0</v>
      </c>
      <c r="P607" s="968">
        <v>4690379100522</v>
      </c>
      <c r="Q607" s="971"/>
      <c r="R607" s="971">
        <v>0</v>
      </c>
      <c r="S607" s="968" t="s">
        <v>4092</v>
      </c>
      <c r="T607" s="974">
        <f t="shared" ref="T607:T670" si="18">F607*67%</f>
        <v>4266.8280000000004</v>
      </c>
      <c r="U607" s="975">
        <f t="shared" ref="U607:U670" si="19">T607*1.05</f>
        <v>4480.1694000000007</v>
      </c>
    </row>
    <row r="608" spans="1:21" hidden="1">
      <c r="A608" s="968" t="s">
        <v>4670</v>
      </c>
      <c r="B608" s="969">
        <v>600010002399</v>
      </c>
      <c r="C608" s="968" t="s">
        <v>4686</v>
      </c>
      <c r="D608" s="968" t="s">
        <v>4526</v>
      </c>
      <c r="E608" s="968" t="s">
        <v>4090</v>
      </c>
      <c r="F608" s="970">
        <v>6368.4</v>
      </c>
      <c r="G608" s="968" t="s">
        <v>4091</v>
      </c>
      <c r="H608" s="971">
        <v>2</v>
      </c>
      <c r="I608" s="972">
        <v>2.88</v>
      </c>
      <c r="J608" s="972">
        <v>0</v>
      </c>
      <c r="K608" s="973">
        <v>20</v>
      </c>
      <c r="L608" s="972">
        <v>56.16</v>
      </c>
      <c r="M608" s="972">
        <v>57.6</v>
      </c>
      <c r="N608" s="971">
        <v>1</v>
      </c>
      <c r="O608" s="971">
        <v>0</v>
      </c>
      <c r="P608" s="968">
        <v>4690379100539</v>
      </c>
      <c r="Q608" s="971"/>
      <c r="R608" s="971">
        <v>0</v>
      </c>
      <c r="S608" s="968" t="s">
        <v>4092</v>
      </c>
      <c r="T608" s="974">
        <f t="shared" si="18"/>
        <v>4266.8280000000004</v>
      </c>
      <c r="U608" s="975">
        <f t="shared" si="19"/>
        <v>4480.1694000000007</v>
      </c>
    </row>
    <row r="609" spans="1:21" hidden="1">
      <c r="A609" s="968" t="s">
        <v>4670</v>
      </c>
      <c r="B609" s="969">
        <v>600010002394</v>
      </c>
      <c r="C609" s="968" t="s">
        <v>4687</v>
      </c>
      <c r="D609" s="968" t="s">
        <v>4526</v>
      </c>
      <c r="E609" s="968" t="s">
        <v>4090</v>
      </c>
      <c r="F609" s="970">
        <v>6087.8</v>
      </c>
      <c r="G609" s="968" t="s">
        <v>4091</v>
      </c>
      <c r="H609" s="971">
        <v>2</v>
      </c>
      <c r="I609" s="972">
        <v>2.88</v>
      </c>
      <c r="J609" s="972">
        <v>0</v>
      </c>
      <c r="K609" s="973">
        <v>20</v>
      </c>
      <c r="L609" s="972">
        <v>56.16</v>
      </c>
      <c r="M609" s="972">
        <v>57.6</v>
      </c>
      <c r="N609" s="971">
        <v>1</v>
      </c>
      <c r="O609" s="971">
        <v>0</v>
      </c>
      <c r="P609" s="968">
        <v>4690379100485</v>
      </c>
      <c r="Q609" s="971"/>
      <c r="R609" s="971">
        <v>0</v>
      </c>
      <c r="S609" s="968" t="s">
        <v>4092</v>
      </c>
      <c r="T609" s="974">
        <f t="shared" si="18"/>
        <v>4078.8260000000005</v>
      </c>
      <c r="U609" s="975">
        <f t="shared" si="19"/>
        <v>4282.7673000000004</v>
      </c>
    </row>
    <row r="610" spans="1:21" hidden="1">
      <c r="A610" s="968" t="s">
        <v>4670</v>
      </c>
      <c r="B610" s="969">
        <v>600010002395</v>
      </c>
      <c r="C610" s="968" t="s">
        <v>4688</v>
      </c>
      <c r="D610" s="968" t="s">
        <v>4526</v>
      </c>
      <c r="E610" s="968" t="s">
        <v>4090</v>
      </c>
      <c r="F610" s="970">
        <v>6087.8</v>
      </c>
      <c r="G610" s="968" t="s">
        <v>4091</v>
      </c>
      <c r="H610" s="971">
        <v>2</v>
      </c>
      <c r="I610" s="972">
        <v>2.88</v>
      </c>
      <c r="J610" s="972">
        <v>0</v>
      </c>
      <c r="K610" s="973">
        <v>20</v>
      </c>
      <c r="L610" s="972">
        <v>56.16</v>
      </c>
      <c r="M610" s="972">
        <v>57.6</v>
      </c>
      <c r="N610" s="971">
        <v>1</v>
      </c>
      <c r="O610" s="971">
        <v>0</v>
      </c>
      <c r="P610" s="968">
        <v>4690379100492</v>
      </c>
      <c r="Q610" s="971"/>
      <c r="R610" s="971">
        <v>0</v>
      </c>
      <c r="S610" s="968" t="s">
        <v>4092</v>
      </c>
      <c r="T610" s="974">
        <f t="shared" si="18"/>
        <v>4078.8260000000005</v>
      </c>
      <c r="U610" s="975">
        <f t="shared" si="19"/>
        <v>4282.7673000000004</v>
      </c>
    </row>
    <row r="611" spans="1:21" hidden="1">
      <c r="A611" s="968" t="s">
        <v>4670</v>
      </c>
      <c r="B611" s="969">
        <v>600010002396</v>
      </c>
      <c r="C611" s="968" t="s">
        <v>4689</v>
      </c>
      <c r="D611" s="968" t="s">
        <v>4526</v>
      </c>
      <c r="E611" s="968" t="s">
        <v>4090</v>
      </c>
      <c r="F611" s="970">
        <v>6527</v>
      </c>
      <c r="G611" s="968" t="s">
        <v>4091</v>
      </c>
      <c r="H611" s="971">
        <v>2</v>
      </c>
      <c r="I611" s="972">
        <v>2.88</v>
      </c>
      <c r="J611" s="972">
        <v>0</v>
      </c>
      <c r="K611" s="973">
        <v>20</v>
      </c>
      <c r="L611" s="972">
        <v>56.16</v>
      </c>
      <c r="M611" s="972">
        <v>57.6</v>
      </c>
      <c r="N611" s="971">
        <v>1</v>
      </c>
      <c r="O611" s="971">
        <v>0</v>
      </c>
      <c r="P611" s="968">
        <v>4690379100508</v>
      </c>
      <c r="Q611" s="971"/>
      <c r="R611" s="971">
        <v>0</v>
      </c>
      <c r="S611" s="968" t="s">
        <v>4092</v>
      </c>
      <c r="T611" s="974">
        <f t="shared" si="18"/>
        <v>4373.09</v>
      </c>
      <c r="U611" s="975">
        <f t="shared" si="19"/>
        <v>4591.7445000000007</v>
      </c>
    </row>
    <row r="612" spans="1:21" hidden="1">
      <c r="A612" s="968" t="s">
        <v>4670</v>
      </c>
      <c r="B612" s="969">
        <v>610010002957</v>
      </c>
      <c r="C612" s="968" t="s">
        <v>4690</v>
      </c>
      <c r="D612" s="968" t="s">
        <v>4096</v>
      </c>
      <c r="E612" s="968" t="s">
        <v>4090</v>
      </c>
      <c r="F612" s="970">
        <v>5166.7</v>
      </c>
      <c r="G612" s="968" t="s">
        <v>4091</v>
      </c>
      <c r="H612" s="971">
        <v>2</v>
      </c>
      <c r="I612" s="972">
        <v>2.56</v>
      </c>
      <c r="J612" s="972">
        <v>0</v>
      </c>
      <c r="K612" s="973">
        <v>21</v>
      </c>
      <c r="L612" s="972">
        <v>51.712000000000003</v>
      </c>
      <c r="M612" s="972">
        <v>53.76</v>
      </c>
      <c r="N612" s="971">
        <v>1</v>
      </c>
      <c r="O612" s="971">
        <v>0</v>
      </c>
      <c r="P612" s="968">
        <v>4690379099451</v>
      </c>
      <c r="Q612" s="971"/>
      <c r="R612" s="971">
        <v>0</v>
      </c>
      <c r="S612" s="968" t="s">
        <v>4092</v>
      </c>
      <c r="T612" s="974">
        <f t="shared" si="18"/>
        <v>3461.6890000000003</v>
      </c>
      <c r="U612" s="975">
        <f t="shared" si="19"/>
        <v>3634.7734500000006</v>
      </c>
    </row>
    <row r="613" spans="1:21" hidden="1">
      <c r="A613" s="968" t="s">
        <v>4670</v>
      </c>
      <c r="B613" s="969">
        <v>610010002958</v>
      </c>
      <c r="C613" s="968" t="s">
        <v>4691</v>
      </c>
      <c r="D613" s="968" t="s">
        <v>4096</v>
      </c>
      <c r="E613" s="968" t="s">
        <v>4090</v>
      </c>
      <c r="F613" s="970">
        <v>5166.7</v>
      </c>
      <c r="G613" s="968" t="s">
        <v>4091</v>
      </c>
      <c r="H613" s="971">
        <v>2</v>
      </c>
      <c r="I613" s="972">
        <v>2.56</v>
      </c>
      <c r="J613" s="972">
        <v>0</v>
      </c>
      <c r="K613" s="973">
        <v>21</v>
      </c>
      <c r="L613" s="972">
        <v>51.712000000000003</v>
      </c>
      <c r="M613" s="972">
        <v>53.76</v>
      </c>
      <c r="N613" s="971">
        <v>1</v>
      </c>
      <c r="O613" s="971">
        <v>0</v>
      </c>
      <c r="P613" s="968">
        <v>4690379099468</v>
      </c>
      <c r="Q613" s="971"/>
      <c r="R613" s="971">
        <v>0</v>
      </c>
      <c r="S613" s="968" t="s">
        <v>4092</v>
      </c>
      <c r="T613" s="974">
        <f t="shared" si="18"/>
        <v>3461.6890000000003</v>
      </c>
      <c r="U613" s="975">
        <f t="shared" si="19"/>
        <v>3634.7734500000006</v>
      </c>
    </row>
    <row r="614" spans="1:21" hidden="1">
      <c r="A614" s="968" t="s">
        <v>4670</v>
      </c>
      <c r="B614" s="969">
        <v>610010002959</v>
      </c>
      <c r="C614" s="968" t="s">
        <v>4692</v>
      </c>
      <c r="D614" s="968" t="s">
        <v>4096</v>
      </c>
      <c r="E614" s="968" t="s">
        <v>4090</v>
      </c>
      <c r="F614" s="970">
        <v>5166.7</v>
      </c>
      <c r="G614" s="968" t="s">
        <v>4091</v>
      </c>
      <c r="H614" s="971">
        <v>2</v>
      </c>
      <c r="I614" s="972">
        <v>2.56</v>
      </c>
      <c r="J614" s="972">
        <v>0</v>
      </c>
      <c r="K614" s="973">
        <v>21</v>
      </c>
      <c r="L614" s="972">
        <v>51.712000000000003</v>
      </c>
      <c r="M614" s="972">
        <v>53.76</v>
      </c>
      <c r="N614" s="971">
        <v>1</v>
      </c>
      <c r="O614" s="971">
        <v>0</v>
      </c>
      <c r="P614" s="968">
        <v>4690379099475</v>
      </c>
      <c r="Q614" s="971"/>
      <c r="R614" s="971">
        <v>0</v>
      </c>
      <c r="S614" s="968" t="s">
        <v>4092</v>
      </c>
      <c r="T614" s="974">
        <f t="shared" si="18"/>
        <v>3461.6890000000003</v>
      </c>
      <c r="U614" s="975">
        <f t="shared" si="19"/>
        <v>3634.7734500000006</v>
      </c>
    </row>
    <row r="615" spans="1:21" hidden="1">
      <c r="A615" s="968" t="s">
        <v>4670</v>
      </c>
      <c r="B615" s="969">
        <v>610010002847</v>
      </c>
      <c r="C615" s="968" t="s">
        <v>4693</v>
      </c>
      <c r="D615" s="968" t="s">
        <v>4096</v>
      </c>
      <c r="E615" s="968" t="s">
        <v>4090</v>
      </c>
      <c r="F615" s="970">
        <v>5166.7</v>
      </c>
      <c r="G615" s="968" t="s">
        <v>4091</v>
      </c>
      <c r="H615" s="971">
        <v>2</v>
      </c>
      <c r="I615" s="972">
        <v>2.56</v>
      </c>
      <c r="J615" s="972">
        <v>0</v>
      </c>
      <c r="K615" s="973">
        <v>21</v>
      </c>
      <c r="L615" s="972">
        <v>51.712000000000003</v>
      </c>
      <c r="M615" s="972">
        <v>53.76</v>
      </c>
      <c r="N615" s="971">
        <v>1</v>
      </c>
      <c r="O615" s="971">
        <v>0</v>
      </c>
      <c r="P615" s="968">
        <v>4690379099420</v>
      </c>
      <c r="Q615" s="971"/>
      <c r="R615" s="971">
        <v>0</v>
      </c>
      <c r="S615" s="968" t="s">
        <v>4092</v>
      </c>
      <c r="T615" s="974">
        <f t="shared" si="18"/>
        <v>3461.6890000000003</v>
      </c>
      <c r="U615" s="975">
        <f t="shared" si="19"/>
        <v>3634.7734500000006</v>
      </c>
    </row>
    <row r="616" spans="1:21" hidden="1">
      <c r="A616" s="968" t="s">
        <v>4670</v>
      </c>
      <c r="B616" s="969">
        <v>610010002848</v>
      </c>
      <c r="C616" s="968" t="s">
        <v>4694</v>
      </c>
      <c r="D616" s="968" t="s">
        <v>4096</v>
      </c>
      <c r="E616" s="968" t="s">
        <v>4090</v>
      </c>
      <c r="F616" s="970">
        <v>5166.7</v>
      </c>
      <c r="G616" s="968" t="s">
        <v>4091</v>
      </c>
      <c r="H616" s="971">
        <v>2</v>
      </c>
      <c r="I616" s="972">
        <v>2.56</v>
      </c>
      <c r="J616" s="972">
        <v>0</v>
      </c>
      <c r="K616" s="973">
        <v>21</v>
      </c>
      <c r="L616" s="972">
        <v>51.712000000000003</v>
      </c>
      <c r="M616" s="972">
        <v>53.76</v>
      </c>
      <c r="N616" s="971">
        <v>1</v>
      </c>
      <c r="O616" s="971">
        <v>0</v>
      </c>
      <c r="P616" s="968">
        <v>4690379099437</v>
      </c>
      <c r="Q616" s="971"/>
      <c r="R616" s="971">
        <v>0</v>
      </c>
      <c r="S616" s="968" t="s">
        <v>4092</v>
      </c>
      <c r="T616" s="974">
        <f t="shared" si="18"/>
        <v>3461.6890000000003</v>
      </c>
      <c r="U616" s="975">
        <f t="shared" si="19"/>
        <v>3634.7734500000006</v>
      </c>
    </row>
    <row r="617" spans="1:21" hidden="1">
      <c r="A617" s="968" t="s">
        <v>4670</v>
      </c>
      <c r="B617" s="969">
        <v>610010002849</v>
      </c>
      <c r="C617" s="968" t="s">
        <v>4695</v>
      </c>
      <c r="D617" s="968" t="s">
        <v>4096</v>
      </c>
      <c r="E617" s="968" t="s">
        <v>4090</v>
      </c>
      <c r="F617" s="970">
        <v>6893</v>
      </c>
      <c r="G617" s="968" t="s">
        <v>4091</v>
      </c>
      <c r="H617" s="971">
        <v>2</v>
      </c>
      <c r="I617" s="972">
        <v>2.56</v>
      </c>
      <c r="J617" s="972">
        <v>0</v>
      </c>
      <c r="K617" s="973">
        <v>21</v>
      </c>
      <c r="L617" s="972">
        <v>51.712000000000003</v>
      </c>
      <c r="M617" s="972">
        <v>53.76</v>
      </c>
      <c r="N617" s="971">
        <v>1</v>
      </c>
      <c r="O617" s="971">
        <v>0</v>
      </c>
      <c r="P617" s="968">
        <v>4690379099444</v>
      </c>
      <c r="Q617" s="971"/>
      <c r="R617" s="971">
        <v>0</v>
      </c>
      <c r="S617" s="968" t="s">
        <v>4092</v>
      </c>
      <c r="T617" s="974">
        <f t="shared" si="18"/>
        <v>4618.3100000000004</v>
      </c>
      <c r="U617" s="975">
        <f t="shared" si="19"/>
        <v>4849.2255000000005</v>
      </c>
    </row>
    <row r="618" spans="1:21" hidden="1">
      <c r="A618" s="968" t="s">
        <v>4670</v>
      </c>
      <c r="B618" s="969">
        <v>610010002960</v>
      </c>
      <c r="C618" s="968" t="s">
        <v>4696</v>
      </c>
      <c r="D618" s="968" t="s">
        <v>4096</v>
      </c>
      <c r="E618" s="968" t="s">
        <v>4090</v>
      </c>
      <c r="F618" s="970">
        <v>6893</v>
      </c>
      <c r="G618" s="968" t="s">
        <v>4091</v>
      </c>
      <c r="H618" s="971">
        <v>2</v>
      </c>
      <c r="I618" s="972">
        <v>2.56</v>
      </c>
      <c r="J618" s="972">
        <v>0</v>
      </c>
      <c r="K618" s="973">
        <v>21</v>
      </c>
      <c r="L618" s="972">
        <v>51.712000000000003</v>
      </c>
      <c r="M618" s="972">
        <v>53.76</v>
      </c>
      <c r="N618" s="971">
        <v>1</v>
      </c>
      <c r="O618" s="971">
        <v>0</v>
      </c>
      <c r="P618" s="968">
        <v>4690379099482</v>
      </c>
      <c r="Q618" s="971"/>
      <c r="R618" s="971">
        <v>0</v>
      </c>
      <c r="S618" s="968" t="s">
        <v>4092</v>
      </c>
      <c r="T618" s="974">
        <f t="shared" si="18"/>
        <v>4618.3100000000004</v>
      </c>
      <c r="U618" s="975">
        <f t="shared" si="19"/>
        <v>4849.2255000000005</v>
      </c>
    </row>
    <row r="619" spans="1:21" hidden="1">
      <c r="A619" s="968" t="s">
        <v>4670</v>
      </c>
      <c r="B619" s="969">
        <v>610010002961</v>
      </c>
      <c r="C619" s="968" t="s">
        <v>4697</v>
      </c>
      <c r="D619" s="968" t="s">
        <v>4096</v>
      </c>
      <c r="E619" s="968" t="s">
        <v>4090</v>
      </c>
      <c r="F619" s="970">
        <v>6893</v>
      </c>
      <c r="G619" s="968" t="s">
        <v>4091</v>
      </c>
      <c r="H619" s="971">
        <v>2</v>
      </c>
      <c r="I619" s="972">
        <v>2.56</v>
      </c>
      <c r="J619" s="972">
        <v>0</v>
      </c>
      <c r="K619" s="973">
        <v>21</v>
      </c>
      <c r="L619" s="972">
        <v>51.712000000000003</v>
      </c>
      <c r="M619" s="972">
        <v>53.76</v>
      </c>
      <c r="N619" s="971">
        <v>1</v>
      </c>
      <c r="O619" s="971">
        <v>0</v>
      </c>
      <c r="P619" s="968">
        <v>4690379099499</v>
      </c>
      <c r="Q619" s="971"/>
      <c r="R619" s="971">
        <v>0</v>
      </c>
      <c r="S619" s="968" t="s">
        <v>4092</v>
      </c>
      <c r="T619" s="974">
        <f t="shared" si="18"/>
        <v>4618.3100000000004</v>
      </c>
      <c r="U619" s="975">
        <f t="shared" si="19"/>
        <v>4849.2255000000005</v>
      </c>
    </row>
    <row r="620" spans="1:21" hidden="1">
      <c r="A620" s="968" t="s">
        <v>4670</v>
      </c>
      <c r="B620" s="969">
        <v>610010002968</v>
      </c>
      <c r="C620" s="968" t="s">
        <v>4698</v>
      </c>
      <c r="D620" s="968" t="s">
        <v>4517</v>
      </c>
      <c r="E620" s="968" t="s">
        <v>4090</v>
      </c>
      <c r="F620" s="970">
        <v>4965.3999999999996</v>
      </c>
      <c r="G620" s="968" t="s">
        <v>4091</v>
      </c>
      <c r="H620" s="971">
        <v>2</v>
      </c>
      <c r="I620" s="972">
        <v>1.28</v>
      </c>
      <c r="J620" s="972">
        <v>0</v>
      </c>
      <c r="K620" s="973">
        <v>42</v>
      </c>
      <c r="L620" s="972">
        <v>25.856000000000002</v>
      </c>
      <c r="M620" s="972">
        <v>53.76</v>
      </c>
      <c r="N620" s="971">
        <v>1</v>
      </c>
      <c r="O620" s="971">
        <v>0</v>
      </c>
      <c r="P620" s="968">
        <v>4690379099864</v>
      </c>
      <c r="Q620" s="971"/>
      <c r="R620" s="971">
        <v>0</v>
      </c>
      <c r="S620" s="968" t="s">
        <v>4092</v>
      </c>
      <c r="T620" s="974">
        <f t="shared" si="18"/>
        <v>3326.8179999999998</v>
      </c>
      <c r="U620" s="975">
        <f t="shared" si="19"/>
        <v>3493.1588999999999</v>
      </c>
    </row>
    <row r="621" spans="1:21" hidden="1">
      <c r="A621" s="976" t="s">
        <v>4670</v>
      </c>
      <c r="B621" s="977">
        <v>610010002969</v>
      </c>
      <c r="C621" s="976" t="s">
        <v>4699</v>
      </c>
      <c r="D621" s="976" t="s">
        <v>4517</v>
      </c>
      <c r="E621" s="976" t="s">
        <v>4090</v>
      </c>
      <c r="F621" s="978">
        <v>4965.3999999999996</v>
      </c>
      <c r="G621" s="976" t="s">
        <v>4091</v>
      </c>
      <c r="H621" s="979">
        <v>2</v>
      </c>
      <c r="I621" s="980">
        <v>1.28</v>
      </c>
      <c r="J621" s="980">
        <v>0</v>
      </c>
      <c r="K621" s="981">
        <v>42</v>
      </c>
      <c r="L621" s="980">
        <v>25.856000000000002</v>
      </c>
      <c r="M621" s="980">
        <v>53.76</v>
      </c>
      <c r="N621" s="979">
        <v>1</v>
      </c>
      <c r="O621" s="979">
        <v>0</v>
      </c>
      <c r="P621" s="976">
        <v>4690379099871</v>
      </c>
      <c r="Q621" s="979"/>
      <c r="R621" s="979">
        <v>0</v>
      </c>
      <c r="S621" s="976" t="s">
        <v>4092</v>
      </c>
      <c r="T621" s="982">
        <f t="shared" si="18"/>
        <v>3326.8179999999998</v>
      </c>
      <c r="U621" s="982">
        <f t="shared" si="19"/>
        <v>3493.1588999999999</v>
      </c>
    </row>
    <row r="622" spans="1:21" hidden="1">
      <c r="A622" s="968" t="s">
        <v>4670</v>
      </c>
      <c r="B622" s="969">
        <v>610010002970</v>
      </c>
      <c r="C622" s="968" t="s">
        <v>4700</v>
      </c>
      <c r="D622" s="968" t="s">
        <v>4517</v>
      </c>
      <c r="E622" s="968" t="s">
        <v>4090</v>
      </c>
      <c r="F622" s="970">
        <v>4965.3999999999996</v>
      </c>
      <c r="G622" s="968" t="s">
        <v>4091</v>
      </c>
      <c r="H622" s="971">
        <v>2</v>
      </c>
      <c r="I622" s="972">
        <v>1.28</v>
      </c>
      <c r="J622" s="972">
        <v>0</v>
      </c>
      <c r="K622" s="973">
        <v>42</v>
      </c>
      <c r="L622" s="972">
        <v>25.856000000000002</v>
      </c>
      <c r="M622" s="972">
        <v>53.76</v>
      </c>
      <c r="N622" s="971">
        <v>1</v>
      </c>
      <c r="O622" s="971">
        <v>0</v>
      </c>
      <c r="P622" s="968">
        <v>4690379099888</v>
      </c>
      <c r="Q622" s="971"/>
      <c r="R622" s="971">
        <v>0</v>
      </c>
      <c r="S622" s="968" t="s">
        <v>4092</v>
      </c>
      <c r="T622" s="974">
        <f t="shared" si="18"/>
        <v>3326.8179999999998</v>
      </c>
      <c r="U622" s="975">
        <f t="shared" si="19"/>
        <v>3493.1588999999999</v>
      </c>
    </row>
    <row r="623" spans="1:21" hidden="1">
      <c r="A623" s="968" t="s">
        <v>4670</v>
      </c>
      <c r="B623" s="969">
        <v>610010002965</v>
      </c>
      <c r="C623" s="968" t="s">
        <v>4701</v>
      </c>
      <c r="D623" s="968" t="s">
        <v>4517</v>
      </c>
      <c r="E623" s="968" t="s">
        <v>4090</v>
      </c>
      <c r="F623" s="970">
        <v>4965.3999999999996</v>
      </c>
      <c r="G623" s="968" t="s">
        <v>4091</v>
      </c>
      <c r="H623" s="971">
        <v>2</v>
      </c>
      <c r="I623" s="972">
        <v>1.28</v>
      </c>
      <c r="J623" s="972">
        <v>0</v>
      </c>
      <c r="K623" s="973">
        <v>42</v>
      </c>
      <c r="L623" s="972">
        <v>25.856000000000002</v>
      </c>
      <c r="M623" s="972">
        <v>53.76</v>
      </c>
      <c r="N623" s="971">
        <v>1</v>
      </c>
      <c r="O623" s="971">
        <v>0</v>
      </c>
      <c r="P623" s="968">
        <v>4690379099833</v>
      </c>
      <c r="Q623" s="971"/>
      <c r="R623" s="971">
        <v>0</v>
      </c>
      <c r="S623" s="968" t="s">
        <v>4092</v>
      </c>
      <c r="T623" s="974">
        <f t="shared" si="18"/>
        <v>3326.8179999999998</v>
      </c>
      <c r="U623" s="975">
        <f t="shared" si="19"/>
        <v>3493.1588999999999</v>
      </c>
    </row>
    <row r="624" spans="1:21" hidden="1">
      <c r="A624" s="968" t="s">
        <v>4670</v>
      </c>
      <c r="B624" s="969">
        <v>610010002966</v>
      </c>
      <c r="C624" s="968" t="s">
        <v>4702</v>
      </c>
      <c r="D624" s="968" t="s">
        <v>4517</v>
      </c>
      <c r="E624" s="968" t="s">
        <v>4090</v>
      </c>
      <c r="F624" s="970">
        <v>4965.3999999999996</v>
      </c>
      <c r="G624" s="968" t="s">
        <v>4091</v>
      </c>
      <c r="H624" s="971">
        <v>2</v>
      </c>
      <c r="I624" s="972">
        <v>1.28</v>
      </c>
      <c r="J624" s="972">
        <v>0</v>
      </c>
      <c r="K624" s="973">
        <v>42</v>
      </c>
      <c r="L624" s="972">
        <v>25.856000000000002</v>
      </c>
      <c r="M624" s="972">
        <v>53.76</v>
      </c>
      <c r="N624" s="971">
        <v>1</v>
      </c>
      <c r="O624" s="971">
        <v>0</v>
      </c>
      <c r="P624" s="968">
        <v>4690379099840</v>
      </c>
      <c r="Q624" s="971"/>
      <c r="R624" s="971">
        <v>0</v>
      </c>
      <c r="S624" s="968" t="s">
        <v>4092</v>
      </c>
      <c r="T624" s="974">
        <f t="shared" si="18"/>
        <v>3326.8179999999998</v>
      </c>
      <c r="U624" s="975">
        <f t="shared" si="19"/>
        <v>3493.1588999999999</v>
      </c>
    </row>
    <row r="625" spans="1:21" hidden="1">
      <c r="A625" s="968" t="s">
        <v>4670</v>
      </c>
      <c r="B625" s="969">
        <v>610010002967</v>
      </c>
      <c r="C625" s="968" t="s">
        <v>4703</v>
      </c>
      <c r="D625" s="968" t="s">
        <v>4517</v>
      </c>
      <c r="E625" s="968" t="s">
        <v>4090</v>
      </c>
      <c r="F625" s="970">
        <v>5496.0999999999995</v>
      </c>
      <c r="G625" s="968" t="s">
        <v>4091</v>
      </c>
      <c r="H625" s="971">
        <v>2</v>
      </c>
      <c r="I625" s="972">
        <v>1.28</v>
      </c>
      <c r="J625" s="972">
        <v>0</v>
      </c>
      <c r="K625" s="973">
        <v>42</v>
      </c>
      <c r="L625" s="972">
        <v>25.856000000000002</v>
      </c>
      <c r="M625" s="972">
        <v>53.76</v>
      </c>
      <c r="N625" s="971">
        <v>1</v>
      </c>
      <c r="O625" s="971">
        <v>0</v>
      </c>
      <c r="P625" s="968">
        <v>4690379099857</v>
      </c>
      <c r="Q625" s="971"/>
      <c r="R625" s="971">
        <v>0</v>
      </c>
      <c r="S625" s="968" t="s">
        <v>4092</v>
      </c>
      <c r="T625" s="974">
        <f t="shared" si="18"/>
        <v>3682.3869999999997</v>
      </c>
      <c r="U625" s="975">
        <f t="shared" si="19"/>
        <v>3866.5063499999997</v>
      </c>
    </row>
    <row r="626" spans="1:21" hidden="1">
      <c r="A626" s="968" t="s">
        <v>4670</v>
      </c>
      <c r="B626" s="969">
        <v>610010002971</v>
      </c>
      <c r="C626" s="968" t="s">
        <v>4704</v>
      </c>
      <c r="D626" s="968" t="s">
        <v>4517</v>
      </c>
      <c r="E626" s="968" t="s">
        <v>4090</v>
      </c>
      <c r="F626" s="970">
        <v>5496.0999999999995</v>
      </c>
      <c r="G626" s="968" t="s">
        <v>4091</v>
      </c>
      <c r="H626" s="971">
        <v>2</v>
      </c>
      <c r="I626" s="972">
        <v>1.28</v>
      </c>
      <c r="J626" s="972">
        <v>0</v>
      </c>
      <c r="K626" s="973">
        <v>42</v>
      </c>
      <c r="L626" s="972">
        <v>25.856000000000002</v>
      </c>
      <c r="M626" s="972">
        <v>53.76</v>
      </c>
      <c r="N626" s="971">
        <v>1</v>
      </c>
      <c r="O626" s="971">
        <v>0</v>
      </c>
      <c r="P626" s="968">
        <v>4690379099895</v>
      </c>
      <c r="Q626" s="971"/>
      <c r="R626" s="971">
        <v>0</v>
      </c>
      <c r="S626" s="968" t="s">
        <v>4092</v>
      </c>
      <c r="T626" s="974">
        <f t="shared" si="18"/>
        <v>3682.3869999999997</v>
      </c>
      <c r="U626" s="975">
        <f t="shared" si="19"/>
        <v>3866.5063499999997</v>
      </c>
    </row>
    <row r="627" spans="1:21" hidden="1">
      <c r="A627" s="968" t="s">
        <v>4670</v>
      </c>
      <c r="B627" s="969">
        <v>610010002972</v>
      </c>
      <c r="C627" s="968" t="s">
        <v>4705</v>
      </c>
      <c r="D627" s="968" t="s">
        <v>4517</v>
      </c>
      <c r="E627" s="968" t="s">
        <v>4090</v>
      </c>
      <c r="F627" s="970">
        <v>5496.0999999999995</v>
      </c>
      <c r="G627" s="968" t="s">
        <v>4091</v>
      </c>
      <c r="H627" s="971">
        <v>2</v>
      </c>
      <c r="I627" s="972">
        <v>1.28</v>
      </c>
      <c r="J627" s="972">
        <v>0</v>
      </c>
      <c r="K627" s="973">
        <v>42</v>
      </c>
      <c r="L627" s="972">
        <v>25.856000000000002</v>
      </c>
      <c r="M627" s="972">
        <v>53.76</v>
      </c>
      <c r="N627" s="971">
        <v>1</v>
      </c>
      <c r="O627" s="971">
        <v>0</v>
      </c>
      <c r="P627" s="968">
        <v>4690379099901</v>
      </c>
      <c r="Q627" s="971"/>
      <c r="R627" s="971">
        <v>0</v>
      </c>
      <c r="S627" s="968" t="s">
        <v>4092</v>
      </c>
      <c r="T627" s="974">
        <f t="shared" si="18"/>
        <v>3682.3869999999997</v>
      </c>
      <c r="U627" s="975">
        <f t="shared" si="19"/>
        <v>3866.5063499999997</v>
      </c>
    </row>
    <row r="628" spans="1:21" hidden="1">
      <c r="A628" s="968" t="s">
        <v>4670</v>
      </c>
      <c r="B628" s="969">
        <v>610010002962</v>
      </c>
      <c r="C628" s="968" t="s">
        <v>4706</v>
      </c>
      <c r="D628" s="968" t="s">
        <v>4101</v>
      </c>
      <c r="E628" s="968" t="s">
        <v>4090</v>
      </c>
      <c r="F628" s="970">
        <v>4123.6000000000004</v>
      </c>
      <c r="G628" s="968" t="s">
        <v>4091</v>
      </c>
      <c r="H628" s="971">
        <v>2</v>
      </c>
      <c r="I628" s="972">
        <v>1.44</v>
      </c>
      <c r="J628" s="972">
        <v>0</v>
      </c>
      <c r="K628" s="973">
        <v>35</v>
      </c>
      <c r="L628" s="972">
        <v>29.088000000000001</v>
      </c>
      <c r="M628" s="972">
        <v>50.4</v>
      </c>
      <c r="N628" s="971">
        <v>1</v>
      </c>
      <c r="O628" s="971">
        <v>0</v>
      </c>
      <c r="P628" s="968">
        <v>4690379099581</v>
      </c>
      <c r="Q628" s="971"/>
      <c r="R628" s="971">
        <v>0</v>
      </c>
      <c r="S628" s="968" t="s">
        <v>4092</v>
      </c>
      <c r="T628" s="974">
        <f t="shared" si="18"/>
        <v>2762.8120000000004</v>
      </c>
      <c r="U628" s="975">
        <f t="shared" si="19"/>
        <v>2900.9526000000005</v>
      </c>
    </row>
    <row r="629" spans="1:21" hidden="1">
      <c r="A629" s="968" t="s">
        <v>4670</v>
      </c>
      <c r="B629" s="969">
        <v>610010002963</v>
      </c>
      <c r="C629" s="968" t="s">
        <v>4707</v>
      </c>
      <c r="D629" s="968" t="s">
        <v>4101</v>
      </c>
      <c r="E629" s="968" t="s">
        <v>4090</v>
      </c>
      <c r="F629" s="970">
        <v>4123.6000000000004</v>
      </c>
      <c r="G629" s="968" t="s">
        <v>4091</v>
      </c>
      <c r="H629" s="971">
        <v>2</v>
      </c>
      <c r="I629" s="972">
        <v>1.44</v>
      </c>
      <c r="J629" s="972">
        <v>0</v>
      </c>
      <c r="K629" s="973">
        <v>35</v>
      </c>
      <c r="L629" s="972">
        <v>29.088000000000001</v>
      </c>
      <c r="M629" s="972">
        <v>50.4</v>
      </c>
      <c r="N629" s="971">
        <v>1</v>
      </c>
      <c r="O629" s="971">
        <v>0</v>
      </c>
      <c r="P629" s="968">
        <v>4690379099598</v>
      </c>
      <c r="Q629" s="971"/>
      <c r="R629" s="971">
        <v>0</v>
      </c>
      <c r="S629" s="968" t="s">
        <v>4092</v>
      </c>
      <c r="T629" s="974">
        <f t="shared" si="18"/>
        <v>2762.8120000000004</v>
      </c>
      <c r="U629" s="975">
        <f t="shared" si="19"/>
        <v>2900.9526000000005</v>
      </c>
    </row>
    <row r="630" spans="1:21" hidden="1">
      <c r="A630" s="968" t="s">
        <v>4670</v>
      </c>
      <c r="B630" s="969">
        <v>610010002964</v>
      </c>
      <c r="C630" s="968" t="s">
        <v>4708</v>
      </c>
      <c r="D630" s="968" t="s">
        <v>4101</v>
      </c>
      <c r="E630" s="968" t="s">
        <v>4090</v>
      </c>
      <c r="F630" s="970">
        <v>4123.6000000000004</v>
      </c>
      <c r="G630" s="968" t="s">
        <v>4091</v>
      </c>
      <c r="H630" s="971">
        <v>2</v>
      </c>
      <c r="I630" s="972">
        <v>1.44</v>
      </c>
      <c r="J630" s="972">
        <v>0</v>
      </c>
      <c r="K630" s="973">
        <v>35</v>
      </c>
      <c r="L630" s="972">
        <v>29.088000000000001</v>
      </c>
      <c r="M630" s="972">
        <v>50.4</v>
      </c>
      <c r="N630" s="971">
        <v>1</v>
      </c>
      <c r="O630" s="971">
        <v>0</v>
      </c>
      <c r="P630" s="968">
        <v>4690379099604</v>
      </c>
      <c r="Q630" s="971"/>
      <c r="R630" s="971">
        <v>0</v>
      </c>
      <c r="S630" s="968" t="s">
        <v>4092</v>
      </c>
      <c r="T630" s="974">
        <f t="shared" si="18"/>
        <v>2762.8120000000004</v>
      </c>
      <c r="U630" s="975">
        <f t="shared" si="19"/>
        <v>2900.9526000000005</v>
      </c>
    </row>
    <row r="631" spans="1:21" hidden="1">
      <c r="A631" s="968" t="s">
        <v>4670</v>
      </c>
      <c r="B631" s="969">
        <v>610015000697</v>
      </c>
      <c r="C631" s="968" t="s">
        <v>4709</v>
      </c>
      <c r="D631" s="968" t="s">
        <v>4101</v>
      </c>
      <c r="E631" s="968" t="s">
        <v>4090</v>
      </c>
      <c r="F631" s="970">
        <v>4758</v>
      </c>
      <c r="G631" s="968" t="s">
        <v>4091</v>
      </c>
      <c r="H631" s="971">
        <v>2</v>
      </c>
      <c r="I631" s="972">
        <v>1.44</v>
      </c>
      <c r="J631" s="972">
        <v>0</v>
      </c>
      <c r="K631" s="973">
        <v>35</v>
      </c>
      <c r="L631" s="972">
        <v>29.088000000000001</v>
      </c>
      <c r="M631" s="972">
        <v>50.4</v>
      </c>
      <c r="N631" s="971">
        <v>1</v>
      </c>
      <c r="O631" s="971">
        <v>0</v>
      </c>
      <c r="P631" s="968">
        <v>4690379099550</v>
      </c>
      <c r="Q631" s="971"/>
      <c r="R631" s="971">
        <v>0</v>
      </c>
      <c r="S631" s="968" t="s">
        <v>4092</v>
      </c>
      <c r="T631" s="974">
        <f t="shared" si="18"/>
        <v>3187.86</v>
      </c>
      <c r="U631" s="975">
        <f t="shared" si="19"/>
        <v>3347.2530000000002</v>
      </c>
    </row>
    <row r="632" spans="1:21" hidden="1">
      <c r="A632" s="968" t="s">
        <v>4670</v>
      </c>
      <c r="B632" s="969">
        <v>610015000698</v>
      </c>
      <c r="C632" s="968" t="s">
        <v>4710</v>
      </c>
      <c r="D632" s="968" t="s">
        <v>4101</v>
      </c>
      <c r="E632" s="968" t="s">
        <v>4090</v>
      </c>
      <c r="F632" s="970">
        <v>4758</v>
      </c>
      <c r="G632" s="968" t="s">
        <v>4091</v>
      </c>
      <c r="H632" s="971">
        <v>2</v>
      </c>
      <c r="I632" s="972">
        <v>1.44</v>
      </c>
      <c r="J632" s="972">
        <v>0</v>
      </c>
      <c r="K632" s="973">
        <v>35</v>
      </c>
      <c r="L632" s="972">
        <v>29.088000000000001</v>
      </c>
      <c r="M632" s="972">
        <v>50.4</v>
      </c>
      <c r="N632" s="971">
        <v>1</v>
      </c>
      <c r="O632" s="971">
        <v>0</v>
      </c>
      <c r="P632" s="968">
        <v>4690379099567</v>
      </c>
      <c r="Q632" s="971"/>
      <c r="R632" s="971">
        <v>0</v>
      </c>
      <c r="S632" s="968" t="s">
        <v>4092</v>
      </c>
      <c r="T632" s="974">
        <f t="shared" si="18"/>
        <v>3187.86</v>
      </c>
      <c r="U632" s="975">
        <f t="shared" si="19"/>
        <v>3347.2530000000002</v>
      </c>
    </row>
    <row r="633" spans="1:21" hidden="1">
      <c r="A633" s="968" t="s">
        <v>4670</v>
      </c>
      <c r="B633" s="969">
        <v>610015000699</v>
      </c>
      <c r="C633" s="968" t="s">
        <v>4711</v>
      </c>
      <c r="D633" s="968" t="s">
        <v>4101</v>
      </c>
      <c r="E633" s="968" t="s">
        <v>4090</v>
      </c>
      <c r="F633" s="970">
        <v>5361.9</v>
      </c>
      <c r="G633" s="968" t="s">
        <v>4091</v>
      </c>
      <c r="H633" s="971">
        <v>2</v>
      </c>
      <c r="I633" s="972">
        <v>1.44</v>
      </c>
      <c r="J633" s="972">
        <v>0</v>
      </c>
      <c r="K633" s="973">
        <v>35</v>
      </c>
      <c r="L633" s="972">
        <v>29.088000000000001</v>
      </c>
      <c r="M633" s="972">
        <v>50.4</v>
      </c>
      <c r="N633" s="971">
        <v>1</v>
      </c>
      <c r="O633" s="971">
        <v>0</v>
      </c>
      <c r="P633" s="968">
        <v>4690379099574</v>
      </c>
      <c r="Q633" s="971"/>
      <c r="R633" s="971">
        <v>0</v>
      </c>
      <c r="S633" s="968" t="s">
        <v>4092</v>
      </c>
      <c r="T633" s="974">
        <f t="shared" si="18"/>
        <v>3592.473</v>
      </c>
      <c r="U633" s="975">
        <f t="shared" si="19"/>
        <v>3772.09665</v>
      </c>
    </row>
    <row r="634" spans="1:21" hidden="1">
      <c r="A634" s="968" t="s">
        <v>4670</v>
      </c>
      <c r="B634" s="969">
        <v>610010005675</v>
      </c>
      <c r="C634" s="968" t="s">
        <v>4712</v>
      </c>
      <c r="D634" s="968" t="s">
        <v>4101</v>
      </c>
      <c r="E634" s="968" t="s">
        <v>4090</v>
      </c>
      <c r="F634" s="970">
        <v>4202.8999999999996</v>
      </c>
      <c r="G634" s="968" t="s">
        <v>4091</v>
      </c>
      <c r="H634" s="971">
        <v>2</v>
      </c>
      <c r="I634" s="972">
        <v>1.44</v>
      </c>
      <c r="J634" s="972">
        <v>0</v>
      </c>
      <c r="K634" s="973">
        <v>35</v>
      </c>
      <c r="L634" s="972">
        <v>29.088000000000001</v>
      </c>
      <c r="M634" s="972">
        <v>50.4</v>
      </c>
      <c r="N634" s="971">
        <v>1</v>
      </c>
      <c r="O634" s="971">
        <v>0</v>
      </c>
      <c r="P634" s="968">
        <v>4690379101208</v>
      </c>
      <c r="Q634" s="971"/>
      <c r="R634" s="971">
        <v>0</v>
      </c>
      <c r="S634" s="968" t="s">
        <v>4092</v>
      </c>
      <c r="T634" s="974">
        <f t="shared" si="18"/>
        <v>2815.9429999999998</v>
      </c>
      <c r="U634" s="975">
        <f t="shared" si="19"/>
        <v>2956.7401500000001</v>
      </c>
    </row>
    <row r="635" spans="1:21" hidden="1">
      <c r="A635" s="968" t="s">
        <v>4670</v>
      </c>
      <c r="B635" s="969">
        <v>610010005676</v>
      </c>
      <c r="C635" s="968" t="s">
        <v>4713</v>
      </c>
      <c r="D635" s="968" t="s">
        <v>4101</v>
      </c>
      <c r="E635" s="968" t="s">
        <v>4090</v>
      </c>
      <c r="F635" s="970">
        <v>4202.8999999999996</v>
      </c>
      <c r="G635" s="968" t="s">
        <v>4091</v>
      </c>
      <c r="H635" s="971">
        <v>2</v>
      </c>
      <c r="I635" s="972">
        <v>1.44</v>
      </c>
      <c r="J635" s="972">
        <v>0</v>
      </c>
      <c r="K635" s="973">
        <v>35</v>
      </c>
      <c r="L635" s="972">
        <v>29.088000000000001</v>
      </c>
      <c r="M635" s="972">
        <v>50.4</v>
      </c>
      <c r="N635" s="971">
        <v>1</v>
      </c>
      <c r="O635" s="971">
        <v>0</v>
      </c>
      <c r="P635" s="968">
        <v>4690379101215</v>
      </c>
      <c r="Q635" s="971"/>
      <c r="R635" s="971">
        <v>0</v>
      </c>
      <c r="S635" s="968" t="s">
        <v>4092</v>
      </c>
      <c r="T635" s="974">
        <f t="shared" si="18"/>
        <v>2815.9429999999998</v>
      </c>
      <c r="U635" s="975">
        <f t="shared" si="19"/>
        <v>2956.7401500000001</v>
      </c>
    </row>
    <row r="636" spans="1:21" hidden="1">
      <c r="A636" s="968" t="s">
        <v>4670</v>
      </c>
      <c r="B636" s="969">
        <v>610010005677</v>
      </c>
      <c r="C636" s="968" t="s">
        <v>4714</v>
      </c>
      <c r="D636" s="968" t="s">
        <v>4101</v>
      </c>
      <c r="E636" s="968" t="s">
        <v>4090</v>
      </c>
      <c r="F636" s="970">
        <v>4202.8999999999996</v>
      </c>
      <c r="G636" s="968" t="s">
        <v>4091</v>
      </c>
      <c r="H636" s="971">
        <v>2</v>
      </c>
      <c r="I636" s="972">
        <v>1.44</v>
      </c>
      <c r="J636" s="972">
        <v>0</v>
      </c>
      <c r="K636" s="973">
        <v>35</v>
      </c>
      <c r="L636" s="972">
        <v>29.088000000000001</v>
      </c>
      <c r="M636" s="972">
        <v>50.4</v>
      </c>
      <c r="N636" s="971">
        <v>1</v>
      </c>
      <c r="O636" s="971">
        <v>0</v>
      </c>
      <c r="P636" s="968">
        <v>4690379101222</v>
      </c>
      <c r="Q636" s="971"/>
      <c r="R636" s="971">
        <v>0</v>
      </c>
      <c r="S636" s="968" t="s">
        <v>4092</v>
      </c>
      <c r="T636" s="974">
        <f t="shared" si="18"/>
        <v>2815.9429999999998</v>
      </c>
      <c r="U636" s="975">
        <f t="shared" si="19"/>
        <v>2956.7401500000001</v>
      </c>
    </row>
    <row r="637" spans="1:21" hidden="1">
      <c r="A637" s="968" t="s">
        <v>4670</v>
      </c>
      <c r="B637" s="969">
        <v>610010003163</v>
      </c>
      <c r="C637" s="968" t="s">
        <v>4715</v>
      </c>
      <c r="D637" s="968" t="s">
        <v>4089</v>
      </c>
      <c r="E637" s="968" t="s">
        <v>4090</v>
      </c>
      <c r="F637" s="970">
        <v>6496.5</v>
      </c>
      <c r="G637" s="968" t="s">
        <v>4091</v>
      </c>
      <c r="H637" s="971">
        <v>2</v>
      </c>
      <c r="I637" s="972">
        <v>0.72</v>
      </c>
      <c r="J637" s="972">
        <v>0</v>
      </c>
      <c r="K637" s="973">
        <v>30</v>
      </c>
      <c r="L637" s="972">
        <v>31.32</v>
      </c>
      <c r="M637" s="972">
        <v>21.6</v>
      </c>
      <c r="N637" s="971">
        <v>1</v>
      </c>
      <c r="O637" s="971">
        <v>0</v>
      </c>
      <c r="P637" s="968">
        <v>4690379100706</v>
      </c>
      <c r="Q637" s="971"/>
      <c r="R637" s="971">
        <v>0</v>
      </c>
      <c r="S637" s="968" t="s">
        <v>4092</v>
      </c>
      <c r="T637" s="974">
        <f t="shared" si="18"/>
        <v>4352.6550000000007</v>
      </c>
      <c r="U637" s="975">
        <f t="shared" si="19"/>
        <v>4570.2877500000013</v>
      </c>
    </row>
    <row r="638" spans="1:21" hidden="1">
      <c r="A638" s="968" t="s">
        <v>4670</v>
      </c>
      <c r="B638" s="969">
        <v>610010003161</v>
      </c>
      <c r="C638" s="968" t="s">
        <v>4716</v>
      </c>
      <c r="D638" s="968" t="s">
        <v>4089</v>
      </c>
      <c r="E638" s="968" t="s">
        <v>4090</v>
      </c>
      <c r="F638" s="970">
        <v>6496.5</v>
      </c>
      <c r="G638" s="968" t="s">
        <v>4091</v>
      </c>
      <c r="H638" s="971">
        <v>2</v>
      </c>
      <c r="I638" s="972">
        <v>0.72</v>
      </c>
      <c r="J638" s="972">
        <v>0</v>
      </c>
      <c r="K638" s="973">
        <v>30</v>
      </c>
      <c r="L638" s="972">
        <v>31.32</v>
      </c>
      <c r="M638" s="972">
        <v>21.6</v>
      </c>
      <c r="N638" s="971">
        <v>1</v>
      </c>
      <c r="O638" s="971">
        <v>0</v>
      </c>
      <c r="P638" s="968">
        <v>4690379100683</v>
      </c>
      <c r="Q638" s="971"/>
      <c r="R638" s="971">
        <v>0</v>
      </c>
      <c r="S638" s="968" t="s">
        <v>4092</v>
      </c>
      <c r="T638" s="974">
        <f t="shared" si="18"/>
        <v>4352.6550000000007</v>
      </c>
      <c r="U638" s="975">
        <f t="shared" si="19"/>
        <v>4570.2877500000013</v>
      </c>
    </row>
    <row r="639" spans="1:21" hidden="1">
      <c r="A639" s="968" t="s">
        <v>4670</v>
      </c>
      <c r="B639" s="969">
        <v>610010003162</v>
      </c>
      <c r="C639" s="968" t="s">
        <v>4717</v>
      </c>
      <c r="D639" s="968" t="s">
        <v>4089</v>
      </c>
      <c r="E639" s="968" t="s">
        <v>4090</v>
      </c>
      <c r="F639" s="970">
        <v>6496.5</v>
      </c>
      <c r="G639" s="968" t="s">
        <v>4091</v>
      </c>
      <c r="H639" s="971">
        <v>2</v>
      </c>
      <c r="I639" s="972">
        <v>0.72</v>
      </c>
      <c r="J639" s="972">
        <v>0</v>
      </c>
      <c r="K639" s="973">
        <v>30</v>
      </c>
      <c r="L639" s="972">
        <v>31.32</v>
      </c>
      <c r="M639" s="972">
        <v>21.6</v>
      </c>
      <c r="N639" s="971">
        <v>1</v>
      </c>
      <c r="O639" s="971">
        <v>0</v>
      </c>
      <c r="P639" s="968">
        <v>4690379100690</v>
      </c>
      <c r="Q639" s="971"/>
      <c r="R639" s="971">
        <v>0</v>
      </c>
      <c r="S639" s="968" t="s">
        <v>4092</v>
      </c>
      <c r="T639" s="974">
        <f t="shared" si="18"/>
        <v>4352.6550000000007</v>
      </c>
      <c r="U639" s="975">
        <f t="shared" si="19"/>
        <v>4570.2877500000013</v>
      </c>
    </row>
    <row r="640" spans="1:21" hidden="1">
      <c r="A640" s="968" t="s">
        <v>4670</v>
      </c>
      <c r="B640" s="969">
        <v>610110001183</v>
      </c>
      <c r="C640" s="968" t="s">
        <v>4718</v>
      </c>
      <c r="D640" s="968" t="s">
        <v>4114</v>
      </c>
      <c r="E640" s="968" t="s">
        <v>4090</v>
      </c>
      <c r="F640" s="970">
        <v>20721.7</v>
      </c>
      <c r="G640" s="968" t="s">
        <v>4091</v>
      </c>
      <c r="H640" s="971">
        <v>11</v>
      </c>
      <c r="I640" s="972">
        <v>0.99</v>
      </c>
      <c r="J640" s="972">
        <v>0</v>
      </c>
      <c r="K640" s="973">
        <v>36</v>
      </c>
      <c r="L640" s="972">
        <v>20.354399999999998</v>
      </c>
      <c r="M640" s="972">
        <v>35.64</v>
      </c>
      <c r="N640" s="971">
        <v>1</v>
      </c>
      <c r="O640" s="971">
        <v>0</v>
      </c>
      <c r="P640" s="968">
        <v>4690379102083</v>
      </c>
      <c r="Q640" s="971"/>
      <c r="R640" s="971">
        <v>0</v>
      </c>
      <c r="S640" s="968" t="s">
        <v>4092</v>
      </c>
      <c r="T640" s="974">
        <f t="shared" si="18"/>
        <v>13883.539000000001</v>
      </c>
      <c r="U640" s="975">
        <f t="shared" si="19"/>
        <v>14577.715950000002</v>
      </c>
    </row>
    <row r="641" spans="1:21" hidden="1">
      <c r="A641" s="968" t="s">
        <v>4670</v>
      </c>
      <c r="B641" s="969">
        <v>610110001184</v>
      </c>
      <c r="C641" s="968" t="s">
        <v>4719</v>
      </c>
      <c r="D641" s="968" t="s">
        <v>4114</v>
      </c>
      <c r="E641" s="968" t="s">
        <v>4090</v>
      </c>
      <c r="F641" s="970">
        <v>20721.7</v>
      </c>
      <c r="G641" s="968" t="s">
        <v>4091</v>
      </c>
      <c r="H641" s="971">
        <v>11</v>
      </c>
      <c r="I641" s="972">
        <v>0.99</v>
      </c>
      <c r="J641" s="972">
        <v>0</v>
      </c>
      <c r="K641" s="973">
        <v>36</v>
      </c>
      <c r="L641" s="972">
        <v>20.354399999999998</v>
      </c>
      <c r="M641" s="972">
        <v>35.64</v>
      </c>
      <c r="N641" s="971">
        <v>1</v>
      </c>
      <c r="O641" s="971">
        <v>0</v>
      </c>
      <c r="P641" s="968">
        <v>4690379102090</v>
      </c>
      <c r="Q641" s="971"/>
      <c r="R641" s="971">
        <v>0</v>
      </c>
      <c r="S641" s="968" t="s">
        <v>4092</v>
      </c>
      <c r="T641" s="974">
        <f t="shared" si="18"/>
        <v>13883.539000000001</v>
      </c>
      <c r="U641" s="975">
        <f t="shared" si="19"/>
        <v>14577.715950000002</v>
      </c>
    </row>
    <row r="642" spans="1:21" hidden="1">
      <c r="A642" s="968" t="s">
        <v>4670</v>
      </c>
      <c r="B642" s="969">
        <v>610110001185</v>
      </c>
      <c r="C642" s="968" t="s">
        <v>4720</v>
      </c>
      <c r="D642" s="968" t="s">
        <v>4114</v>
      </c>
      <c r="E642" s="968" t="s">
        <v>4090</v>
      </c>
      <c r="F642" s="970">
        <v>20721.7</v>
      </c>
      <c r="G642" s="968" t="s">
        <v>4091</v>
      </c>
      <c r="H642" s="971">
        <v>11</v>
      </c>
      <c r="I642" s="972">
        <v>0.99</v>
      </c>
      <c r="J642" s="972">
        <v>0</v>
      </c>
      <c r="K642" s="973">
        <v>36</v>
      </c>
      <c r="L642" s="972">
        <v>20.354399999999998</v>
      </c>
      <c r="M642" s="972">
        <v>35.64</v>
      </c>
      <c r="N642" s="971">
        <v>1</v>
      </c>
      <c r="O642" s="971">
        <v>0</v>
      </c>
      <c r="P642" s="968">
        <v>4690379102106</v>
      </c>
      <c r="Q642" s="971"/>
      <c r="R642" s="971">
        <v>0</v>
      </c>
      <c r="S642" s="968" t="s">
        <v>4092</v>
      </c>
      <c r="T642" s="974">
        <f t="shared" si="18"/>
        <v>13883.539000000001</v>
      </c>
      <c r="U642" s="975">
        <f t="shared" si="19"/>
        <v>14577.715950000002</v>
      </c>
    </row>
    <row r="643" spans="1:21" hidden="1">
      <c r="A643" s="968" t="s">
        <v>4670</v>
      </c>
      <c r="B643" s="969">
        <v>610110001186</v>
      </c>
      <c r="C643" s="968" t="s">
        <v>4721</v>
      </c>
      <c r="D643" s="968" t="s">
        <v>4114</v>
      </c>
      <c r="E643" s="968" t="s">
        <v>4090</v>
      </c>
      <c r="F643" s="970">
        <v>20721.7</v>
      </c>
      <c r="G643" s="968" t="s">
        <v>4091</v>
      </c>
      <c r="H643" s="971">
        <v>11</v>
      </c>
      <c r="I643" s="972">
        <v>0.99</v>
      </c>
      <c r="J643" s="972">
        <v>0</v>
      </c>
      <c r="K643" s="973">
        <v>36</v>
      </c>
      <c r="L643" s="972">
        <v>20.354399999999998</v>
      </c>
      <c r="M643" s="972">
        <v>35.64</v>
      </c>
      <c r="N643" s="971">
        <v>1</v>
      </c>
      <c r="O643" s="971">
        <v>0</v>
      </c>
      <c r="P643" s="968">
        <v>4690379102113</v>
      </c>
      <c r="Q643" s="971"/>
      <c r="R643" s="971">
        <v>0</v>
      </c>
      <c r="S643" s="968" t="s">
        <v>4092</v>
      </c>
      <c r="T643" s="974">
        <f t="shared" si="18"/>
        <v>13883.539000000001</v>
      </c>
      <c r="U643" s="975">
        <f t="shared" si="19"/>
        <v>14577.715950000002</v>
      </c>
    </row>
    <row r="644" spans="1:21" hidden="1">
      <c r="A644" s="968" t="s">
        <v>4670</v>
      </c>
      <c r="B644" s="969">
        <v>610110001187</v>
      </c>
      <c r="C644" s="968" t="s">
        <v>4722</v>
      </c>
      <c r="D644" s="968" t="s">
        <v>4114</v>
      </c>
      <c r="E644" s="968" t="s">
        <v>4090</v>
      </c>
      <c r="F644" s="970">
        <v>20721.7</v>
      </c>
      <c r="G644" s="968" t="s">
        <v>4091</v>
      </c>
      <c r="H644" s="971">
        <v>11</v>
      </c>
      <c r="I644" s="972">
        <v>0.99</v>
      </c>
      <c r="J644" s="972">
        <v>0</v>
      </c>
      <c r="K644" s="973">
        <v>36</v>
      </c>
      <c r="L644" s="972">
        <v>20.354399999999998</v>
      </c>
      <c r="M644" s="972">
        <v>35.64</v>
      </c>
      <c r="N644" s="971">
        <v>1</v>
      </c>
      <c r="O644" s="971">
        <v>0</v>
      </c>
      <c r="P644" s="968">
        <v>4690379102120</v>
      </c>
      <c r="Q644" s="971"/>
      <c r="R644" s="971">
        <v>0</v>
      </c>
      <c r="S644" s="968" t="s">
        <v>4092</v>
      </c>
      <c r="T644" s="974">
        <f t="shared" si="18"/>
        <v>13883.539000000001</v>
      </c>
      <c r="U644" s="975">
        <f t="shared" si="19"/>
        <v>14577.715950000002</v>
      </c>
    </row>
    <row r="645" spans="1:21" hidden="1">
      <c r="A645" s="968" t="s">
        <v>4670</v>
      </c>
      <c r="B645" s="969">
        <v>610110001194</v>
      </c>
      <c r="C645" s="968" t="s">
        <v>4723</v>
      </c>
      <c r="D645" s="968" t="s">
        <v>4114</v>
      </c>
      <c r="E645" s="968" t="s">
        <v>4090</v>
      </c>
      <c r="F645" s="970">
        <v>14640</v>
      </c>
      <c r="G645" s="968" t="s">
        <v>4091</v>
      </c>
      <c r="H645" s="971">
        <v>11</v>
      </c>
      <c r="I645" s="972">
        <v>0.99</v>
      </c>
      <c r="J645" s="972">
        <v>0</v>
      </c>
      <c r="K645" s="973">
        <v>36</v>
      </c>
      <c r="L645" s="972">
        <v>20.354399999999998</v>
      </c>
      <c r="M645" s="972">
        <v>35.64</v>
      </c>
      <c r="N645" s="971">
        <v>1</v>
      </c>
      <c r="O645" s="971">
        <v>0</v>
      </c>
      <c r="P645" s="968">
        <v>4690379102199</v>
      </c>
      <c r="Q645" s="971"/>
      <c r="R645" s="971">
        <v>0</v>
      </c>
      <c r="S645" s="968" t="s">
        <v>4092</v>
      </c>
      <c r="T645" s="974">
        <f t="shared" si="18"/>
        <v>9808.8000000000011</v>
      </c>
      <c r="U645" s="975">
        <f t="shared" si="19"/>
        <v>10299.240000000002</v>
      </c>
    </row>
    <row r="646" spans="1:21" hidden="1">
      <c r="A646" s="968" t="s">
        <v>4670</v>
      </c>
      <c r="B646" s="969">
        <v>610110001195</v>
      </c>
      <c r="C646" s="968" t="s">
        <v>4724</v>
      </c>
      <c r="D646" s="968" t="s">
        <v>4114</v>
      </c>
      <c r="E646" s="968" t="s">
        <v>4090</v>
      </c>
      <c r="F646" s="970">
        <v>14640</v>
      </c>
      <c r="G646" s="968" t="s">
        <v>4091</v>
      </c>
      <c r="H646" s="971">
        <v>11</v>
      </c>
      <c r="I646" s="972">
        <v>0.99</v>
      </c>
      <c r="J646" s="972">
        <v>0</v>
      </c>
      <c r="K646" s="973">
        <v>36</v>
      </c>
      <c r="L646" s="972">
        <v>20.354399999999998</v>
      </c>
      <c r="M646" s="972">
        <v>35.64</v>
      </c>
      <c r="N646" s="971">
        <v>1</v>
      </c>
      <c r="O646" s="971">
        <v>0</v>
      </c>
      <c r="P646" s="968">
        <v>4690379102205</v>
      </c>
      <c r="Q646" s="971"/>
      <c r="R646" s="971">
        <v>0</v>
      </c>
      <c r="S646" s="968" t="s">
        <v>4092</v>
      </c>
      <c r="T646" s="974">
        <f t="shared" si="18"/>
        <v>9808.8000000000011</v>
      </c>
      <c r="U646" s="975">
        <f t="shared" si="19"/>
        <v>10299.240000000002</v>
      </c>
    </row>
    <row r="647" spans="1:21" hidden="1">
      <c r="A647" s="968" t="s">
        <v>4670</v>
      </c>
      <c r="B647" s="969">
        <v>610110001196</v>
      </c>
      <c r="C647" s="968" t="s">
        <v>4725</v>
      </c>
      <c r="D647" s="968" t="s">
        <v>4114</v>
      </c>
      <c r="E647" s="968" t="s">
        <v>4090</v>
      </c>
      <c r="F647" s="970">
        <v>14640</v>
      </c>
      <c r="G647" s="968" t="s">
        <v>4091</v>
      </c>
      <c r="H647" s="971">
        <v>11</v>
      </c>
      <c r="I647" s="972">
        <v>0.99</v>
      </c>
      <c r="J647" s="972">
        <v>0</v>
      </c>
      <c r="K647" s="973">
        <v>36</v>
      </c>
      <c r="L647" s="972">
        <v>20.354399999999998</v>
      </c>
      <c r="M647" s="972">
        <v>35.64</v>
      </c>
      <c r="N647" s="971">
        <v>1</v>
      </c>
      <c r="O647" s="971">
        <v>0</v>
      </c>
      <c r="P647" s="968">
        <v>4690379102212</v>
      </c>
      <c r="Q647" s="971"/>
      <c r="R647" s="971">
        <v>0</v>
      </c>
      <c r="S647" s="968" t="s">
        <v>4092</v>
      </c>
      <c r="T647" s="974">
        <f t="shared" si="18"/>
        <v>9808.8000000000011</v>
      </c>
      <c r="U647" s="975">
        <f t="shared" si="19"/>
        <v>10299.240000000002</v>
      </c>
    </row>
    <row r="648" spans="1:21" hidden="1">
      <c r="A648" s="968" t="s">
        <v>4670</v>
      </c>
      <c r="B648" s="969">
        <v>610110001191</v>
      </c>
      <c r="C648" s="968" t="s">
        <v>4726</v>
      </c>
      <c r="D648" s="968" t="s">
        <v>4114</v>
      </c>
      <c r="E648" s="968" t="s">
        <v>4090</v>
      </c>
      <c r="F648" s="970">
        <v>14640</v>
      </c>
      <c r="G648" s="968" t="s">
        <v>4091</v>
      </c>
      <c r="H648" s="971">
        <v>11</v>
      </c>
      <c r="I648" s="972">
        <v>0.99</v>
      </c>
      <c r="J648" s="972">
        <v>0</v>
      </c>
      <c r="K648" s="973">
        <v>36</v>
      </c>
      <c r="L648" s="972">
        <v>20.354399999999998</v>
      </c>
      <c r="M648" s="972">
        <v>35.64</v>
      </c>
      <c r="N648" s="971">
        <v>1</v>
      </c>
      <c r="O648" s="971">
        <v>0</v>
      </c>
      <c r="P648" s="968">
        <v>4690379102168</v>
      </c>
      <c r="Q648" s="971"/>
      <c r="R648" s="971">
        <v>0</v>
      </c>
      <c r="S648" s="968" t="s">
        <v>4092</v>
      </c>
      <c r="T648" s="974">
        <f t="shared" si="18"/>
        <v>9808.8000000000011</v>
      </c>
      <c r="U648" s="975">
        <f t="shared" si="19"/>
        <v>10299.240000000002</v>
      </c>
    </row>
    <row r="649" spans="1:21" hidden="1">
      <c r="A649" s="968" t="s">
        <v>4670</v>
      </c>
      <c r="B649" s="969">
        <v>610110001192</v>
      </c>
      <c r="C649" s="968" t="s">
        <v>4727</v>
      </c>
      <c r="D649" s="968" t="s">
        <v>4114</v>
      </c>
      <c r="E649" s="968" t="s">
        <v>4090</v>
      </c>
      <c r="F649" s="970">
        <v>14640</v>
      </c>
      <c r="G649" s="968" t="s">
        <v>4091</v>
      </c>
      <c r="H649" s="971">
        <v>11</v>
      </c>
      <c r="I649" s="972">
        <v>0.99</v>
      </c>
      <c r="J649" s="972">
        <v>0</v>
      </c>
      <c r="K649" s="973">
        <v>36</v>
      </c>
      <c r="L649" s="972">
        <v>20.354399999999998</v>
      </c>
      <c r="M649" s="972">
        <v>35.64</v>
      </c>
      <c r="N649" s="971">
        <v>1</v>
      </c>
      <c r="O649" s="971">
        <v>0</v>
      </c>
      <c r="P649" s="968">
        <v>4690379102175</v>
      </c>
      <c r="Q649" s="971"/>
      <c r="R649" s="971">
        <v>0</v>
      </c>
      <c r="S649" s="968" t="s">
        <v>4092</v>
      </c>
      <c r="T649" s="974">
        <f t="shared" si="18"/>
        <v>9808.8000000000011</v>
      </c>
      <c r="U649" s="975">
        <f t="shared" si="19"/>
        <v>10299.240000000002</v>
      </c>
    </row>
    <row r="650" spans="1:21" hidden="1">
      <c r="A650" s="968" t="s">
        <v>4670</v>
      </c>
      <c r="B650" s="969">
        <v>610110001193</v>
      </c>
      <c r="C650" s="968" t="s">
        <v>4728</v>
      </c>
      <c r="D650" s="968" t="s">
        <v>4114</v>
      </c>
      <c r="E650" s="968" t="s">
        <v>4090</v>
      </c>
      <c r="F650" s="970">
        <v>14640</v>
      </c>
      <c r="G650" s="968" t="s">
        <v>4091</v>
      </c>
      <c r="H650" s="971">
        <v>11</v>
      </c>
      <c r="I650" s="972">
        <v>0.99</v>
      </c>
      <c r="J650" s="972">
        <v>0</v>
      </c>
      <c r="K650" s="973">
        <v>36</v>
      </c>
      <c r="L650" s="972">
        <v>20.354399999999998</v>
      </c>
      <c r="M650" s="972">
        <v>35.64</v>
      </c>
      <c r="N650" s="971">
        <v>1</v>
      </c>
      <c r="O650" s="971">
        <v>0</v>
      </c>
      <c r="P650" s="968">
        <v>4690379102182</v>
      </c>
      <c r="Q650" s="971"/>
      <c r="R650" s="971">
        <v>0</v>
      </c>
      <c r="S650" s="968" t="s">
        <v>4092</v>
      </c>
      <c r="T650" s="974">
        <f t="shared" si="18"/>
        <v>9808.8000000000011</v>
      </c>
      <c r="U650" s="975">
        <f t="shared" si="19"/>
        <v>10299.240000000002</v>
      </c>
    </row>
    <row r="651" spans="1:21" hidden="1">
      <c r="A651" s="968" t="s">
        <v>4670</v>
      </c>
      <c r="B651" s="969">
        <v>610110001197</v>
      </c>
      <c r="C651" s="968" t="s">
        <v>4729</v>
      </c>
      <c r="D651" s="968" t="s">
        <v>4114</v>
      </c>
      <c r="E651" s="968" t="s">
        <v>4090</v>
      </c>
      <c r="F651" s="970">
        <v>14640</v>
      </c>
      <c r="G651" s="968" t="s">
        <v>4091</v>
      </c>
      <c r="H651" s="971">
        <v>11</v>
      </c>
      <c r="I651" s="972">
        <v>0.99</v>
      </c>
      <c r="J651" s="972">
        <v>0</v>
      </c>
      <c r="K651" s="973">
        <v>36</v>
      </c>
      <c r="L651" s="972">
        <v>20.354399999999998</v>
      </c>
      <c r="M651" s="972">
        <v>35.64</v>
      </c>
      <c r="N651" s="971">
        <v>1</v>
      </c>
      <c r="O651" s="971">
        <v>0</v>
      </c>
      <c r="P651" s="968">
        <v>4690379102229</v>
      </c>
      <c r="Q651" s="971"/>
      <c r="R651" s="971">
        <v>0</v>
      </c>
      <c r="S651" s="968" t="s">
        <v>4092</v>
      </c>
      <c r="T651" s="974">
        <f t="shared" si="18"/>
        <v>9808.8000000000011</v>
      </c>
      <c r="U651" s="975">
        <f t="shared" si="19"/>
        <v>10299.240000000002</v>
      </c>
    </row>
    <row r="652" spans="1:21" hidden="1">
      <c r="A652" s="968" t="s">
        <v>4670</v>
      </c>
      <c r="B652" s="969">
        <v>610110001198</v>
      </c>
      <c r="C652" s="968" t="s">
        <v>4730</v>
      </c>
      <c r="D652" s="968" t="s">
        <v>4114</v>
      </c>
      <c r="E652" s="968" t="s">
        <v>4090</v>
      </c>
      <c r="F652" s="970">
        <v>14640</v>
      </c>
      <c r="G652" s="968" t="s">
        <v>4091</v>
      </c>
      <c r="H652" s="971">
        <v>11</v>
      </c>
      <c r="I652" s="972">
        <v>0.99</v>
      </c>
      <c r="J652" s="972">
        <v>0</v>
      </c>
      <c r="K652" s="973">
        <v>36</v>
      </c>
      <c r="L652" s="972">
        <v>20.354399999999998</v>
      </c>
      <c r="M652" s="972">
        <v>35.64</v>
      </c>
      <c r="N652" s="971">
        <v>1</v>
      </c>
      <c r="O652" s="971">
        <v>0</v>
      </c>
      <c r="P652" s="968">
        <v>4690379102236</v>
      </c>
      <c r="Q652" s="971"/>
      <c r="R652" s="971">
        <v>0</v>
      </c>
      <c r="S652" s="968" t="s">
        <v>4092</v>
      </c>
      <c r="T652" s="974">
        <f t="shared" si="18"/>
        <v>9808.8000000000011</v>
      </c>
      <c r="U652" s="975">
        <f t="shared" si="19"/>
        <v>10299.240000000002</v>
      </c>
    </row>
    <row r="653" spans="1:21" hidden="1">
      <c r="A653" s="968" t="s">
        <v>4670</v>
      </c>
      <c r="B653" s="969">
        <v>610110001188</v>
      </c>
      <c r="C653" s="968" t="s">
        <v>4731</v>
      </c>
      <c r="D653" s="968" t="s">
        <v>4114</v>
      </c>
      <c r="E653" s="968" t="s">
        <v>4090</v>
      </c>
      <c r="F653" s="970">
        <v>14884</v>
      </c>
      <c r="G653" s="968" t="s">
        <v>4091</v>
      </c>
      <c r="H653" s="971">
        <v>11</v>
      </c>
      <c r="I653" s="972">
        <v>0.99</v>
      </c>
      <c r="J653" s="972">
        <v>0</v>
      </c>
      <c r="K653" s="973">
        <v>36</v>
      </c>
      <c r="L653" s="972">
        <v>20.354399999999998</v>
      </c>
      <c r="M653" s="972">
        <v>35.64</v>
      </c>
      <c r="N653" s="971">
        <v>1</v>
      </c>
      <c r="O653" s="971">
        <v>0</v>
      </c>
      <c r="P653" s="968">
        <v>4690379102137</v>
      </c>
      <c r="Q653" s="971"/>
      <c r="R653" s="971">
        <v>0</v>
      </c>
      <c r="S653" s="968" t="s">
        <v>4092</v>
      </c>
      <c r="T653" s="974">
        <f t="shared" si="18"/>
        <v>9972.2800000000007</v>
      </c>
      <c r="U653" s="975">
        <f t="shared" si="19"/>
        <v>10470.894</v>
      </c>
    </row>
    <row r="654" spans="1:21" hidden="1">
      <c r="A654" s="968" t="s">
        <v>4670</v>
      </c>
      <c r="B654" s="969">
        <v>610110001189</v>
      </c>
      <c r="C654" s="968" t="s">
        <v>4732</v>
      </c>
      <c r="D654" s="968" t="s">
        <v>4114</v>
      </c>
      <c r="E654" s="968" t="s">
        <v>4090</v>
      </c>
      <c r="F654" s="970">
        <v>14884</v>
      </c>
      <c r="G654" s="968" t="s">
        <v>4091</v>
      </c>
      <c r="H654" s="971">
        <v>11</v>
      </c>
      <c r="I654" s="972">
        <v>0.99</v>
      </c>
      <c r="J654" s="972">
        <v>0</v>
      </c>
      <c r="K654" s="973">
        <v>36</v>
      </c>
      <c r="L654" s="972">
        <v>20.354399999999998</v>
      </c>
      <c r="M654" s="972">
        <v>35.64</v>
      </c>
      <c r="N654" s="971">
        <v>1</v>
      </c>
      <c r="O654" s="971">
        <v>0</v>
      </c>
      <c r="P654" s="968">
        <v>4690379102144</v>
      </c>
      <c r="Q654" s="971"/>
      <c r="R654" s="971">
        <v>0</v>
      </c>
      <c r="S654" s="968" t="s">
        <v>4092</v>
      </c>
      <c r="T654" s="974">
        <f t="shared" si="18"/>
        <v>9972.2800000000007</v>
      </c>
      <c r="U654" s="975">
        <f t="shared" si="19"/>
        <v>10470.894</v>
      </c>
    </row>
    <row r="655" spans="1:21" hidden="1">
      <c r="A655" s="968" t="s">
        <v>4670</v>
      </c>
      <c r="B655" s="969">
        <v>610110001190</v>
      </c>
      <c r="C655" s="968" t="s">
        <v>4733</v>
      </c>
      <c r="D655" s="968" t="s">
        <v>4114</v>
      </c>
      <c r="E655" s="968" t="s">
        <v>4090</v>
      </c>
      <c r="F655" s="970">
        <v>14884</v>
      </c>
      <c r="G655" s="968" t="s">
        <v>4091</v>
      </c>
      <c r="H655" s="971">
        <v>11</v>
      </c>
      <c r="I655" s="972">
        <v>0.99</v>
      </c>
      <c r="J655" s="972">
        <v>0</v>
      </c>
      <c r="K655" s="973">
        <v>36</v>
      </c>
      <c r="L655" s="972">
        <v>20.354399999999998</v>
      </c>
      <c r="M655" s="972">
        <v>35.64</v>
      </c>
      <c r="N655" s="971">
        <v>1</v>
      </c>
      <c r="O655" s="971">
        <v>0</v>
      </c>
      <c r="P655" s="968">
        <v>4690379102151</v>
      </c>
      <c r="Q655" s="971"/>
      <c r="R655" s="971">
        <v>0</v>
      </c>
      <c r="S655" s="968" t="s">
        <v>4092</v>
      </c>
      <c r="T655" s="974">
        <f t="shared" si="18"/>
        <v>9972.2800000000007</v>
      </c>
      <c r="U655" s="975">
        <f t="shared" si="19"/>
        <v>10470.894</v>
      </c>
    </row>
    <row r="656" spans="1:21" hidden="1">
      <c r="A656" s="968" t="s">
        <v>4670</v>
      </c>
      <c r="B656" s="969">
        <v>610130007531</v>
      </c>
      <c r="C656" s="968" t="s">
        <v>4734</v>
      </c>
      <c r="D656" s="968" t="s">
        <v>4119</v>
      </c>
      <c r="E656" s="968" t="s">
        <v>4135</v>
      </c>
      <c r="F656" s="970">
        <v>1427.3999999999999</v>
      </c>
      <c r="G656" s="968" t="s">
        <v>4091</v>
      </c>
      <c r="H656" s="971">
        <v>10</v>
      </c>
      <c r="I656" s="972">
        <v>0.57599539203686401</v>
      </c>
      <c r="J656" s="972">
        <v>8</v>
      </c>
      <c r="K656" s="973">
        <v>60</v>
      </c>
      <c r="L656" s="972">
        <v>12.44</v>
      </c>
      <c r="M656" s="972">
        <v>34.559723522211797</v>
      </c>
      <c r="N656" s="971">
        <v>1</v>
      </c>
      <c r="O656" s="971">
        <v>0</v>
      </c>
      <c r="P656" s="968">
        <v>4690379101239</v>
      </c>
      <c r="Q656" s="971"/>
      <c r="R656" s="971">
        <v>0</v>
      </c>
      <c r="S656" s="968" t="s">
        <v>4092</v>
      </c>
      <c r="T656" s="974">
        <f t="shared" si="18"/>
        <v>956.35799999999995</v>
      </c>
      <c r="U656" s="975">
        <f t="shared" si="19"/>
        <v>1004.1759</v>
      </c>
    </row>
    <row r="657" spans="1:21" hidden="1">
      <c r="A657" s="968" t="s">
        <v>4670</v>
      </c>
      <c r="B657" s="969">
        <v>610130007532</v>
      </c>
      <c r="C657" s="968" t="s">
        <v>4735</v>
      </c>
      <c r="D657" s="968" t="s">
        <v>4119</v>
      </c>
      <c r="E657" s="968" t="s">
        <v>4135</v>
      </c>
      <c r="F657" s="970">
        <v>1427.3999999999999</v>
      </c>
      <c r="G657" s="968" t="s">
        <v>4091</v>
      </c>
      <c r="H657" s="971">
        <v>10</v>
      </c>
      <c r="I657" s="972">
        <v>0.57599539203686401</v>
      </c>
      <c r="J657" s="972">
        <v>8</v>
      </c>
      <c r="K657" s="973">
        <v>60</v>
      </c>
      <c r="L657" s="972">
        <v>12.44</v>
      </c>
      <c r="M657" s="972">
        <v>34.559723522211797</v>
      </c>
      <c r="N657" s="971">
        <v>1</v>
      </c>
      <c r="O657" s="971">
        <v>0</v>
      </c>
      <c r="P657" s="968">
        <v>4690379101246</v>
      </c>
      <c r="Q657" s="971"/>
      <c r="R657" s="971">
        <v>0</v>
      </c>
      <c r="S657" s="968" t="s">
        <v>4092</v>
      </c>
      <c r="T657" s="974">
        <f t="shared" si="18"/>
        <v>956.35799999999995</v>
      </c>
      <c r="U657" s="975">
        <f t="shared" si="19"/>
        <v>1004.1759</v>
      </c>
    </row>
    <row r="658" spans="1:21" hidden="1">
      <c r="A658" s="968" t="s">
        <v>4670</v>
      </c>
      <c r="B658" s="969">
        <v>610130007533</v>
      </c>
      <c r="C658" s="968" t="s">
        <v>4736</v>
      </c>
      <c r="D658" s="968" t="s">
        <v>4119</v>
      </c>
      <c r="E658" s="968" t="s">
        <v>4135</v>
      </c>
      <c r="F658" s="970">
        <v>1427.3999999999999</v>
      </c>
      <c r="G658" s="968" t="s">
        <v>4091</v>
      </c>
      <c r="H658" s="971">
        <v>10</v>
      </c>
      <c r="I658" s="972">
        <v>0.57599539203686401</v>
      </c>
      <c r="J658" s="972">
        <v>8</v>
      </c>
      <c r="K658" s="973">
        <v>60</v>
      </c>
      <c r="L658" s="972">
        <v>12.44</v>
      </c>
      <c r="M658" s="972">
        <v>34.559723522211797</v>
      </c>
      <c r="N658" s="971">
        <v>1</v>
      </c>
      <c r="O658" s="971">
        <v>0</v>
      </c>
      <c r="P658" s="968">
        <v>4690379101253</v>
      </c>
      <c r="Q658" s="971"/>
      <c r="R658" s="971">
        <v>0</v>
      </c>
      <c r="S658" s="968" t="s">
        <v>4092</v>
      </c>
      <c r="T658" s="974">
        <f t="shared" si="18"/>
        <v>956.35799999999995</v>
      </c>
      <c r="U658" s="975">
        <f t="shared" si="19"/>
        <v>1004.1759</v>
      </c>
    </row>
    <row r="659" spans="1:21" hidden="1">
      <c r="A659" s="968" t="s">
        <v>4670</v>
      </c>
      <c r="B659" s="969">
        <v>610130007534</v>
      </c>
      <c r="C659" s="968" t="s">
        <v>4737</v>
      </c>
      <c r="D659" s="968" t="s">
        <v>4119</v>
      </c>
      <c r="E659" s="968" t="s">
        <v>4135</v>
      </c>
      <c r="F659" s="970">
        <v>1427.3999999999999</v>
      </c>
      <c r="G659" s="968" t="s">
        <v>4091</v>
      </c>
      <c r="H659" s="971">
        <v>10</v>
      </c>
      <c r="I659" s="972">
        <v>0.57599539203686401</v>
      </c>
      <c r="J659" s="972">
        <v>8</v>
      </c>
      <c r="K659" s="973">
        <v>60</v>
      </c>
      <c r="L659" s="972">
        <v>12.44</v>
      </c>
      <c r="M659" s="972">
        <v>34.559723522211797</v>
      </c>
      <c r="N659" s="971">
        <v>1</v>
      </c>
      <c r="O659" s="971">
        <v>0</v>
      </c>
      <c r="P659" s="968">
        <v>4690379101260</v>
      </c>
      <c r="Q659" s="971"/>
      <c r="R659" s="971">
        <v>0</v>
      </c>
      <c r="S659" s="968" t="s">
        <v>4092</v>
      </c>
      <c r="T659" s="974">
        <f t="shared" si="18"/>
        <v>956.35799999999995</v>
      </c>
      <c r="U659" s="975">
        <f t="shared" si="19"/>
        <v>1004.1759</v>
      </c>
    </row>
    <row r="660" spans="1:21" hidden="1">
      <c r="A660" s="968" t="s">
        <v>4670</v>
      </c>
      <c r="B660" s="969">
        <v>610130007535</v>
      </c>
      <c r="C660" s="968" t="s">
        <v>4738</v>
      </c>
      <c r="D660" s="968" t="s">
        <v>4119</v>
      </c>
      <c r="E660" s="968" t="s">
        <v>4135</v>
      </c>
      <c r="F660" s="970">
        <v>1427.3999999999999</v>
      </c>
      <c r="G660" s="968" t="s">
        <v>4091</v>
      </c>
      <c r="H660" s="971">
        <v>10</v>
      </c>
      <c r="I660" s="972">
        <v>0.57599539203686401</v>
      </c>
      <c r="J660" s="972">
        <v>8</v>
      </c>
      <c r="K660" s="973">
        <v>60</v>
      </c>
      <c r="L660" s="972">
        <v>12.44</v>
      </c>
      <c r="M660" s="972">
        <v>34.559723522211797</v>
      </c>
      <c r="N660" s="971">
        <v>1</v>
      </c>
      <c r="O660" s="971">
        <v>0</v>
      </c>
      <c r="P660" s="968">
        <v>4690379101277</v>
      </c>
      <c r="Q660" s="971"/>
      <c r="R660" s="971">
        <v>0</v>
      </c>
      <c r="S660" s="968" t="s">
        <v>4092</v>
      </c>
      <c r="T660" s="974">
        <f t="shared" si="18"/>
        <v>956.35799999999995</v>
      </c>
      <c r="U660" s="975">
        <f t="shared" si="19"/>
        <v>1004.1759</v>
      </c>
    </row>
    <row r="661" spans="1:21" hidden="1">
      <c r="A661" s="968" t="s">
        <v>4670</v>
      </c>
      <c r="B661" s="969">
        <v>610130007526</v>
      </c>
      <c r="C661" s="968" t="s">
        <v>4739</v>
      </c>
      <c r="D661" s="968" t="s">
        <v>4119</v>
      </c>
      <c r="E661" s="968" t="s">
        <v>4135</v>
      </c>
      <c r="F661" s="970">
        <v>1256.5999999999999</v>
      </c>
      <c r="G661" s="968" t="s">
        <v>4091</v>
      </c>
      <c r="H661" s="971">
        <v>10</v>
      </c>
      <c r="I661" s="972">
        <v>0.57599539203686401</v>
      </c>
      <c r="J661" s="972">
        <v>8</v>
      </c>
      <c r="K661" s="973">
        <v>60</v>
      </c>
      <c r="L661" s="972">
        <v>12.44</v>
      </c>
      <c r="M661" s="972">
        <v>34.559723522211797</v>
      </c>
      <c r="N661" s="971">
        <v>1</v>
      </c>
      <c r="O661" s="971">
        <v>0</v>
      </c>
      <c r="P661" s="968">
        <v>4690379101314</v>
      </c>
      <c r="Q661" s="971"/>
      <c r="R661" s="971">
        <v>0</v>
      </c>
      <c r="S661" s="968" t="s">
        <v>4092</v>
      </c>
      <c r="T661" s="974">
        <f t="shared" si="18"/>
        <v>841.92200000000003</v>
      </c>
      <c r="U661" s="975">
        <f t="shared" si="19"/>
        <v>884.01810000000012</v>
      </c>
    </row>
    <row r="662" spans="1:21" hidden="1">
      <c r="A662" s="968" t="s">
        <v>4670</v>
      </c>
      <c r="B662" s="969">
        <v>610130007527</v>
      </c>
      <c r="C662" s="968" t="s">
        <v>4740</v>
      </c>
      <c r="D662" s="968" t="s">
        <v>4119</v>
      </c>
      <c r="E662" s="968" t="s">
        <v>4135</v>
      </c>
      <c r="F662" s="970">
        <v>1256.5999999999999</v>
      </c>
      <c r="G662" s="968" t="s">
        <v>4091</v>
      </c>
      <c r="H662" s="971">
        <v>10</v>
      </c>
      <c r="I662" s="972">
        <v>0.57599539203686401</v>
      </c>
      <c r="J662" s="972">
        <v>8</v>
      </c>
      <c r="K662" s="973">
        <v>60</v>
      </c>
      <c r="L662" s="972">
        <v>12.44</v>
      </c>
      <c r="M662" s="972">
        <v>34.559723522211797</v>
      </c>
      <c r="N662" s="971">
        <v>1</v>
      </c>
      <c r="O662" s="971">
        <v>0</v>
      </c>
      <c r="P662" s="968">
        <v>4690379101321</v>
      </c>
      <c r="Q662" s="971"/>
      <c r="R662" s="971">
        <v>0</v>
      </c>
      <c r="S662" s="968" t="s">
        <v>4092</v>
      </c>
      <c r="T662" s="974">
        <f t="shared" si="18"/>
        <v>841.92200000000003</v>
      </c>
      <c r="U662" s="975">
        <f t="shared" si="19"/>
        <v>884.01810000000012</v>
      </c>
    </row>
    <row r="663" spans="1:21" hidden="1">
      <c r="A663" s="968" t="s">
        <v>4670</v>
      </c>
      <c r="B663" s="969">
        <v>610130007528</v>
      </c>
      <c r="C663" s="968" t="s">
        <v>4741</v>
      </c>
      <c r="D663" s="968" t="s">
        <v>4119</v>
      </c>
      <c r="E663" s="968" t="s">
        <v>4135</v>
      </c>
      <c r="F663" s="970">
        <v>1256.5999999999999</v>
      </c>
      <c r="G663" s="968" t="s">
        <v>4091</v>
      </c>
      <c r="H663" s="971">
        <v>10</v>
      </c>
      <c r="I663" s="972">
        <v>0.57599539203686401</v>
      </c>
      <c r="J663" s="972">
        <v>8</v>
      </c>
      <c r="K663" s="973">
        <v>60</v>
      </c>
      <c r="L663" s="972">
        <v>12.44</v>
      </c>
      <c r="M663" s="972">
        <v>34.559723522211797</v>
      </c>
      <c r="N663" s="971">
        <v>1</v>
      </c>
      <c r="O663" s="971">
        <v>0</v>
      </c>
      <c r="P663" s="968">
        <v>4690379101338</v>
      </c>
      <c r="Q663" s="971"/>
      <c r="R663" s="971">
        <v>0</v>
      </c>
      <c r="S663" s="968" t="s">
        <v>4092</v>
      </c>
      <c r="T663" s="974">
        <f t="shared" si="18"/>
        <v>841.92200000000003</v>
      </c>
      <c r="U663" s="975">
        <f t="shared" si="19"/>
        <v>884.01810000000012</v>
      </c>
    </row>
    <row r="664" spans="1:21" hidden="1">
      <c r="A664" s="968" t="s">
        <v>4670</v>
      </c>
      <c r="B664" s="969">
        <v>610130007523</v>
      </c>
      <c r="C664" s="968" t="s">
        <v>4742</v>
      </c>
      <c r="D664" s="968" t="s">
        <v>4119</v>
      </c>
      <c r="E664" s="968" t="s">
        <v>4135</v>
      </c>
      <c r="F664" s="970">
        <v>1256.5999999999999</v>
      </c>
      <c r="G664" s="968" t="s">
        <v>4091</v>
      </c>
      <c r="H664" s="971">
        <v>10</v>
      </c>
      <c r="I664" s="972">
        <v>0.57599539203686401</v>
      </c>
      <c r="J664" s="972">
        <v>8</v>
      </c>
      <c r="K664" s="973">
        <v>60</v>
      </c>
      <c r="L664" s="972">
        <v>12.44</v>
      </c>
      <c r="M664" s="972">
        <v>34.559723522211797</v>
      </c>
      <c r="N664" s="971">
        <v>1</v>
      </c>
      <c r="O664" s="971">
        <v>0</v>
      </c>
      <c r="P664" s="968">
        <v>4690379101284</v>
      </c>
      <c r="Q664" s="971"/>
      <c r="R664" s="971">
        <v>0</v>
      </c>
      <c r="S664" s="968" t="s">
        <v>4092</v>
      </c>
      <c r="T664" s="974">
        <f t="shared" si="18"/>
        <v>841.92200000000003</v>
      </c>
      <c r="U664" s="975">
        <f t="shared" si="19"/>
        <v>884.01810000000012</v>
      </c>
    </row>
    <row r="665" spans="1:21" hidden="1">
      <c r="A665" s="968" t="s">
        <v>4670</v>
      </c>
      <c r="B665" s="969">
        <v>610130007524</v>
      </c>
      <c r="C665" s="968" t="s">
        <v>4743</v>
      </c>
      <c r="D665" s="968" t="s">
        <v>4119</v>
      </c>
      <c r="E665" s="968" t="s">
        <v>4135</v>
      </c>
      <c r="F665" s="970">
        <v>1256.5999999999999</v>
      </c>
      <c r="G665" s="968" t="s">
        <v>4091</v>
      </c>
      <c r="H665" s="971">
        <v>10</v>
      </c>
      <c r="I665" s="972">
        <v>0.57599539203686401</v>
      </c>
      <c r="J665" s="972">
        <v>8</v>
      </c>
      <c r="K665" s="973">
        <v>60</v>
      </c>
      <c r="L665" s="972">
        <v>12.44</v>
      </c>
      <c r="M665" s="972">
        <v>34.559723522211797</v>
      </c>
      <c r="N665" s="971">
        <v>1</v>
      </c>
      <c r="O665" s="971">
        <v>0</v>
      </c>
      <c r="P665" s="968">
        <v>4690379101291</v>
      </c>
      <c r="Q665" s="971"/>
      <c r="R665" s="971">
        <v>0</v>
      </c>
      <c r="S665" s="968" t="s">
        <v>4092</v>
      </c>
      <c r="T665" s="974">
        <f t="shared" si="18"/>
        <v>841.92200000000003</v>
      </c>
      <c r="U665" s="975">
        <f t="shared" si="19"/>
        <v>884.01810000000012</v>
      </c>
    </row>
    <row r="666" spans="1:21" hidden="1">
      <c r="A666" s="968" t="s">
        <v>4670</v>
      </c>
      <c r="B666" s="969">
        <v>610130007525</v>
      </c>
      <c r="C666" s="968" t="s">
        <v>4744</v>
      </c>
      <c r="D666" s="968" t="s">
        <v>4119</v>
      </c>
      <c r="E666" s="968" t="s">
        <v>4135</v>
      </c>
      <c r="F666" s="970">
        <v>1256.5999999999999</v>
      </c>
      <c r="G666" s="968" t="s">
        <v>4091</v>
      </c>
      <c r="H666" s="971">
        <v>10</v>
      </c>
      <c r="I666" s="972">
        <v>0.57599539203686401</v>
      </c>
      <c r="J666" s="972">
        <v>8</v>
      </c>
      <c r="K666" s="973">
        <v>60</v>
      </c>
      <c r="L666" s="972">
        <v>12.44</v>
      </c>
      <c r="M666" s="972">
        <v>34.559723522211797</v>
      </c>
      <c r="N666" s="971">
        <v>1</v>
      </c>
      <c r="O666" s="971">
        <v>0</v>
      </c>
      <c r="P666" s="968">
        <v>4690379101307</v>
      </c>
      <c r="Q666" s="971"/>
      <c r="R666" s="971">
        <v>0</v>
      </c>
      <c r="S666" s="968" t="s">
        <v>4092</v>
      </c>
      <c r="T666" s="974">
        <f t="shared" si="18"/>
        <v>841.92200000000003</v>
      </c>
      <c r="U666" s="975">
        <f t="shared" si="19"/>
        <v>884.01810000000012</v>
      </c>
    </row>
    <row r="667" spans="1:21" hidden="1">
      <c r="A667" s="968" t="s">
        <v>4670</v>
      </c>
      <c r="B667" s="969">
        <v>610130007529</v>
      </c>
      <c r="C667" s="968" t="s">
        <v>4745</v>
      </c>
      <c r="D667" s="968" t="s">
        <v>4119</v>
      </c>
      <c r="E667" s="968" t="s">
        <v>4135</v>
      </c>
      <c r="F667" s="970">
        <v>1256.5999999999999</v>
      </c>
      <c r="G667" s="968" t="s">
        <v>4091</v>
      </c>
      <c r="H667" s="971">
        <v>10</v>
      </c>
      <c r="I667" s="972">
        <v>0.57599539203686401</v>
      </c>
      <c r="J667" s="972">
        <v>8</v>
      </c>
      <c r="K667" s="973">
        <v>60</v>
      </c>
      <c r="L667" s="972">
        <v>12.44</v>
      </c>
      <c r="M667" s="972">
        <v>34.559723522211797</v>
      </c>
      <c r="N667" s="971">
        <v>1</v>
      </c>
      <c r="O667" s="971">
        <v>0</v>
      </c>
      <c r="P667" s="968">
        <v>4690379101345</v>
      </c>
      <c r="Q667" s="971"/>
      <c r="R667" s="971">
        <v>0</v>
      </c>
      <c r="S667" s="968" t="s">
        <v>4092</v>
      </c>
      <c r="T667" s="974">
        <f t="shared" si="18"/>
        <v>841.92200000000003</v>
      </c>
      <c r="U667" s="975">
        <f t="shared" si="19"/>
        <v>884.01810000000012</v>
      </c>
    </row>
    <row r="668" spans="1:21" hidden="1">
      <c r="A668" s="968" t="s">
        <v>4670</v>
      </c>
      <c r="B668" s="969">
        <v>610130007530</v>
      </c>
      <c r="C668" s="968" t="s">
        <v>4746</v>
      </c>
      <c r="D668" s="968" t="s">
        <v>4119</v>
      </c>
      <c r="E668" s="968" t="s">
        <v>4135</v>
      </c>
      <c r="F668" s="970">
        <v>1256.5999999999999</v>
      </c>
      <c r="G668" s="968" t="s">
        <v>4091</v>
      </c>
      <c r="H668" s="971">
        <v>10</v>
      </c>
      <c r="I668" s="972">
        <v>0.57599539203686401</v>
      </c>
      <c r="J668" s="972">
        <v>8</v>
      </c>
      <c r="K668" s="973">
        <v>60</v>
      </c>
      <c r="L668" s="972">
        <v>12.44</v>
      </c>
      <c r="M668" s="972">
        <v>34.559723522211797</v>
      </c>
      <c r="N668" s="971">
        <v>1</v>
      </c>
      <c r="O668" s="971">
        <v>0</v>
      </c>
      <c r="P668" s="968">
        <v>4690379101352</v>
      </c>
      <c r="Q668" s="971"/>
      <c r="R668" s="971">
        <v>0</v>
      </c>
      <c r="S668" s="968" t="s">
        <v>4092</v>
      </c>
      <c r="T668" s="974">
        <f t="shared" si="18"/>
        <v>841.92200000000003</v>
      </c>
      <c r="U668" s="975">
        <f t="shared" si="19"/>
        <v>884.01810000000012</v>
      </c>
    </row>
    <row r="669" spans="1:21" hidden="1">
      <c r="A669" s="968" t="s">
        <v>4670</v>
      </c>
      <c r="B669" s="969">
        <v>610130007539</v>
      </c>
      <c r="C669" s="968" t="s">
        <v>4747</v>
      </c>
      <c r="D669" s="968" t="s">
        <v>4125</v>
      </c>
      <c r="E669" s="968" t="s">
        <v>4135</v>
      </c>
      <c r="F669" s="970">
        <v>1116.3</v>
      </c>
      <c r="G669" s="968" t="s">
        <v>4091</v>
      </c>
      <c r="H669" s="971">
        <v>10</v>
      </c>
      <c r="I669" s="972">
        <v>0.43199654402764798</v>
      </c>
      <c r="J669" s="972">
        <v>6</v>
      </c>
      <c r="K669" s="973">
        <v>72</v>
      </c>
      <c r="L669" s="972">
        <v>9.33</v>
      </c>
      <c r="M669" s="972">
        <v>31.103751169990598</v>
      </c>
      <c r="N669" s="971">
        <v>1</v>
      </c>
      <c r="O669" s="971">
        <v>0</v>
      </c>
      <c r="P669" s="968">
        <v>4690379101390</v>
      </c>
      <c r="Q669" s="971"/>
      <c r="R669" s="971">
        <v>0</v>
      </c>
      <c r="S669" s="968" t="s">
        <v>4092</v>
      </c>
      <c r="T669" s="974">
        <f t="shared" si="18"/>
        <v>747.92100000000005</v>
      </c>
      <c r="U669" s="975">
        <f t="shared" si="19"/>
        <v>785.31705000000011</v>
      </c>
    </row>
    <row r="670" spans="1:21" hidden="1">
      <c r="A670" s="968" t="s">
        <v>4670</v>
      </c>
      <c r="B670" s="969">
        <v>610130007540</v>
      </c>
      <c r="C670" s="968" t="s">
        <v>4748</v>
      </c>
      <c r="D670" s="968" t="s">
        <v>4125</v>
      </c>
      <c r="E670" s="968" t="s">
        <v>4135</v>
      </c>
      <c r="F670" s="970">
        <v>1116.3</v>
      </c>
      <c r="G670" s="968" t="s">
        <v>4091</v>
      </c>
      <c r="H670" s="971">
        <v>10</v>
      </c>
      <c r="I670" s="972">
        <v>0.43199654402764798</v>
      </c>
      <c r="J670" s="972">
        <v>6</v>
      </c>
      <c r="K670" s="973">
        <v>72</v>
      </c>
      <c r="L670" s="972">
        <v>9.33</v>
      </c>
      <c r="M670" s="972">
        <v>31.103751169990598</v>
      </c>
      <c r="N670" s="971">
        <v>1</v>
      </c>
      <c r="O670" s="971">
        <v>0</v>
      </c>
      <c r="P670" s="968">
        <v>4690379101406</v>
      </c>
      <c r="Q670" s="971"/>
      <c r="R670" s="971">
        <v>0</v>
      </c>
      <c r="S670" s="968" t="s">
        <v>4092</v>
      </c>
      <c r="T670" s="974">
        <f t="shared" si="18"/>
        <v>747.92100000000005</v>
      </c>
      <c r="U670" s="975">
        <f t="shared" si="19"/>
        <v>785.31705000000011</v>
      </c>
    </row>
    <row r="671" spans="1:21" hidden="1">
      <c r="A671" s="968" t="s">
        <v>4670</v>
      </c>
      <c r="B671" s="969">
        <v>610130007541</v>
      </c>
      <c r="C671" s="968" t="s">
        <v>4749</v>
      </c>
      <c r="D671" s="968" t="s">
        <v>4125</v>
      </c>
      <c r="E671" s="968" t="s">
        <v>4135</v>
      </c>
      <c r="F671" s="970">
        <v>1116.3</v>
      </c>
      <c r="G671" s="968" t="s">
        <v>4091</v>
      </c>
      <c r="H671" s="971">
        <v>10</v>
      </c>
      <c r="I671" s="972">
        <v>0.43199654402764798</v>
      </c>
      <c r="J671" s="972">
        <v>6</v>
      </c>
      <c r="K671" s="973">
        <v>72</v>
      </c>
      <c r="L671" s="972">
        <v>9.33</v>
      </c>
      <c r="M671" s="972">
        <v>31.103751169990598</v>
      </c>
      <c r="N671" s="971">
        <v>1</v>
      </c>
      <c r="O671" s="971">
        <v>0</v>
      </c>
      <c r="P671" s="968">
        <v>4690379101413</v>
      </c>
      <c r="Q671" s="971"/>
      <c r="R671" s="971">
        <v>0</v>
      </c>
      <c r="S671" s="968" t="s">
        <v>4092</v>
      </c>
      <c r="T671" s="974">
        <f t="shared" ref="T671:T734" si="20">F671*67%</f>
        <v>747.92100000000005</v>
      </c>
      <c r="U671" s="975">
        <f t="shared" ref="U671:U734" si="21">T671*1.05</f>
        <v>785.31705000000011</v>
      </c>
    </row>
    <row r="672" spans="1:21" hidden="1">
      <c r="A672" s="968" t="s">
        <v>4670</v>
      </c>
      <c r="B672" s="969">
        <v>610130007536</v>
      </c>
      <c r="C672" s="968" t="s">
        <v>4750</v>
      </c>
      <c r="D672" s="968" t="s">
        <v>4125</v>
      </c>
      <c r="E672" s="968" t="s">
        <v>4135</v>
      </c>
      <c r="F672" s="970">
        <v>1116.3</v>
      </c>
      <c r="G672" s="968" t="s">
        <v>4091</v>
      </c>
      <c r="H672" s="971">
        <v>10</v>
      </c>
      <c r="I672" s="972">
        <v>0.43199654402764798</v>
      </c>
      <c r="J672" s="972">
        <v>6</v>
      </c>
      <c r="K672" s="973">
        <v>72</v>
      </c>
      <c r="L672" s="972">
        <v>9.33</v>
      </c>
      <c r="M672" s="972">
        <v>31.103751169990598</v>
      </c>
      <c r="N672" s="971">
        <v>1</v>
      </c>
      <c r="O672" s="971">
        <v>0</v>
      </c>
      <c r="P672" s="968">
        <v>4690379101369</v>
      </c>
      <c r="Q672" s="971"/>
      <c r="R672" s="971">
        <v>0</v>
      </c>
      <c r="S672" s="968" t="s">
        <v>4092</v>
      </c>
      <c r="T672" s="974">
        <f t="shared" si="20"/>
        <v>747.92100000000005</v>
      </c>
      <c r="U672" s="975">
        <f t="shared" si="21"/>
        <v>785.31705000000011</v>
      </c>
    </row>
    <row r="673" spans="1:21" hidden="1">
      <c r="A673" s="968" t="s">
        <v>4670</v>
      </c>
      <c r="B673" s="969">
        <v>610130007537</v>
      </c>
      <c r="C673" s="968" t="s">
        <v>4751</v>
      </c>
      <c r="D673" s="968" t="s">
        <v>4125</v>
      </c>
      <c r="E673" s="968" t="s">
        <v>4135</v>
      </c>
      <c r="F673" s="970">
        <v>1116.3</v>
      </c>
      <c r="G673" s="968" t="s">
        <v>4091</v>
      </c>
      <c r="H673" s="971">
        <v>10</v>
      </c>
      <c r="I673" s="972">
        <v>0.43199654402764798</v>
      </c>
      <c r="J673" s="972">
        <v>6</v>
      </c>
      <c r="K673" s="973">
        <v>72</v>
      </c>
      <c r="L673" s="972">
        <v>9.33</v>
      </c>
      <c r="M673" s="972">
        <v>31.103751169990598</v>
      </c>
      <c r="N673" s="971">
        <v>1</v>
      </c>
      <c r="O673" s="971">
        <v>0</v>
      </c>
      <c r="P673" s="968">
        <v>4690379101376</v>
      </c>
      <c r="Q673" s="971"/>
      <c r="R673" s="971">
        <v>0</v>
      </c>
      <c r="S673" s="968" t="s">
        <v>4092</v>
      </c>
      <c r="T673" s="974">
        <f t="shared" si="20"/>
        <v>747.92100000000005</v>
      </c>
      <c r="U673" s="975">
        <f t="shared" si="21"/>
        <v>785.31705000000011</v>
      </c>
    </row>
    <row r="674" spans="1:21" hidden="1">
      <c r="A674" s="968" t="s">
        <v>4670</v>
      </c>
      <c r="B674" s="969">
        <v>610130007538</v>
      </c>
      <c r="C674" s="968" t="s">
        <v>4752</v>
      </c>
      <c r="D674" s="968" t="s">
        <v>4125</v>
      </c>
      <c r="E674" s="968" t="s">
        <v>4135</v>
      </c>
      <c r="F674" s="970">
        <v>1116.3</v>
      </c>
      <c r="G674" s="968" t="s">
        <v>4091</v>
      </c>
      <c r="H674" s="971">
        <v>10</v>
      </c>
      <c r="I674" s="972">
        <v>0.43199654402764798</v>
      </c>
      <c r="J674" s="972">
        <v>6</v>
      </c>
      <c r="K674" s="973">
        <v>72</v>
      </c>
      <c r="L674" s="972">
        <v>9.33</v>
      </c>
      <c r="M674" s="972">
        <v>31.103751169990598</v>
      </c>
      <c r="N674" s="971">
        <v>1</v>
      </c>
      <c r="O674" s="971">
        <v>0</v>
      </c>
      <c r="P674" s="968">
        <v>4690379101383</v>
      </c>
      <c r="Q674" s="971"/>
      <c r="R674" s="971">
        <v>0</v>
      </c>
      <c r="S674" s="968" t="s">
        <v>4092</v>
      </c>
      <c r="T674" s="974">
        <f t="shared" si="20"/>
        <v>747.92100000000005</v>
      </c>
      <c r="U674" s="975">
        <f t="shared" si="21"/>
        <v>785.31705000000011</v>
      </c>
    </row>
    <row r="675" spans="1:21" hidden="1">
      <c r="A675" s="968" t="s">
        <v>4670</v>
      </c>
      <c r="B675" s="969">
        <v>620070002642</v>
      </c>
      <c r="C675" s="968" t="s">
        <v>4753</v>
      </c>
      <c r="D675" s="968" t="s">
        <v>4144</v>
      </c>
      <c r="E675" s="968" t="s">
        <v>4120</v>
      </c>
      <c r="F675" s="970">
        <v>12157.3</v>
      </c>
      <c r="G675" s="968" t="s">
        <v>4091</v>
      </c>
      <c r="H675" s="971">
        <v>2</v>
      </c>
      <c r="I675" s="972">
        <v>1.05596620908131</v>
      </c>
      <c r="J675" s="972">
        <v>0</v>
      </c>
      <c r="K675" s="973">
        <v>18</v>
      </c>
      <c r="L675" s="972">
        <v>22.9</v>
      </c>
      <c r="M675" s="972">
        <v>19.007391763463598</v>
      </c>
      <c r="N675" s="971">
        <v>1</v>
      </c>
      <c r="O675" s="971">
        <v>0</v>
      </c>
      <c r="P675" s="968">
        <v>4690379101451</v>
      </c>
      <c r="Q675" s="971"/>
      <c r="R675" s="971">
        <v>0</v>
      </c>
      <c r="S675" s="968" t="s">
        <v>4092</v>
      </c>
      <c r="T675" s="974">
        <f t="shared" si="20"/>
        <v>8145.3909999999996</v>
      </c>
      <c r="U675" s="975">
        <f t="shared" si="21"/>
        <v>8552.6605500000005</v>
      </c>
    </row>
    <row r="676" spans="1:21" hidden="1">
      <c r="A676" s="968" t="s">
        <v>4670</v>
      </c>
      <c r="B676" s="969">
        <v>620070002643</v>
      </c>
      <c r="C676" s="968" t="s">
        <v>4754</v>
      </c>
      <c r="D676" s="968" t="s">
        <v>4144</v>
      </c>
      <c r="E676" s="968" t="s">
        <v>4120</v>
      </c>
      <c r="F676" s="970">
        <v>12157.3</v>
      </c>
      <c r="G676" s="968" t="s">
        <v>4091</v>
      </c>
      <c r="H676" s="971">
        <v>2</v>
      </c>
      <c r="I676" s="972">
        <v>1.05596620908131</v>
      </c>
      <c r="J676" s="972">
        <v>0</v>
      </c>
      <c r="K676" s="973">
        <v>18</v>
      </c>
      <c r="L676" s="972">
        <v>22.9</v>
      </c>
      <c r="M676" s="972">
        <v>19.007391763463598</v>
      </c>
      <c r="N676" s="971">
        <v>1</v>
      </c>
      <c r="O676" s="971">
        <v>0</v>
      </c>
      <c r="P676" s="968">
        <v>4690379101468</v>
      </c>
      <c r="Q676" s="971"/>
      <c r="R676" s="971">
        <v>0</v>
      </c>
      <c r="S676" s="968" t="s">
        <v>4092</v>
      </c>
      <c r="T676" s="974">
        <f t="shared" si="20"/>
        <v>8145.3909999999996</v>
      </c>
      <c r="U676" s="975">
        <f t="shared" si="21"/>
        <v>8552.6605500000005</v>
      </c>
    </row>
    <row r="677" spans="1:21" hidden="1">
      <c r="A677" s="968" t="s">
        <v>4670</v>
      </c>
      <c r="B677" s="969">
        <v>620070002644</v>
      </c>
      <c r="C677" s="968" t="s">
        <v>4755</v>
      </c>
      <c r="D677" s="968" t="s">
        <v>4144</v>
      </c>
      <c r="E677" s="968" t="s">
        <v>4120</v>
      </c>
      <c r="F677" s="970">
        <v>12157.3</v>
      </c>
      <c r="G677" s="968" t="s">
        <v>4091</v>
      </c>
      <c r="H677" s="971">
        <v>2</v>
      </c>
      <c r="I677" s="972">
        <v>1.05596620908131</v>
      </c>
      <c r="J677" s="972">
        <v>0</v>
      </c>
      <c r="K677" s="973">
        <v>18</v>
      </c>
      <c r="L677" s="972">
        <v>22.9</v>
      </c>
      <c r="M677" s="972">
        <v>19.007391763463598</v>
      </c>
      <c r="N677" s="971">
        <v>1</v>
      </c>
      <c r="O677" s="971">
        <v>0</v>
      </c>
      <c r="P677" s="968">
        <v>4690379101475</v>
      </c>
      <c r="Q677" s="971"/>
      <c r="R677" s="971">
        <v>0</v>
      </c>
      <c r="S677" s="968" t="s">
        <v>4092</v>
      </c>
      <c r="T677" s="974">
        <f t="shared" si="20"/>
        <v>8145.3909999999996</v>
      </c>
      <c r="U677" s="975">
        <f t="shared" si="21"/>
        <v>8552.6605500000005</v>
      </c>
    </row>
    <row r="678" spans="1:21" hidden="1">
      <c r="A678" s="968" t="s">
        <v>4670</v>
      </c>
      <c r="B678" s="969">
        <v>620070002639</v>
      </c>
      <c r="C678" s="968" t="s">
        <v>4756</v>
      </c>
      <c r="D678" s="968" t="s">
        <v>4144</v>
      </c>
      <c r="E678" s="968" t="s">
        <v>4120</v>
      </c>
      <c r="F678" s="970">
        <v>12157.3</v>
      </c>
      <c r="G678" s="968" t="s">
        <v>4091</v>
      </c>
      <c r="H678" s="971">
        <v>2</v>
      </c>
      <c r="I678" s="972">
        <v>1.05596620908131</v>
      </c>
      <c r="J678" s="972">
        <v>0</v>
      </c>
      <c r="K678" s="973">
        <v>18</v>
      </c>
      <c r="L678" s="972">
        <v>22.9</v>
      </c>
      <c r="M678" s="972">
        <v>19.007391763463598</v>
      </c>
      <c r="N678" s="971">
        <v>1</v>
      </c>
      <c r="O678" s="971">
        <v>0</v>
      </c>
      <c r="P678" s="968">
        <v>4690379101420</v>
      </c>
      <c r="Q678" s="971"/>
      <c r="R678" s="971">
        <v>0</v>
      </c>
      <c r="S678" s="968" t="s">
        <v>4092</v>
      </c>
      <c r="T678" s="974">
        <f t="shared" si="20"/>
        <v>8145.3909999999996</v>
      </c>
      <c r="U678" s="975">
        <f t="shared" si="21"/>
        <v>8552.6605500000005</v>
      </c>
    </row>
    <row r="679" spans="1:21" hidden="1">
      <c r="A679" s="968" t="s">
        <v>4670</v>
      </c>
      <c r="B679" s="969">
        <v>620070002640</v>
      </c>
      <c r="C679" s="968" t="s">
        <v>4757</v>
      </c>
      <c r="D679" s="968" t="s">
        <v>4144</v>
      </c>
      <c r="E679" s="968" t="s">
        <v>4120</v>
      </c>
      <c r="F679" s="970">
        <v>12157.3</v>
      </c>
      <c r="G679" s="968" t="s">
        <v>4091</v>
      </c>
      <c r="H679" s="971">
        <v>2</v>
      </c>
      <c r="I679" s="972">
        <v>1.05596620908131</v>
      </c>
      <c r="J679" s="972">
        <v>0</v>
      </c>
      <c r="K679" s="973">
        <v>18</v>
      </c>
      <c r="L679" s="972">
        <v>22.9</v>
      </c>
      <c r="M679" s="972">
        <v>19.007391763463598</v>
      </c>
      <c r="N679" s="971">
        <v>1</v>
      </c>
      <c r="O679" s="971">
        <v>0</v>
      </c>
      <c r="P679" s="968">
        <v>4690379101437</v>
      </c>
      <c r="Q679" s="971"/>
      <c r="R679" s="971">
        <v>0</v>
      </c>
      <c r="S679" s="968" t="s">
        <v>4092</v>
      </c>
      <c r="T679" s="974">
        <f t="shared" si="20"/>
        <v>8145.3909999999996</v>
      </c>
      <c r="U679" s="975">
        <f t="shared" si="21"/>
        <v>8552.6605500000005</v>
      </c>
    </row>
    <row r="680" spans="1:21" hidden="1">
      <c r="A680" s="968" t="s">
        <v>4670</v>
      </c>
      <c r="B680" s="969">
        <v>620070002641</v>
      </c>
      <c r="C680" s="968" t="s">
        <v>4758</v>
      </c>
      <c r="D680" s="968" t="s">
        <v>4144</v>
      </c>
      <c r="E680" s="968" t="s">
        <v>4120</v>
      </c>
      <c r="F680" s="970">
        <v>12157.3</v>
      </c>
      <c r="G680" s="968" t="s">
        <v>4091</v>
      </c>
      <c r="H680" s="971">
        <v>2</v>
      </c>
      <c r="I680" s="972">
        <v>1.05596620908131</v>
      </c>
      <c r="J680" s="972">
        <v>0</v>
      </c>
      <c r="K680" s="973">
        <v>18</v>
      </c>
      <c r="L680" s="972">
        <v>22.9</v>
      </c>
      <c r="M680" s="972">
        <v>19.007391763463598</v>
      </c>
      <c r="N680" s="971">
        <v>1</v>
      </c>
      <c r="O680" s="971">
        <v>0</v>
      </c>
      <c r="P680" s="968">
        <v>4690379101444</v>
      </c>
      <c r="Q680" s="971"/>
      <c r="R680" s="971">
        <v>0</v>
      </c>
      <c r="S680" s="968" t="s">
        <v>4092</v>
      </c>
      <c r="T680" s="974">
        <f t="shared" si="20"/>
        <v>8145.3909999999996</v>
      </c>
      <c r="U680" s="975">
        <f t="shared" si="21"/>
        <v>8552.6605500000005</v>
      </c>
    </row>
    <row r="681" spans="1:21" hidden="1">
      <c r="A681" s="968" t="s">
        <v>4670</v>
      </c>
      <c r="B681" s="969">
        <v>620070002645</v>
      </c>
      <c r="C681" s="968" t="s">
        <v>4759</v>
      </c>
      <c r="D681" s="968" t="s">
        <v>4144</v>
      </c>
      <c r="E681" s="968" t="s">
        <v>4120</v>
      </c>
      <c r="F681" s="970">
        <v>12157.3</v>
      </c>
      <c r="G681" s="968" t="s">
        <v>4091</v>
      </c>
      <c r="H681" s="971">
        <v>2</v>
      </c>
      <c r="I681" s="972">
        <v>1.05596620908131</v>
      </c>
      <c r="J681" s="972">
        <v>0</v>
      </c>
      <c r="K681" s="973">
        <v>18</v>
      </c>
      <c r="L681" s="972">
        <v>22.9</v>
      </c>
      <c r="M681" s="972">
        <v>19.007391763463598</v>
      </c>
      <c r="N681" s="971">
        <v>1</v>
      </c>
      <c r="O681" s="971">
        <v>0</v>
      </c>
      <c r="P681" s="968">
        <v>4690379101482</v>
      </c>
      <c r="Q681" s="971"/>
      <c r="R681" s="971">
        <v>0</v>
      </c>
      <c r="S681" s="968" t="s">
        <v>4092</v>
      </c>
      <c r="T681" s="974">
        <f t="shared" si="20"/>
        <v>8145.3909999999996</v>
      </c>
      <c r="U681" s="975">
        <f t="shared" si="21"/>
        <v>8552.6605500000005</v>
      </c>
    </row>
    <row r="682" spans="1:21" hidden="1">
      <c r="A682" s="968" t="s">
        <v>4670</v>
      </c>
      <c r="B682" s="969">
        <v>620070002646</v>
      </c>
      <c r="C682" s="968" t="s">
        <v>4760</v>
      </c>
      <c r="D682" s="968" t="s">
        <v>4144</v>
      </c>
      <c r="E682" s="968" t="s">
        <v>4120</v>
      </c>
      <c r="F682" s="970">
        <v>12157.3</v>
      </c>
      <c r="G682" s="968" t="s">
        <v>4091</v>
      </c>
      <c r="H682" s="971">
        <v>2</v>
      </c>
      <c r="I682" s="972">
        <v>1.05596620908131</v>
      </c>
      <c r="J682" s="972">
        <v>0</v>
      </c>
      <c r="K682" s="973">
        <v>18</v>
      </c>
      <c r="L682" s="972">
        <v>22.9</v>
      </c>
      <c r="M682" s="972">
        <v>19.007391763463598</v>
      </c>
      <c r="N682" s="971">
        <v>1</v>
      </c>
      <c r="O682" s="971">
        <v>0</v>
      </c>
      <c r="P682" s="968">
        <v>4690379101499</v>
      </c>
      <c r="Q682" s="971"/>
      <c r="R682" s="971">
        <v>0</v>
      </c>
      <c r="S682" s="968" t="s">
        <v>4092</v>
      </c>
      <c r="T682" s="974">
        <f t="shared" si="20"/>
        <v>8145.3909999999996</v>
      </c>
      <c r="U682" s="975">
        <f t="shared" si="21"/>
        <v>8552.6605500000005</v>
      </c>
    </row>
    <row r="683" spans="1:21" hidden="1">
      <c r="A683" s="968" t="s">
        <v>4670</v>
      </c>
      <c r="B683" s="969">
        <v>620070002650</v>
      </c>
      <c r="C683" s="968" t="s">
        <v>4761</v>
      </c>
      <c r="D683" s="968" t="s">
        <v>4144</v>
      </c>
      <c r="E683" s="968" t="s">
        <v>4120</v>
      </c>
      <c r="F683" s="970">
        <v>16427.3</v>
      </c>
      <c r="G683" s="968" t="s">
        <v>4091</v>
      </c>
      <c r="H683" s="971">
        <v>1</v>
      </c>
      <c r="I683" s="972">
        <v>0.527983104540655</v>
      </c>
      <c r="J683" s="972">
        <v>0</v>
      </c>
      <c r="K683" s="973">
        <v>30</v>
      </c>
      <c r="L683" s="972">
        <v>11.45</v>
      </c>
      <c r="M683" s="972">
        <v>15.8394931362196</v>
      </c>
      <c r="N683" s="971">
        <v>1</v>
      </c>
      <c r="O683" s="971">
        <v>0</v>
      </c>
      <c r="P683" s="968">
        <v>4690379101536</v>
      </c>
      <c r="Q683" s="971"/>
      <c r="R683" s="971">
        <v>0</v>
      </c>
      <c r="S683" s="968" t="s">
        <v>4092</v>
      </c>
      <c r="T683" s="974">
        <f t="shared" si="20"/>
        <v>11006.291000000001</v>
      </c>
      <c r="U683" s="975">
        <f t="shared" si="21"/>
        <v>11556.605550000002</v>
      </c>
    </row>
    <row r="684" spans="1:21" hidden="1">
      <c r="A684" s="968" t="s">
        <v>4670</v>
      </c>
      <c r="B684" s="969">
        <v>620070002651</v>
      </c>
      <c r="C684" s="968" t="s">
        <v>4762</v>
      </c>
      <c r="D684" s="968" t="s">
        <v>4144</v>
      </c>
      <c r="E684" s="968" t="s">
        <v>4120</v>
      </c>
      <c r="F684" s="970">
        <v>16427.3</v>
      </c>
      <c r="G684" s="968" t="s">
        <v>4091</v>
      </c>
      <c r="H684" s="971">
        <v>1</v>
      </c>
      <c r="I684" s="972">
        <v>0.527983104540655</v>
      </c>
      <c r="J684" s="972">
        <v>0</v>
      </c>
      <c r="K684" s="973">
        <v>30</v>
      </c>
      <c r="L684" s="972">
        <v>11.45</v>
      </c>
      <c r="M684" s="972">
        <v>15.8394931362196</v>
      </c>
      <c r="N684" s="971">
        <v>1</v>
      </c>
      <c r="O684" s="971">
        <v>0</v>
      </c>
      <c r="P684" s="968">
        <v>4690379101543</v>
      </c>
      <c r="Q684" s="971"/>
      <c r="R684" s="971">
        <v>0</v>
      </c>
      <c r="S684" s="968" t="s">
        <v>4092</v>
      </c>
      <c r="T684" s="974">
        <f t="shared" si="20"/>
        <v>11006.291000000001</v>
      </c>
      <c r="U684" s="975">
        <f t="shared" si="21"/>
        <v>11556.605550000002</v>
      </c>
    </row>
    <row r="685" spans="1:21" hidden="1">
      <c r="A685" s="968" t="s">
        <v>4670</v>
      </c>
      <c r="B685" s="969">
        <v>620070002652</v>
      </c>
      <c r="C685" s="968" t="s">
        <v>4763</v>
      </c>
      <c r="D685" s="968" t="s">
        <v>4144</v>
      </c>
      <c r="E685" s="968" t="s">
        <v>4120</v>
      </c>
      <c r="F685" s="970">
        <v>16427.3</v>
      </c>
      <c r="G685" s="968" t="s">
        <v>4091</v>
      </c>
      <c r="H685" s="971">
        <v>1</v>
      </c>
      <c r="I685" s="972">
        <v>0.527983104540655</v>
      </c>
      <c r="J685" s="972">
        <v>0</v>
      </c>
      <c r="K685" s="973">
        <v>30</v>
      </c>
      <c r="L685" s="972">
        <v>11.45</v>
      </c>
      <c r="M685" s="972">
        <v>15.8394931362196</v>
      </c>
      <c r="N685" s="971">
        <v>1</v>
      </c>
      <c r="O685" s="971">
        <v>0</v>
      </c>
      <c r="P685" s="968">
        <v>4690379101550</v>
      </c>
      <c r="Q685" s="971"/>
      <c r="R685" s="971">
        <v>0</v>
      </c>
      <c r="S685" s="968" t="s">
        <v>4092</v>
      </c>
      <c r="T685" s="974">
        <f t="shared" si="20"/>
        <v>11006.291000000001</v>
      </c>
      <c r="U685" s="975">
        <f t="shared" si="21"/>
        <v>11556.605550000002</v>
      </c>
    </row>
    <row r="686" spans="1:21" hidden="1">
      <c r="A686" s="968" t="s">
        <v>4670</v>
      </c>
      <c r="B686" s="969">
        <v>620070002647</v>
      </c>
      <c r="C686" s="968" t="s">
        <v>4764</v>
      </c>
      <c r="D686" s="968" t="s">
        <v>4144</v>
      </c>
      <c r="E686" s="968" t="s">
        <v>4120</v>
      </c>
      <c r="F686" s="970">
        <v>16427.3</v>
      </c>
      <c r="G686" s="968" t="s">
        <v>4091</v>
      </c>
      <c r="H686" s="971">
        <v>1</v>
      </c>
      <c r="I686" s="972">
        <v>0.527983104540655</v>
      </c>
      <c r="J686" s="972">
        <v>0</v>
      </c>
      <c r="K686" s="973">
        <v>30</v>
      </c>
      <c r="L686" s="972">
        <v>11.45</v>
      </c>
      <c r="M686" s="972">
        <v>15.8394931362196</v>
      </c>
      <c r="N686" s="971">
        <v>1</v>
      </c>
      <c r="O686" s="971">
        <v>0</v>
      </c>
      <c r="P686" s="968">
        <v>4690379101505</v>
      </c>
      <c r="Q686" s="971"/>
      <c r="R686" s="971">
        <v>0</v>
      </c>
      <c r="S686" s="968" t="s">
        <v>4092</v>
      </c>
      <c r="T686" s="974">
        <f t="shared" si="20"/>
        <v>11006.291000000001</v>
      </c>
      <c r="U686" s="975">
        <f t="shared" si="21"/>
        <v>11556.605550000002</v>
      </c>
    </row>
    <row r="687" spans="1:21" hidden="1">
      <c r="A687" s="968" t="s">
        <v>4670</v>
      </c>
      <c r="B687" s="969">
        <v>620070002648</v>
      </c>
      <c r="C687" s="968" t="s">
        <v>4765</v>
      </c>
      <c r="D687" s="968" t="s">
        <v>4144</v>
      </c>
      <c r="E687" s="968" t="s">
        <v>4120</v>
      </c>
      <c r="F687" s="970">
        <v>16427.3</v>
      </c>
      <c r="G687" s="968" t="s">
        <v>4091</v>
      </c>
      <c r="H687" s="971">
        <v>1</v>
      </c>
      <c r="I687" s="972">
        <v>0.527983104540655</v>
      </c>
      <c r="J687" s="972">
        <v>0</v>
      </c>
      <c r="K687" s="973">
        <v>30</v>
      </c>
      <c r="L687" s="972">
        <v>11.45</v>
      </c>
      <c r="M687" s="972">
        <v>15.8394931362196</v>
      </c>
      <c r="N687" s="971">
        <v>1</v>
      </c>
      <c r="O687" s="971">
        <v>0</v>
      </c>
      <c r="P687" s="968">
        <v>4690379101512</v>
      </c>
      <c r="Q687" s="971"/>
      <c r="R687" s="971">
        <v>0</v>
      </c>
      <c r="S687" s="968" t="s">
        <v>4092</v>
      </c>
      <c r="T687" s="974">
        <f t="shared" si="20"/>
        <v>11006.291000000001</v>
      </c>
      <c r="U687" s="975">
        <f t="shared" si="21"/>
        <v>11556.605550000002</v>
      </c>
    </row>
    <row r="688" spans="1:21" hidden="1">
      <c r="A688" s="968" t="s">
        <v>4670</v>
      </c>
      <c r="B688" s="969">
        <v>620070002649</v>
      </c>
      <c r="C688" s="968" t="s">
        <v>4766</v>
      </c>
      <c r="D688" s="968" t="s">
        <v>4144</v>
      </c>
      <c r="E688" s="968" t="s">
        <v>4120</v>
      </c>
      <c r="F688" s="970">
        <v>16427.3</v>
      </c>
      <c r="G688" s="968" t="s">
        <v>4091</v>
      </c>
      <c r="H688" s="971">
        <v>1</v>
      </c>
      <c r="I688" s="972">
        <v>0.527983104540655</v>
      </c>
      <c r="J688" s="972">
        <v>0</v>
      </c>
      <c r="K688" s="973">
        <v>30</v>
      </c>
      <c r="L688" s="972">
        <v>11.45</v>
      </c>
      <c r="M688" s="972">
        <v>15.8394931362196</v>
      </c>
      <c r="N688" s="971">
        <v>1</v>
      </c>
      <c r="O688" s="971">
        <v>0</v>
      </c>
      <c r="P688" s="968">
        <v>4690379101529</v>
      </c>
      <c r="Q688" s="971"/>
      <c r="R688" s="971">
        <v>0</v>
      </c>
      <c r="S688" s="968" t="s">
        <v>4092</v>
      </c>
      <c r="T688" s="974">
        <f t="shared" si="20"/>
        <v>11006.291000000001</v>
      </c>
      <c r="U688" s="975">
        <f t="shared" si="21"/>
        <v>11556.605550000002</v>
      </c>
    </row>
    <row r="689" spans="1:21" hidden="1">
      <c r="A689" s="968" t="s">
        <v>4670</v>
      </c>
      <c r="B689" s="969">
        <v>620070002653</v>
      </c>
      <c r="C689" s="968" t="s">
        <v>4767</v>
      </c>
      <c r="D689" s="968" t="s">
        <v>4144</v>
      </c>
      <c r="E689" s="968" t="s">
        <v>4120</v>
      </c>
      <c r="F689" s="970">
        <v>16427.3</v>
      </c>
      <c r="G689" s="968" t="s">
        <v>4091</v>
      </c>
      <c r="H689" s="971">
        <v>1</v>
      </c>
      <c r="I689" s="972">
        <v>0.527983104540655</v>
      </c>
      <c r="J689" s="972">
        <v>0</v>
      </c>
      <c r="K689" s="973">
        <v>30</v>
      </c>
      <c r="L689" s="972">
        <v>11.45</v>
      </c>
      <c r="M689" s="972">
        <v>15.8394931362196</v>
      </c>
      <c r="N689" s="971">
        <v>1</v>
      </c>
      <c r="O689" s="971">
        <v>0</v>
      </c>
      <c r="P689" s="968">
        <v>4690379101567</v>
      </c>
      <c r="Q689" s="971"/>
      <c r="R689" s="971">
        <v>0</v>
      </c>
      <c r="S689" s="968" t="s">
        <v>4092</v>
      </c>
      <c r="T689" s="974">
        <f t="shared" si="20"/>
        <v>11006.291000000001</v>
      </c>
      <c r="U689" s="975">
        <f t="shared" si="21"/>
        <v>11556.605550000002</v>
      </c>
    </row>
    <row r="690" spans="1:21" hidden="1">
      <c r="A690" s="968" t="s">
        <v>4670</v>
      </c>
      <c r="B690" s="969">
        <v>620070002654</v>
      </c>
      <c r="C690" s="968" t="s">
        <v>4768</v>
      </c>
      <c r="D690" s="968" t="s">
        <v>4144</v>
      </c>
      <c r="E690" s="968" t="s">
        <v>4120</v>
      </c>
      <c r="F690" s="970">
        <v>16427.3</v>
      </c>
      <c r="G690" s="968" t="s">
        <v>4091</v>
      </c>
      <c r="H690" s="971">
        <v>1</v>
      </c>
      <c r="I690" s="972">
        <v>0.527983104540655</v>
      </c>
      <c r="J690" s="972">
        <v>0</v>
      </c>
      <c r="K690" s="973">
        <v>30</v>
      </c>
      <c r="L690" s="972">
        <v>11.45</v>
      </c>
      <c r="M690" s="972">
        <v>15.8394931362196</v>
      </c>
      <c r="N690" s="971">
        <v>1</v>
      </c>
      <c r="O690" s="971">
        <v>0</v>
      </c>
      <c r="P690" s="968">
        <v>4690379101574</v>
      </c>
      <c r="Q690" s="971"/>
      <c r="R690" s="971">
        <v>0</v>
      </c>
      <c r="S690" s="968" t="s">
        <v>4092</v>
      </c>
      <c r="T690" s="974">
        <f t="shared" si="20"/>
        <v>11006.291000000001</v>
      </c>
      <c r="U690" s="975">
        <f t="shared" si="21"/>
        <v>11556.605550000002</v>
      </c>
    </row>
    <row r="691" spans="1:21" hidden="1">
      <c r="A691" s="968" t="s">
        <v>4670</v>
      </c>
      <c r="B691" s="969">
        <v>620070002658</v>
      </c>
      <c r="C691" s="968" t="s">
        <v>4769</v>
      </c>
      <c r="D691" s="968" t="s">
        <v>4144</v>
      </c>
      <c r="E691" s="968" t="s">
        <v>4120</v>
      </c>
      <c r="F691" s="970">
        <v>16427.3</v>
      </c>
      <c r="G691" s="968" t="s">
        <v>4091</v>
      </c>
      <c r="H691" s="971">
        <v>1</v>
      </c>
      <c r="I691" s="972">
        <v>0.527983104540655</v>
      </c>
      <c r="J691" s="972">
        <v>0</v>
      </c>
      <c r="K691" s="973">
        <v>30</v>
      </c>
      <c r="L691" s="972">
        <v>11.45</v>
      </c>
      <c r="M691" s="972">
        <v>15.8394931362196</v>
      </c>
      <c r="N691" s="971">
        <v>1</v>
      </c>
      <c r="O691" s="971">
        <v>0</v>
      </c>
      <c r="P691" s="968">
        <v>4690379101611</v>
      </c>
      <c r="Q691" s="971"/>
      <c r="R691" s="971">
        <v>0</v>
      </c>
      <c r="S691" s="968" t="s">
        <v>4092</v>
      </c>
      <c r="T691" s="974">
        <f t="shared" si="20"/>
        <v>11006.291000000001</v>
      </c>
      <c r="U691" s="975">
        <f t="shared" si="21"/>
        <v>11556.605550000002</v>
      </c>
    </row>
    <row r="692" spans="1:21" hidden="1">
      <c r="A692" s="968" t="s">
        <v>4670</v>
      </c>
      <c r="B692" s="969">
        <v>620070002659</v>
      </c>
      <c r="C692" s="968" t="s">
        <v>4770</v>
      </c>
      <c r="D692" s="968" t="s">
        <v>4144</v>
      </c>
      <c r="E692" s="968" t="s">
        <v>4120</v>
      </c>
      <c r="F692" s="970">
        <v>16427.3</v>
      </c>
      <c r="G692" s="968" t="s">
        <v>4091</v>
      </c>
      <c r="H692" s="971">
        <v>1</v>
      </c>
      <c r="I692" s="972">
        <v>0.527983104540655</v>
      </c>
      <c r="J692" s="972">
        <v>0</v>
      </c>
      <c r="K692" s="973">
        <v>30</v>
      </c>
      <c r="L692" s="972">
        <v>11.45</v>
      </c>
      <c r="M692" s="972">
        <v>15.8394931362196</v>
      </c>
      <c r="N692" s="971">
        <v>1</v>
      </c>
      <c r="O692" s="971">
        <v>0</v>
      </c>
      <c r="P692" s="968">
        <v>4690379101628</v>
      </c>
      <c r="Q692" s="971"/>
      <c r="R692" s="971">
        <v>0</v>
      </c>
      <c r="S692" s="968" t="s">
        <v>4092</v>
      </c>
      <c r="T692" s="974">
        <f t="shared" si="20"/>
        <v>11006.291000000001</v>
      </c>
      <c r="U692" s="975">
        <f t="shared" si="21"/>
        <v>11556.605550000002</v>
      </c>
    </row>
    <row r="693" spans="1:21" hidden="1">
      <c r="A693" s="968" t="s">
        <v>4670</v>
      </c>
      <c r="B693" s="969">
        <v>620070002660</v>
      </c>
      <c r="C693" s="968" t="s">
        <v>4771</v>
      </c>
      <c r="D693" s="968" t="s">
        <v>4144</v>
      </c>
      <c r="E693" s="968" t="s">
        <v>4120</v>
      </c>
      <c r="F693" s="970">
        <v>16427.3</v>
      </c>
      <c r="G693" s="968" t="s">
        <v>4091</v>
      </c>
      <c r="H693" s="971">
        <v>1</v>
      </c>
      <c r="I693" s="972">
        <v>0.527983104540655</v>
      </c>
      <c r="J693" s="972">
        <v>0</v>
      </c>
      <c r="K693" s="973">
        <v>30</v>
      </c>
      <c r="L693" s="972">
        <v>11.45</v>
      </c>
      <c r="M693" s="972">
        <v>15.8394931362196</v>
      </c>
      <c r="N693" s="971">
        <v>1</v>
      </c>
      <c r="O693" s="971">
        <v>0</v>
      </c>
      <c r="P693" s="968">
        <v>4690379101635</v>
      </c>
      <c r="Q693" s="971"/>
      <c r="R693" s="971">
        <v>0</v>
      </c>
      <c r="S693" s="968" t="s">
        <v>4092</v>
      </c>
      <c r="T693" s="974">
        <f t="shared" si="20"/>
        <v>11006.291000000001</v>
      </c>
      <c r="U693" s="975">
        <f t="shared" si="21"/>
        <v>11556.605550000002</v>
      </c>
    </row>
    <row r="694" spans="1:21" hidden="1">
      <c r="A694" s="968" t="s">
        <v>4670</v>
      </c>
      <c r="B694" s="969">
        <v>620070002655</v>
      </c>
      <c r="C694" s="968" t="s">
        <v>4772</v>
      </c>
      <c r="D694" s="968" t="s">
        <v>4144</v>
      </c>
      <c r="E694" s="968" t="s">
        <v>4120</v>
      </c>
      <c r="F694" s="970">
        <v>16427.3</v>
      </c>
      <c r="G694" s="968" t="s">
        <v>4091</v>
      </c>
      <c r="H694" s="971">
        <v>1</v>
      </c>
      <c r="I694" s="972">
        <v>0.527983104540655</v>
      </c>
      <c r="J694" s="972">
        <v>0</v>
      </c>
      <c r="K694" s="973">
        <v>30</v>
      </c>
      <c r="L694" s="972">
        <v>11.45</v>
      </c>
      <c r="M694" s="972">
        <v>15.8394931362196</v>
      </c>
      <c r="N694" s="971">
        <v>1</v>
      </c>
      <c r="O694" s="971">
        <v>0</v>
      </c>
      <c r="P694" s="968">
        <v>4690379101581</v>
      </c>
      <c r="Q694" s="971"/>
      <c r="R694" s="971">
        <v>0</v>
      </c>
      <c r="S694" s="968" t="s">
        <v>4092</v>
      </c>
      <c r="T694" s="974">
        <f t="shared" si="20"/>
        <v>11006.291000000001</v>
      </c>
      <c r="U694" s="975">
        <f t="shared" si="21"/>
        <v>11556.605550000002</v>
      </c>
    </row>
    <row r="695" spans="1:21" hidden="1">
      <c r="A695" s="968" t="s">
        <v>4670</v>
      </c>
      <c r="B695" s="969">
        <v>620070002656</v>
      </c>
      <c r="C695" s="968" t="s">
        <v>4773</v>
      </c>
      <c r="D695" s="968" t="s">
        <v>4144</v>
      </c>
      <c r="E695" s="968" t="s">
        <v>4120</v>
      </c>
      <c r="F695" s="970">
        <v>16427.3</v>
      </c>
      <c r="G695" s="968" t="s">
        <v>4091</v>
      </c>
      <c r="H695" s="971">
        <v>1</v>
      </c>
      <c r="I695" s="972">
        <v>0.527983104540655</v>
      </c>
      <c r="J695" s="972">
        <v>0</v>
      </c>
      <c r="K695" s="973">
        <v>30</v>
      </c>
      <c r="L695" s="972">
        <v>11.45</v>
      </c>
      <c r="M695" s="972">
        <v>15.8394931362196</v>
      </c>
      <c r="N695" s="971">
        <v>1</v>
      </c>
      <c r="O695" s="971">
        <v>0</v>
      </c>
      <c r="P695" s="968">
        <v>4690379101598</v>
      </c>
      <c r="Q695" s="971"/>
      <c r="R695" s="971">
        <v>0</v>
      </c>
      <c r="S695" s="968" t="s">
        <v>4092</v>
      </c>
      <c r="T695" s="974">
        <f t="shared" si="20"/>
        <v>11006.291000000001</v>
      </c>
      <c r="U695" s="975">
        <f t="shared" si="21"/>
        <v>11556.605550000002</v>
      </c>
    </row>
    <row r="696" spans="1:21" hidden="1">
      <c r="A696" s="968" t="s">
        <v>4670</v>
      </c>
      <c r="B696" s="969">
        <v>620070002657</v>
      </c>
      <c r="C696" s="968" t="s">
        <v>4774</v>
      </c>
      <c r="D696" s="968" t="s">
        <v>4144</v>
      </c>
      <c r="E696" s="968" t="s">
        <v>4120</v>
      </c>
      <c r="F696" s="970">
        <v>16427.3</v>
      </c>
      <c r="G696" s="968" t="s">
        <v>4091</v>
      </c>
      <c r="H696" s="971">
        <v>1</v>
      </c>
      <c r="I696" s="972">
        <v>0.527983104540655</v>
      </c>
      <c r="J696" s="972">
        <v>0</v>
      </c>
      <c r="K696" s="973">
        <v>30</v>
      </c>
      <c r="L696" s="972">
        <v>11.45</v>
      </c>
      <c r="M696" s="972">
        <v>15.8394931362196</v>
      </c>
      <c r="N696" s="971">
        <v>1</v>
      </c>
      <c r="O696" s="971">
        <v>0</v>
      </c>
      <c r="P696" s="968">
        <v>4690379101604</v>
      </c>
      <c r="Q696" s="971"/>
      <c r="R696" s="971">
        <v>0</v>
      </c>
      <c r="S696" s="968" t="s">
        <v>4092</v>
      </c>
      <c r="T696" s="974">
        <f t="shared" si="20"/>
        <v>11006.291000000001</v>
      </c>
      <c r="U696" s="975">
        <f t="shared" si="21"/>
        <v>11556.605550000002</v>
      </c>
    </row>
    <row r="697" spans="1:21" hidden="1">
      <c r="A697" s="968" t="s">
        <v>4670</v>
      </c>
      <c r="B697" s="969">
        <v>620070002661</v>
      </c>
      <c r="C697" s="968" t="s">
        <v>4775</v>
      </c>
      <c r="D697" s="968" t="s">
        <v>4144</v>
      </c>
      <c r="E697" s="968" t="s">
        <v>4120</v>
      </c>
      <c r="F697" s="970">
        <v>16427.3</v>
      </c>
      <c r="G697" s="968" t="s">
        <v>4091</v>
      </c>
      <c r="H697" s="971">
        <v>1</v>
      </c>
      <c r="I697" s="972">
        <v>0.527983104540655</v>
      </c>
      <c r="J697" s="972">
        <v>0</v>
      </c>
      <c r="K697" s="973">
        <v>30</v>
      </c>
      <c r="L697" s="972">
        <v>11.45</v>
      </c>
      <c r="M697" s="972">
        <v>15.8394931362196</v>
      </c>
      <c r="N697" s="971">
        <v>1</v>
      </c>
      <c r="O697" s="971">
        <v>0</v>
      </c>
      <c r="P697" s="968">
        <v>4690379101642</v>
      </c>
      <c r="Q697" s="971"/>
      <c r="R697" s="971">
        <v>0</v>
      </c>
      <c r="S697" s="968" t="s">
        <v>4092</v>
      </c>
      <c r="T697" s="974">
        <f t="shared" si="20"/>
        <v>11006.291000000001</v>
      </c>
      <c r="U697" s="975">
        <f t="shared" si="21"/>
        <v>11556.605550000002</v>
      </c>
    </row>
    <row r="698" spans="1:21" hidden="1">
      <c r="A698" s="968" t="s">
        <v>4670</v>
      </c>
      <c r="B698" s="969">
        <v>620070002662</v>
      </c>
      <c r="C698" s="968" t="s">
        <v>4776</v>
      </c>
      <c r="D698" s="968" t="s">
        <v>4144</v>
      </c>
      <c r="E698" s="968" t="s">
        <v>4120</v>
      </c>
      <c r="F698" s="970">
        <v>16427.3</v>
      </c>
      <c r="G698" s="968" t="s">
        <v>4091</v>
      </c>
      <c r="H698" s="971">
        <v>1</v>
      </c>
      <c r="I698" s="972">
        <v>0.527983104540655</v>
      </c>
      <c r="J698" s="972">
        <v>0</v>
      </c>
      <c r="K698" s="973">
        <v>30</v>
      </c>
      <c r="L698" s="972">
        <v>11.45</v>
      </c>
      <c r="M698" s="972">
        <v>15.8394931362196</v>
      </c>
      <c r="N698" s="971">
        <v>1</v>
      </c>
      <c r="O698" s="971">
        <v>0</v>
      </c>
      <c r="P698" s="968">
        <v>4690379101659</v>
      </c>
      <c r="Q698" s="971"/>
      <c r="R698" s="971">
        <v>0</v>
      </c>
      <c r="S698" s="968" t="s">
        <v>4092</v>
      </c>
      <c r="T698" s="974">
        <f t="shared" si="20"/>
        <v>11006.291000000001</v>
      </c>
      <c r="U698" s="975">
        <f t="shared" si="21"/>
        <v>11556.605550000002</v>
      </c>
    </row>
    <row r="699" spans="1:21" hidden="1">
      <c r="A699" s="968" t="s">
        <v>4670</v>
      </c>
      <c r="B699" s="969">
        <v>620070002666</v>
      </c>
      <c r="C699" s="968" t="s">
        <v>4777</v>
      </c>
      <c r="D699" s="968" t="s">
        <v>4157</v>
      </c>
      <c r="E699" s="968" t="s">
        <v>4120</v>
      </c>
      <c r="F699" s="970">
        <v>6972.3</v>
      </c>
      <c r="G699" s="968" t="s">
        <v>4091</v>
      </c>
      <c r="H699" s="971">
        <v>4</v>
      </c>
      <c r="I699" s="972">
        <v>1.05596620908131</v>
      </c>
      <c r="J699" s="972">
        <v>0</v>
      </c>
      <c r="K699" s="973">
        <v>20</v>
      </c>
      <c r="L699" s="972">
        <v>45.8</v>
      </c>
      <c r="M699" s="972">
        <v>21.119324181626201</v>
      </c>
      <c r="N699" s="971">
        <v>1</v>
      </c>
      <c r="O699" s="971">
        <v>0</v>
      </c>
      <c r="P699" s="968">
        <v>4690379101697</v>
      </c>
      <c r="Q699" s="971"/>
      <c r="R699" s="971">
        <v>0</v>
      </c>
      <c r="S699" s="968" t="s">
        <v>4092</v>
      </c>
      <c r="T699" s="974">
        <f t="shared" si="20"/>
        <v>4671.4410000000007</v>
      </c>
      <c r="U699" s="975">
        <f t="shared" si="21"/>
        <v>4905.0130500000014</v>
      </c>
    </row>
    <row r="700" spans="1:21" hidden="1">
      <c r="A700" s="968" t="s">
        <v>4670</v>
      </c>
      <c r="B700" s="969">
        <v>620070002667</v>
      </c>
      <c r="C700" s="968" t="s">
        <v>4778</v>
      </c>
      <c r="D700" s="968" t="s">
        <v>4157</v>
      </c>
      <c r="E700" s="968" t="s">
        <v>4120</v>
      </c>
      <c r="F700" s="970">
        <v>6972.3</v>
      </c>
      <c r="G700" s="968" t="s">
        <v>4091</v>
      </c>
      <c r="H700" s="971">
        <v>4</v>
      </c>
      <c r="I700" s="972">
        <v>1.05596620908131</v>
      </c>
      <c r="J700" s="972">
        <v>0</v>
      </c>
      <c r="K700" s="973">
        <v>20</v>
      </c>
      <c r="L700" s="972">
        <v>45.8</v>
      </c>
      <c r="M700" s="972">
        <v>21.119324181626201</v>
      </c>
      <c r="N700" s="971">
        <v>1</v>
      </c>
      <c r="O700" s="971">
        <v>0</v>
      </c>
      <c r="P700" s="968">
        <v>4690379101703</v>
      </c>
      <c r="Q700" s="971"/>
      <c r="R700" s="971">
        <v>0</v>
      </c>
      <c r="S700" s="968" t="s">
        <v>4092</v>
      </c>
      <c r="T700" s="974">
        <f t="shared" si="20"/>
        <v>4671.4410000000007</v>
      </c>
      <c r="U700" s="975">
        <f t="shared" si="21"/>
        <v>4905.0130500000014</v>
      </c>
    </row>
    <row r="701" spans="1:21" hidden="1">
      <c r="A701" s="968" t="s">
        <v>4670</v>
      </c>
      <c r="B701" s="969">
        <v>620070002668</v>
      </c>
      <c r="C701" s="968" t="s">
        <v>4779</v>
      </c>
      <c r="D701" s="968" t="s">
        <v>4157</v>
      </c>
      <c r="E701" s="968" t="s">
        <v>4120</v>
      </c>
      <c r="F701" s="970">
        <v>6972.3</v>
      </c>
      <c r="G701" s="968" t="s">
        <v>4091</v>
      </c>
      <c r="H701" s="971">
        <v>4</v>
      </c>
      <c r="I701" s="972">
        <v>1.05596620908131</v>
      </c>
      <c r="J701" s="972">
        <v>0</v>
      </c>
      <c r="K701" s="973">
        <v>20</v>
      </c>
      <c r="L701" s="972">
        <v>45.8</v>
      </c>
      <c r="M701" s="972">
        <v>21.119324181626201</v>
      </c>
      <c r="N701" s="971">
        <v>1</v>
      </c>
      <c r="O701" s="971">
        <v>0</v>
      </c>
      <c r="P701" s="968">
        <v>4690379101710</v>
      </c>
      <c r="Q701" s="971"/>
      <c r="R701" s="971">
        <v>0</v>
      </c>
      <c r="S701" s="968" t="s">
        <v>4092</v>
      </c>
      <c r="T701" s="974">
        <f t="shared" si="20"/>
        <v>4671.4410000000007</v>
      </c>
      <c r="U701" s="975">
        <f t="shared" si="21"/>
        <v>4905.0130500000014</v>
      </c>
    </row>
    <row r="702" spans="1:21" hidden="1">
      <c r="A702" s="968" t="s">
        <v>4670</v>
      </c>
      <c r="B702" s="969">
        <v>620070002663</v>
      </c>
      <c r="C702" s="968" t="s">
        <v>4780</v>
      </c>
      <c r="D702" s="968" t="s">
        <v>4157</v>
      </c>
      <c r="E702" s="968" t="s">
        <v>4120</v>
      </c>
      <c r="F702" s="970">
        <v>6972.3</v>
      </c>
      <c r="G702" s="968" t="s">
        <v>4091</v>
      </c>
      <c r="H702" s="971">
        <v>4</v>
      </c>
      <c r="I702" s="972">
        <v>1.05596620908131</v>
      </c>
      <c r="J702" s="972">
        <v>0</v>
      </c>
      <c r="K702" s="973">
        <v>20</v>
      </c>
      <c r="L702" s="972">
        <v>45.8</v>
      </c>
      <c r="M702" s="972">
        <v>21.119324181626201</v>
      </c>
      <c r="N702" s="971">
        <v>1</v>
      </c>
      <c r="O702" s="971">
        <v>0</v>
      </c>
      <c r="P702" s="968">
        <v>4690379101666</v>
      </c>
      <c r="Q702" s="971"/>
      <c r="R702" s="971">
        <v>0</v>
      </c>
      <c r="S702" s="968" t="s">
        <v>4092</v>
      </c>
      <c r="T702" s="974">
        <f t="shared" si="20"/>
        <v>4671.4410000000007</v>
      </c>
      <c r="U702" s="975">
        <f t="shared" si="21"/>
        <v>4905.0130500000014</v>
      </c>
    </row>
    <row r="703" spans="1:21" hidden="1">
      <c r="A703" s="968" t="s">
        <v>4670</v>
      </c>
      <c r="B703" s="969">
        <v>620070002664</v>
      </c>
      <c r="C703" s="968" t="s">
        <v>4781</v>
      </c>
      <c r="D703" s="968" t="s">
        <v>4157</v>
      </c>
      <c r="E703" s="968" t="s">
        <v>4120</v>
      </c>
      <c r="F703" s="970">
        <v>6972.3</v>
      </c>
      <c r="G703" s="968" t="s">
        <v>4091</v>
      </c>
      <c r="H703" s="971">
        <v>4</v>
      </c>
      <c r="I703" s="972">
        <v>1.05596620908131</v>
      </c>
      <c r="J703" s="972">
        <v>0</v>
      </c>
      <c r="K703" s="973">
        <v>20</v>
      </c>
      <c r="L703" s="972">
        <v>45.8</v>
      </c>
      <c r="M703" s="972">
        <v>21.119324181626201</v>
      </c>
      <c r="N703" s="971">
        <v>1</v>
      </c>
      <c r="O703" s="971">
        <v>0</v>
      </c>
      <c r="P703" s="968">
        <v>4690379101673</v>
      </c>
      <c r="Q703" s="971"/>
      <c r="R703" s="971">
        <v>0</v>
      </c>
      <c r="S703" s="968" t="s">
        <v>4092</v>
      </c>
      <c r="T703" s="974">
        <f t="shared" si="20"/>
        <v>4671.4410000000007</v>
      </c>
      <c r="U703" s="975">
        <f t="shared" si="21"/>
        <v>4905.0130500000014</v>
      </c>
    </row>
    <row r="704" spans="1:21" hidden="1">
      <c r="A704" s="968" t="s">
        <v>4670</v>
      </c>
      <c r="B704" s="969">
        <v>620070002665</v>
      </c>
      <c r="C704" s="968" t="s">
        <v>4782</v>
      </c>
      <c r="D704" s="968" t="s">
        <v>4157</v>
      </c>
      <c r="E704" s="968" t="s">
        <v>4120</v>
      </c>
      <c r="F704" s="970">
        <v>6972.3</v>
      </c>
      <c r="G704" s="968" t="s">
        <v>4091</v>
      </c>
      <c r="H704" s="971">
        <v>4</v>
      </c>
      <c r="I704" s="972">
        <v>1.05596620908131</v>
      </c>
      <c r="J704" s="972">
        <v>0</v>
      </c>
      <c r="K704" s="973">
        <v>20</v>
      </c>
      <c r="L704" s="972">
        <v>45.8</v>
      </c>
      <c r="M704" s="972">
        <v>21.119324181626201</v>
      </c>
      <c r="N704" s="971">
        <v>1</v>
      </c>
      <c r="O704" s="971">
        <v>0</v>
      </c>
      <c r="P704" s="968">
        <v>4690379101680</v>
      </c>
      <c r="Q704" s="971"/>
      <c r="R704" s="971">
        <v>0</v>
      </c>
      <c r="S704" s="968" t="s">
        <v>4092</v>
      </c>
      <c r="T704" s="974">
        <f t="shared" si="20"/>
        <v>4671.4410000000007</v>
      </c>
      <c r="U704" s="975">
        <f t="shared" si="21"/>
        <v>4905.0130500000014</v>
      </c>
    </row>
    <row r="705" spans="1:21" hidden="1">
      <c r="A705" s="968" t="s">
        <v>4670</v>
      </c>
      <c r="B705" s="969">
        <v>620070002669</v>
      </c>
      <c r="C705" s="968" t="s">
        <v>4783</v>
      </c>
      <c r="D705" s="968" t="s">
        <v>4157</v>
      </c>
      <c r="E705" s="968" t="s">
        <v>4120</v>
      </c>
      <c r="F705" s="970">
        <v>6972.3</v>
      </c>
      <c r="G705" s="968" t="s">
        <v>4091</v>
      </c>
      <c r="H705" s="971">
        <v>4</v>
      </c>
      <c r="I705" s="972">
        <v>1.05596620908131</v>
      </c>
      <c r="J705" s="972">
        <v>0</v>
      </c>
      <c r="K705" s="973">
        <v>20</v>
      </c>
      <c r="L705" s="972">
        <v>45.8</v>
      </c>
      <c r="M705" s="972">
        <v>21.119324181626201</v>
      </c>
      <c r="N705" s="971">
        <v>1</v>
      </c>
      <c r="O705" s="971">
        <v>0</v>
      </c>
      <c r="P705" s="968">
        <v>4690379101727</v>
      </c>
      <c r="Q705" s="971"/>
      <c r="R705" s="971">
        <v>0</v>
      </c>
      <c r="S705" s="968" t="s">
        <v>4092</v>
      </c>
      <c r="T705" s="974">
        <f t="shared" si="20"/>
        <v>4671.4410000000007</v>
      </c>
      <c r="U705" s="975">
        <f t="shared" si="21"/>
        <v>4905.0130500000014</v>
      </c>
    </row>
    <row r="706" spans="1:21" hidden="1">
      <c r="A706" s="968" t="s">
        <v>4670</v>
      </c>
      <c r="B706" s="969">
        <v>620070002670</v>
      </c>
      <c r="C706" s="968" t="s">
        <v>4784</v>
      </c>
      <c r="D706" s="968" t="s">
        <v>4157</v>
      </c>
      <c r="E706" s="968" t="s">
        <v>4120</v>
      </c>
      <c r="F706" s="970">
        <v>6972.3</v>
      </c>
      <c r="G706" s="968" t="s">
        <v>4091</v>
      </c>
      <c r="H706" s="971">
        <v>4</v>
      </c>
      <c r="I706" s="972">
        <v>1.05596620908131</v>
      </c>
      <c r="J706" s="972">
        <v>0</v>
      </c>
      <c r="K706" s="973">
        <v>20</v>
      </c>
      <c r="L706" s="972">
        <v>45.8</v>
      </c>
      <c r="M706" s="972">
        <v>21.119324181626201</v>
      </c>
      <c r="N706" s="971">
        <v>1</v>
      </c>
      <c r="O706" s="971">
        <v>0</v>
      </c>
      <c r="P706" s="968">
        <v>4690379101734</v>
      </c>
      <c r="Q706" s="971"/>
      <c r="R706" s="971">
        <v>0</v>
      </c>
      <c r="S706" s="968" t="s">
        <v>4092</v>
      </c>
      <c r="T706" s="974">
        <f t="shared" si="20"/>
        <v>4671.4410000000007</v>
      </c>
      <c r="U706" s="975">
        <f t="shared" si="21"/>
        <v>4905.0130500000014</v>
      </c>
    </row>
    <row r="707" spans="1:21" hidden="1">
      <c r="A707" s="968" t="s">
        <v>4670</v>
      </c>
      <c r="B707" s="969">
        <v>620070002674</v>
      </c>
      <c r="C707" s="968" t="s">
        <v>4785</v>
      </c>
      <c r="D707" s="968" t="s">
        <v>4157</v>
      </c>
      <c r="E707" s="968" t="s">
        <v>4120</v>
      </c>
      <c r="F707" s="970">
        <v>11712</v>
      </c>
      <c r="G707" s="968" t="s">
        <v>4091</v>
      </c>
      <c r="H707" s="971">
        <v>2</v>
      </c>
      <c r="I707" s="972">
        <v>0.527983104540655</v>
      </c>
      <c r="J707" s="972">
        <v>0</v>
      </c>
      <c r="K707" s="973">
        <v>26</v>
      </c>
      <c r="L707" s="972">
        <v>22.9</v>
      </c>
      <c r="M707" s="972">
        <v>13.727560718056999</v>
      </c>
      <c r="N707" s="971">
        <v>1</v>
      </c>
      <c r="O707" s="971">
        <v>0</v>
      </c>
      <c r="P707" s="968">
        <v>4690379101772</v>
      </c>
      <c r="Q707" s="971"/>
      <c r="R707" s="971">
        <v>0</v>
      </c>
      <c r="S707" s="968" t="s">
        <v>4092</v>
      </c>
      <c r="T707" s="974">
        <f t="shared" si="20"/>
        <v>7847.0400000000009</v>
      </c>
      <c r="U707" s="975">
        <f t="shared" si="21"/>
        <v>8239.3920000000016</v>
      </c>
    </row>
    <row r="708" spans="1:21" hidden="1">
      <c r="A708" s="968" t="s">
        <v>4670</v>
      </c>
      <c r="B708" s="969">
        <v>620070002675</v>
      </c>
      <c r="C708" s="968" t="s">
        <v>4786</v>
      </c>
      <c r="D708" s="968" t="s">
        <v>4157</v>
      </c>
      <c r="E708" s="968" t="s">
        <v>4120</v>
      </c>
      <c r="F708" s="970">
        <v>11712</v>
      </c>
      <c r="G708" s="968" t="s">
        <v>4091</v>
      </c>
      <c r="H708" s="971">
        <v>2</v>
      </c>
      <c r="I708" s="972">
        <v>0.527983104540655</v>
      </c>
      <c r="J708" s="972">
        <v>0</v>
      </c>
      <c r="K708" s="973">
        <v>26</v>
      </c>
      <c r="L708" s="972">
        <v>22.9</v>
      </c>
      <c r="M708" s="972">
        <v>13.727560718056999</v>
      </c>
      <c r="N708" s="971">
        <v>1</v>
      </c>
      <c r="O708" s="971">
        <v>0</v>
      </c>
      <c r="P708" s="968">
        <v>4690379101789</v>
      </c>
      <c r="Q708" s="971"/>
      <c r="R708" s="971">
        <v>0</v>
      </c>
      <c r="S708" s="968" t="s">
        <v>4092</v>
      </c>
      <c r="T708" s="974">
        <f t="shared" si="20"/>
        <v>7847.0400000000009</v>
      </c>
      <c r="U708" s="975">
        <f t="shared" si="21"/>
        <v>8239.3920000000016</v>
      </c>
    </row>
    <row r="709" spans="1:21" hidden="1">
      <c r="A709" s="968" t="s">
        <v>4670</v>
      </c>
      <c r="B709" s="969">
        <v>620070002676</v>
      </c>
      <c r="C709" s="968" t="s">
        <v>4787</v>
      </c>
      <c r="D709" s="968" t="s">
        <v>4157</v>
      </c>
      <c r="E709" s="968" t="s">
        <v>4120</v>
      </c>
      <c r="F709" s="970">
        <v>11712</v>
      </c>
      <c r="G709" s="968" t="s">
        <v>4091</v>
      </c>
      <c r="H709" s="971">
        <v>2</v>
      </c>
      <c r="I709" s="972">
        <v>0.527983104540655</v>
      </c>
      <c r="J709" s="972">
        <v>0</v>
      </c>
      <c r="K709" s="973">
        <v>26</v>
      </c>
      <c r="L709" s="972">
        <v>22.9</v>
      </c>
      <c r="M709" s="972">
        <v>13.727560718056999</v>
      </c>
      <c r="N709" s="971">
        <v>1</v>
      </c>
      <c r="O709" s="971">
        <v>0</v>
      </c>
      <c r="P709" s="968">
        <v>4690379101796</v>
      </c>
      <c r="Q709" s="971"/>
      <c r="R709" s="971">
        <v>0</v>
      </c>
      <c r="S709" s="968" t="s">
        <v>4092</v>
      </c>
      <c r="T709" s="974">
        <f t="shared" si="20"/>
        <v>7847.0400000000009</v>
      </c>
      <c r="U709" s="975">
        <f t="shared" si="21"/>
        <v>8239.3920000000016</v>
      </c>
    </row>
    <row r="710" spans="1:21" hidden="1">
      <c r="A710" s="968" t="s">
        <v>4670</v>
      </c>
      <c r="B710" s="969">
        <v>620070002671</v>
      </c>
      <c r="C710" s="968" t="s">
        <v>4788</v>
      </c>
      <c r="D710" s="968" t="s">
        <v>4157</v>
      </c>
      <c r="E710" s="968" t="s">
        <v>4120</v>
      </c>
      <c r="F710" s="970">
        <v>11712</v>
      </c>
      <c r="G710" s="968" t="s">
        <v>4091</v>
      </c>
      <c r="H710" s="971">
        <v>2</v>
      </c>
      <c r="I710" s="972">
        <v>0.527983104540655</v>
      </c>
      <c r="J710" s="972">
        <v>0</v>
      </c>
      <c r="K710" s="973">
        <v>26</v>
      </c>
      <c r="L710" s="972">
        <v>22.9</v>
      </c>
      <c r="M710" s="972">
        <v>13.727560718056999</v>
      </c>
      <c r="N710" s="971">
        <v>1</v>
      </c>
      <c r="O710" s="971">
        <v>0</v>
      </c>
      <c r="P710" s="968">
        <v>4690379101741</v>
      </c>
      <c r="Q710" s="971"/>
      <c r="R710" s="971">
        <v>0</v>
      </c>
      <c r="S710" s="968" t="s">
        <v>4092</v>
      </c>
      <c r="T710" s="974">
        <f t="shared" si="20"/>
        <v>7847.0400000000009</v>
      </c>
      <c r="U710" s="975">
        <f t="shared" si="21"/>
        <v>8239.3920000000016</v>
      </c>
    </row>
    <row r="711" spans="1:21" hidden="1">
      <c r="A711" s="968" t="s">
        <v>4670</v>
      </c>
      <c r="B711" s="969">
        <v>620070002672</v>
      </c>
      <c r="C711" s="968" t="s">
        <v>4789</v>
      </c>
      <c r="D711" s="968" t="s">
        <v>4157</v>
      </c>
      <c r="E711" s="968" t="s">
        <v>4120</v>
      </c>
      <c r="F711" s="970">
        <v>11712</v>
      </c>
      <c r="G711" s="968" t="s">
        <v>4091</v>
      </c>
      <c r="H711" s="971">
        <v>2</v>
      </c>
      <c r="I711" s="972">
        <v>0.527983104540655</v>
      </c>
      <c r="J711" s="972">
        <v>0</v>
      </c>
      <c r="K711" s="973">
        <v>26</v>
      </c>
      <c r="L711" s="972">
        <v>22.9</v>
      </c>
      <c r="M711" s="972">
        <v>13.727560718056999</v>
      </c>
      <c r="N711" s="971">
        <v>1</v>
      </c>
      <c r="O711" s="971">
        <v>0</v>
      </c>
      <c r="P711" s="968">
        <v>4690379101758</v>
      </c>
      <c r="Q711" s="971"/>
      <c r="R711" s="971">
        <v>0</v>
      </c>
      <c r="S711" s="968" t="s">
        <v>4092</v>
      </c>
      <c r="T711" s="974">
        <f t="shared" si="20"/>
        <v>7847.0400000000009</v>
      </c>
      <c r="U711" s="975">
        <f t="shared" si="21"/>
        <v>8239.3920000000016</v>
      </c>
    </row>
    <row r="712" spans="1:21" hidden="1">
      <c r="A712" s="968" t="s">
        <v>4670</v>
      </c>
      <c r="B712" s="969">
        <v>620070002673</v>
      </c>
      <c r="C712" s="968" t="s">
        <v>4790</v>
      </c>
      <c r="D712" s="968" t="s">
        <v>4157</v>
      </c>
      <c r="E712" s="968" t="s">
        <v>4120</v>
      </c>
      <c r="F712" s="970">
        <v>11712</v>
      </c>
      <c r="G712" s="968" t="s">
        <v>4091</v>
      </c>
      <c r="H712" s="971">
        <v>2</v>
      </c>
      <c r="I712" s="972">
        <v>0.527983104540655</v>
      </c>
      <c r="J712" s="972">
        <v>0</v>
      </c>
      <c r="K712" s="973">
        <v>26</v>
      </c>
      <c r="L712" s="972">
        <v>22.9</v>
      </c>
      <c r="M712" s="972">
        <v>13.727560718056999</v>
      </c>
      <c r="N712" s="971">
        <v>1</v>
      </c>
      <c r="O712" s="971">
        <v>0</v>
      </c>
      <c r="P712" s="968">
        <v>4690379101765</v>
      </c>
      <c r="Q712" s="971"/>
      <c r="R712" s="971">
        <v>0</v>
      </c>
      <c r="S712" s="968" t="s">
        <v>4092</v>
      </c>
      <c r="T712" s="974">
        <f t="shared" si="20"/>
        <v>7847.0400000000009</v>
      </c>
      <c r="U712" s="975">
        <f t="shared" si="21"/>
        <v>8239.3920000000016</v>
      </c>
    </row>
    <row r="713" spans="1:21" hidden="1">
      <c r="A713" s="968" t="s">
        <v>4670</v>
      </c>
      <c r="B713" s="969">
        <v>620070002677</v>
      </c>
      <c r="C713" s="968" t="s">
        <v>4791</v>
      </c>
      <c r="D713" s="968" t="s">
        <v>4157</v>
      </c>
      <c r="E713" s="968" t="s">
        <v>4120</v>
      </c>
      <c r="F713" s="970">
        <v>11712</v>
      </c>
      <c r="G713" s="968" t="s">
        <v>4091</v>
      </c>
      <c r="H713" s="971">
        <v>2</v>
      </c>
      <c r="I713" s="972">
        <v>0.527983104540655</v>
      </c>
      <c r="J713" s="972">
        <v>0</v>
      </c>
      <c r="K713" s="973">
        <v>26</v>
      </c>
      <c r="L713" s="972">
        <v>22.9</v>
      </c>
      <c r="M713" s="972">
        <v>13.727560718056999</v>
      </c>
      <c r="N713" s="971">
        <v>1</v>
      </c>
      <c r="O713" s="971">
        <v>0</v>
      </c>
      <c r="P713" s="968">
        <v>4690379101802</v>
      </c>
      <c r="Q713" s="971"/>
      <c r="R713" s="971">
        <v>0</v>
      </c>
      <c r="S713" s="968" t="s">
        <v>4092</v>
      </c>
      <c r="T713" s="974">
        <f t="shared" si="20"/>
        <v>7847.0400000000009</v>
      </c>
      <c r="U713" s="975">
        <f t="shared" si="21"/>
        <v>8239.3920000000016</v>
      </c>
    </row>
    <row r="714" spans="1:21" hidden="1">
      <c r="A714" s="968" t="s">
        <v>4670</v>
      </c>
      <c r="B714" s="969">
        <v>620070002678</v>
      </c>
      <c r="C714" s="968" t="s">
        <v>4792</v>
      </c>
      <c r="D714" s="968" t="s">
        <v>4157</v>
      </c>
      <c r="E714" s="968" t="s">
        <v>4120</v>
      </c>
      <c r="F714" s="970">
        <v>11712</v>
      </c>
      <c r="G714" s="968" t="s">
        <v>4091</v>
      </c>
      <c r="H714" s="971">
        <v>2</v>
      </c>
      <c r="I714" s="972">
        <v>0.527983104540655</v>
      </c>
      <c r="J714" s="972">
        <v>0</v>
      </c>
      <c r="K714" s="973">
        <v>26</v>
      </c>
      <c r="L714" s="972">
        <v>22.9</v>
      </c>
      <c r="M714" s="972">
        <v>13.727560718056999</v>
      </c>
      <c r="N714" s="971">
        <v>1</v>
      </c>
      <c r="O714" s="971">
        <v>0</v>
      </c>
      <c r="P714" s="968">
        <v>4690379101819</v>
      </c>
      <c r="Q714" s="971"/>
      <c r="R714" s="971">
        <v>0</v>
      </c>
      <c r="S714" s="968" t="s">
        <v>4092</v>
      </c>
      <c r="T714" s="974">
        <f t="shared" si="20"/>
        <v>7847.0400000000009</v>
      </c>
      <c r="U714" s="975">
        <f t="shared" si="21"/>
        <v>8239.3920000000016</v>
      </c>
    </row>
    <row r="715" spans="1:21" hidden="1">
      <c r="A715" s="968" t="s">
        <v>4670</v>
      </c>
      <c r="B715" s="969">
        <v>620070002682</v>
      </c>
      <c r="C715" s="968" t="s">
        <v>4793</v>
      </c>
      <c r="D715" s="968" t="s">
        <v>4157</v>
      </c>
      <c r="E715" s="968" t="s">
        <v>4120</v>
      </c>
      <c r="F715" s="970">
        <v>11712</v>
      </c>
      <c r="G715" s="968" t="s">
        <v>4091</v>
      </c>
      <c r="H715" s="971">
        <v>2</v>
      </c>
      <c r="I715" s="972">
        <v>0.527983104540655</v>
      </c>
      <c r="J715" s="972">
        <v>0</v>
      </c>
      <c r="K715" s="973">
        <v>26</v>
      </c>
      <c r="L715" s="972">
        <v>22.9</v>
      </c>
      <c r="M715" s="972">
        <v>13.727560718056999</v>
      </c>
      <c r="N715" s="971">
        <v>1</v>
      </c>
      <c r="O715" s="971">
        <v>0</v>
      </c>
      <c r="P715" s="968">
        <v>4690379101857</v>
      </c>
      <c r="Q715" s="971"/>
      <c r="R715" s="971">
        <v>0</v>
      </c>
      <c r="S715" s="968" t="s">
        <v>4092</v>
      </c>
      <c r="T715" s="974">
        <f t="shared" si="20"/>
        <v>7847.0400000000009</v>
      </c>
      <c r="U715" s="975">
        <f t="shared" si="21"/>
        <v>8239.3920000000016</v>
      </c>
    </row>
    <row r="716" spans="1:21" hidden="1">
      <c r="A716" s="968" t="s">
        <v>4670</v>
      </c>
      <c r="B716" s="969">
        <v>620070002683</v>
      </c>
      <c r="C716" s="968" t="s">
        <v>4794</v>
      </c>
      <c r="D716" s="968" t="s">
        <v>4157</v>
      </c>
      <c r="E716" s="968" t="s">
        <v>4120</v>
      </c>
      <c r="F716" s="970">
        <v>11712</v>
      </c>
      <c r="G716" s="968" t="s">
        <v>4091</v>
      </c>
      <c r="H716" s="971">
        <v>2</v>
      </c>
      <c r="I716" s="972">
        <v>0.527983104540655</v>
      </c>
      <c r="J716" s="972">
        <v>0</v>
      </c>
      <c r="K716" s="973">
        <v>26</v>
      </c>
      <c r="L716" s="972">
        <v>22.9</v>
      </c>
      <c r="M716" s="972">
        <v>13.727560718056999</v>
      </c>
      <c r="N716" s="971">
        <v>1</v>
      </c>
      <c r="O716" s="971">
        <v>0</v>
      </c>
      <c r="P716" s="968">
        <v>4690379101864</v>
      </c>
      <c r="Q716" s="971"/>
      <c r="R716" s="971">
        <v>0</v>
      </c>
      <c r="S716" s="968" t="s">
        <v>4092</v>
      </c>
      <c r="T716" s="974">
        <f t="shared" si="20"/>
        <v>7847.0400000000009</v>
      </c>
      <c r="U716" s="975">
        <f t="shared" si="21"/>
        <v>8239.3920000000016</v>
      </c>
    </row>
    <row r="717" spans="1:21" hidden="1">
      <c r="A717" s="968" t="s">
        <v>4670</v>
      </c>
      <c r="B717" s="969">
        <v>620070002684</v>
      </c>
      <c r="C717" s="968" t="s">
        <v>4795</v>
      </c>
      <c r="D717" s="968" t="s">
        <v>4157</v>
      </c>
      <c r="E717" s="968" t="s">
        <v>4120</v>
      </c>
      <c r="F717" s="970">
        <v>11712</v>
      </c>
      <c r="G717" s="968" t="s">
        <v>4091</v>
      </c>
      <c r="H717" s="971">
        <v>2</v>
      </c>
      <c r="I717" s="972">
        <v>0.527983104540655</v>
      </c>
      <c r="J717" s="972">
        <v>0</v>
      </c>
      <c r="K717" s="973">
        <v>26</v>
      </c>
      <c r="L717" s="972">
        <v>22.9</v>
      </c>
      <c r="M717" s="972">
        <v>13.727560718056999</v>
      </c>
      <c r="N717" s="971">
        <v>1</v>
      </c>
      <c r="O717" s="971">
        <v>0</v>
      </c>
      <c r="P717" s="968">
        <v>4690379101871</v>
      </c>
      <c r="Q717" s="971"/>
      <c r="R717" s="971">
        <v>0</v>
      </c>
      <c r="S717" s="968" t="s">
        <v>4092</v>
      </c>
      <c r="T717" s="974">
        <f t="shared" si="20"/>
        <v>7847.0400000000009</v>
      </c>
      <c r="U717" s="975">
        <f t="shared" si="21"/>
        <v>8239.3920000000016</v>
      </c>
    </row>
    <row r="718" spans="1:21" hidden="1">
      <c r="A718" s="968" t="s">
        <v>4670</v>
      </c>
      <c r="B718" s="969">
        <v>620070002679</v>
      </c>
      <c r="C718" s="968" t="s">
        <v>4796</v>
      </c>
      <c r="D718" s="968" t="s">
        <v>4157</v>
      </c>
      <c r="E718" s="968" t="s">
        <v>4120</v>
      </c>
      <c r="F718" s="970">
        <v>11712</v>
      </c>
      <c r="G718" s="968" t="s">
        <v>4091</v>
      </c>
      <c r="H718" s="971">
        <v>2</v>
      </c>
      <c r="I718" s="972">
        <v>0.527983104540655</v>
      </c>
      <c r="J718" s="972">
        <v>0</v>
      </c>
      <c r="K718" s="973">
        <v>26</v>
      </c>
      <c r="L718" s="972">
        <v>22.9</v>
      </c>
      <c r="M718" s="972">
        <v>13.727560718056999</v>
      </c>
      <c r="N718" s="971">
        <v>1</v>
      </c>
      <c r="O718" s="971">
        <v>0</v>
      </c>
      <c r="P718" s="968">
        <v>4690379101826</v>
      </c>
      <c r="Q718" s="971"/>
      <c r="R718" s="971">
        <v>0</v>
      </c>
      <c r="S718" s="968" t="s">
        <v>4092</v>
      </c>
      <c r="T718" s="974">
        <f t="shared" si="20"/>
        <v>7847.0400000000009</v>
      </c>
      <c r="U718" s="975">
        <f t="shared" si="21"/>
        <v>8239.3920000000016</v>
      </c>
    </row>
    <row r="719" spans="1:21" hidden="1">
      <c r="A719" s="968" t="s">
        <v>4670</v>
      </c>
      <c r="B719" s="969">
        <v>620070002680</v>
      </c>
      <c r="C719" s="968" t="s">
        <v>4797</v>
      </c>
      <c r="D719" s="968" t="s">
        <v>4157</v>
      </c>
      <c r="E719" s="968" t="s">
        <v>4120</v>
      </c>
      <c r="F719" s="970">
        <v>11712</v>
      </c>
      <c r="G719" s="968" t="s">
        <v>4091</v>
      </c>
      <c r="H719" s="971">
        <v>2</v>
      </c>
      <c r="I719" s="972">
        <v>0.527983104540655</v>
      </c>
      <c r="J719" s="972">
        <v>0</v>
      </c>
      <c r="K719" s="973">
        <v>26</v>
      </c>
      <c r="L719" s="972">
        <v>22.9</v>
      </c>
      <c r="M719" s="972">
        <v>13.727560718056999</v>
      </c>
      <c r="N719" s="971">
        <v>1</v>
      </c>
      <c r="O719" s="971">
        <v>0</v>
      </c>
      <c r="P719" s="968">
        <v>4690379101833</v>
      </c>
      <c r="Q719" s="971"/>
      <c r="R719" s="971">
        <v>0</v>
      </c>
      <c r="S719" s="968" t="s">
        <v>4092</v>
      </c>
      <c r="T719" s="974">
        <f t="shared" si="20"/>
        <v>7847.0400000000009</v>
      </c>
      <c r="U719" s="975">
        <f t="shared" si="21"/>
        <v>8239.3920000000016</v>
      </c>
    </row>
    <row r="720" spans="1:21" hidden="1">
      <c r="A720" s="968" t="s">
        <v>4670</v>
      </c>
      <c r="B720" s="969">
        <v>620070002681</v>
      </c>
      <c r="C720" s="968" t="s">
        <v>4798</v>
      </c>
      <c r="D720" s="968" t="s">
        <v>4157</v>
      </c>
      <c r="E720" s="968" t="s">
        <v>4120</v>
      </c>
      <c r="F720" s="970">
        <v>11712</v>
      </c>
      <c r="G720" s="968" t="s">
        <v>4091</v>
      </c>
      <c r="H720" s="971">
        <v>2</v>
      </c>
      <c r="I720" s="972">
        <v>0.527983104540655</v>
      </c>
      <c r="J720" s="972">
        <v>0</v>
      </c>
      <c r="K720" s="973">
        <v>26</v>
      </c>
      <c r="L720" s="972">
        <v>22.9</v>
      </c>
      <c r="M720" s="972">
        <v>13.727560718056999</v>
      </c>
      <c r="N720" s="971">
        <v>1</v>
      </c>
      <c r="O720" s="971">
        <v>0</v>
      </c>
      <c r="P720" s="968">
        <v>4690379101840</v>
      </c>
      <c r="Q720" s="971"/>
      <c r="R720" s="971">
        <v>0</v>
      </c>
      <c r="S720" s="968" t="s">
        <v>4092</v>
      </c>
      <c r="T720" s="974">
        <f t="shared" si="20"/>
        <v>7847.0400000000009</v>
      </c>
      <c r="U720" s="975">
        <f t="shared" si="21"/>
        <v>8239.3920000000016</v>
      </c>
    </row>
    <row r="721" spans="1:21" hidden="1">
      <c r="A721" s="968" t="s">
        <v>4670</v>
      </c>
      <c r="B721" s="969">
        <v>620070002685</v>
      </c>
      <c r="C721" s="968" t="s">
        <v>4799</v>
      </c>
      <c r="D721" s="968" t="s">
        <v>4157</v>
      </c>
      <c r="E721" s="968" t="s">
        <v>4120</v>
      </c>
      <c r="F721" s="970">
        <v>11712</v>
      </c>
      <c r="G721" s="968" t="s">
        <v>4091</v>
      </c>
      <c r="H721" s="971">
        <v>2</v>
      </c>
      <c r="I721" s="972">
        <v>0.527983104540655</v>
      </c>
      <c r="J721" s="972">
        <v>0</v>
      </c>
      <c r="K721" s="973">
        <v>26</v>
      </c>
      <c r="L721" s="972">
        <v>22.9</v>
      </c>
      <c r="M721" s="972">
        <v>13.727560718056999</v>
      </c>
      <c r="N721" s="971">
        <v>1</v>
      </c>
      <c r="O721" s="971">
        <v>0</v>
      </c>
      <c r="P721" s="968">
        <v>4690379101888</v>
      </c>
      <c r="Q721" s="971"/>
      <c r="R721" s="971">
        <v>0</v>
      </c>
      <c r="S721" s="968" t="s">
        <v>4092</v>
      </c>
      <c r="T721" s="974">
        <f t="shared" si="20"/>
        <v>7847.0400000000009</v>
      </c>
      <c r="U721" s="975">
        <f t="shared" si="21"/>
        <v>8239.3920000000016</v>
      </c>
    </row>
    <row r="722" spans="1:21" hidden="1">
      <c r="A722" s="968" t="s">
        <v>4670</v>
      </c>
      <c r="B722" s="969">
        <v>620070002686</v>
      </c>
      <c r="C722" s="968" t="s">
        <v>4800</v>
      </c>
      <c r="D722" s="968" t="s">
        <v>4157</v>
      </c>
      <c r="E722" s="968" t="s">
        <v>4120</v>
      </c>
      <c r="F722" s="970">
        <v>11712</v>
      </c>
      <c r="G722" s="968" t="s">
        <v>4091</v>
      </c>
      <c r="H722" s="971">
        <v>2</v>
      </c>
      <c r="I722" s="972">
        <v>0.527983104540655</v>
      </c>
      <c r="J722" s="972">
        <v>0</v>
      </c>
      <c r="K722" s="973">
        <v>26</v>
      </c>
      <c r="L722" s="972">
        <v>22.9</v>
      </c>
      <c r="M722" s="972">
        <v>13.727560718056999</v>
      </c>
      <c r="N722" s="971">
        <v>1</v>
      </c>
      <c r="O722" s="971">
        <v>0</v>
      </c>
      <c r="P722" s="968">
        <v>4690379101895</v>
      </c>
      <c r="Q722" s="971"/>
      <c r="R722" s="971">
        <v>0</v>
      </c>
      <c r="S722" s="968" t="s">
        <v>4092</v>
      </c>
      <c r="T722" s="974">
        <f t="shared" si="20"/>
        <v>7847.0400000000009</v>
      </c>
      <c r="U722" s="975">
        <f t="shared" si="21"/>
        <v>8239.3920000000016</v>
      </c>
    </row>
    <row r="723" spans="1:21" hidden="1">
      <c r="A723" s="968" t="s">
        <v>4670</v>
      </c>
      <c r="B723" s="969">
        <v>620070002690</v>
      </c>
      <c r="C723" s="968" t="s">
        <v>4801</v>
      </c>
      <c r="D723" s="968" t="s">
        <v>4170</v>
      </c>
      <c r="E723" s="968" t="s">
        <v>4120</v>
      </c>
      <c r="F723" s="970">
        <v>8985.2999999999993</v>
      </c>
      <c r="G723" s="968" t="s">
        <v>4091</v>
      </c>
      <c r="H723" s="971">
        <v>2</v>
      </c>
      <c r="I723" s="972">
        <v>0.79207920792079201</v>
      </c>
      <c r="J723" s="972">
        <v>0</v>
      </c>
      <c r="K723" s="973">
        <v>18</v>
      </c>
      <c r="L723" s="972">
        <v>22.9</v>
      </c>
      <c r="M723" s="972">
        <v>14.2574257425743</v>
      </c>
      <c r="N723" s="971">
        <v>1</v>
      </c>
      <c r="O723" s="971">
        <v>0</v>
      </c>
      <c r="P723" s="968">
        <v>4690379101932</v>
      </c>
      <c r="Q723" s="971"/>
      <c r="R723" s="971">
        <v>0</v>
      </c>
      <c r="S723" s="968" t="s">
        <v>4092</v>
      </c>
      <c r="T723" s="974">
        <f t="shared" si="20"/>
        <v>6020.1509999999998</v>
      </c>
      <c r="U723" s="975">
        <f t="shared" si="21"/>
        <v>6321.1585500000001</v>
      </c>
    </row>
    <row r="724" spans="1:21" hidden="1">
      <c r="A724" s="968" t="s">
        <v>4670</v>
      </c>
      <c r="B724" s="969">
        <v>620070002692</v>
      </c>
      <c r="C724" s="968" t="s">
        <v>4802</v>
      </c>
      <c r="D724" s="968" t="s">
        <v>4170</v>
      </c>
      <c r="E724" s="968" t="s">
        <v>4120</v>
      </c>
      <c r="F724" s="970">
        <v>8985.2999999999993</v>
      </c>
      <c r="G724" s="968" t="s">
        <v>4091</v>
      </c>
      <c r="H724" s="971">
        <v>2</v>
      </c>
      <c r="I724" s="972">
        <v>0.79207920792079201</v>
      </c>
      <c r="J724" s="972">
        <v>0</v>
      </c>
      <c r="K724" s="973">
        <v>18</v>
      </c>
      <c r="L724" s="972">
        <v>22.9</v>
      </c>
      <c r="M724" s="972">
        <v>14.2574257425743</v>
      </c>
      <c r="N724" s="971">
        <v>1</v>
      </c>
      <c r="O724" s="971">
        <v>0</v>
      </c>
      <c r="P724" s="968">
        <v>4690379101956</v>
      </c>
      <c r="Q724" s="971"/>
      <c r="R724" s="971">
        <v>0</v>
      </c>
      <c r="S724" s="968" t="s">
        <v>4092</v>
      </c>
      <c r="T724" s="974">
        <f t="shared" si="20"/>
        <v>6020.1509999999998</v>
      </c>
      <c r="U724" s="975">
        <f t="shared" si="21"/>
        <v>6321.1585500000001</v>
      </c>
    </row>
    <row r="725" spans="1:21" hidden="1">
      <c r="A725" s="968" t="s">
        <v>4670</v>
      </c>
      <c r="B725" s="969">
        <v>620070002691</v>
      </c>
      <c r="C725" s="968" t="s">
        <v>4803</v>
      </c>
      <c r="D725" s="968" t="s">
        <v>4170</v>
      </c>
      <c r="E725" s="968" t="s">
        <v>4120</v>
      </c>
      <c r="F725" s="970">
        <v>8985.2999999999993</v>
      </c>
      <c r="G725" s="968" t="s">
        <v>4091</v>
      </c>
      <c r="H725" s="971">
        <v>2</v>
      </c>
      <c r="I725" s="972">
        <v>0.79207920792079201</v>
      </c>
      <c r="J725" s="972">
        <v>0</v>
      </c>
      <c r="K725" s="973">
        <v>18</v>
      </c>
      <c r="L725" s="972">
        <v>22.9</v>
      </c>
      <c r="M725" s="972">
        <v>14.2574257425743</v>
      </c>
      <c r="N725" s="971">
        <v>1</v>
      </c>
      <c r="O725" s="971">
        <v>0</v>
      </c>
      <c r="P725" s="968">
        <v>4690379101949</v>
      </c>
      <c r="Q725" s="971"/>
      <c r="R725" s="971">
        <v>0</v>
      </c>
      <c r="S725" s="968" t="s">
        <v>4092</v>
      </c>
      <c r="T725" s="974">
        <f t="shared" si="20"/>
        <v>6020.1509999999998</v>
      </c>
      <c r="U725" s="975">
        <f t="shared" si="21"/>
        <v>6321.1585500000001</v>
      </c>
    </row>
    <row r="726" spans="1:21" hidden="1">
      <c r="A726" s="968" t="s">
        <v>4670</v>
      </c>
      <c r="B726" s="969">
        <v>620070002696</v>
      </c>
      <c r="C726" s="968" t="s">
        <v>4804</v>
      </c>
      <c r="D726" s="968" t="s">
        <v>4170</v>
      </c>
      <c r="E726" s="968" t="s">
        <v>4120</v>
      </c>
      <c r="F726" s="970">
        <v>12895.4</v>
      </c>
      <c r="G726" s="968" t="s">
        <v>4091</v>
      </c>
      <c r="H726" s="971">
        <v>1</v>
      </c>
      <c r="I726" s="972">
        <v>0.396039603960396</v>
      </c>
      <c r="J726" s="972">
        <v>0</v>
      </c>
      <c r="K726" s="973">
        <v>30</v>
      </c>
      <c r="L726" s="972">
        <v>11.45</v>
      </c>
      <c r="M726" s="972">
        <v>11.881188118811901</v>
      </c>
      <c r="N726" s="971">
        <v>1</v>
      </c>
      <c r="O726" s="971">
        <v>0</v>
      </c>
      <c r="P726" s="968">
        <v>4690379101994</v>
      </c>
      <c r="Q726" s="971"/>
      <c r="R726" s="971">
        <v>0</v>
      </c>
      <c r="S726" s="968" t="s">
        <v>4092</v>
      </c>
      <c r="T726" s="974">
        <f t="shared" si="20"/>
        <v>8639.9179999999997</v>
      </c>
      <c r="U726" s="975">
        <f t="shared" si="21"/>
        <v>9071.9138999999996</v>
      </c>
    </row>
    <row r="727" spans="1:21" hidden="1">
      <c r="A727" s="968" t="s">
        <v>4670</v>
      </c>
      <c r="B727" s="969">
        <v>620070002698</v>
      </c>
      <c r="C727" s="968" t="s">
        <v>4805</v>
      </c>
      <c r="D727" s="968" t="s">
        <v>4170</v>
      </c>
      <c r="E727" s="968" t="s">
        <v>4120</v>
      </c>
      <c r="F727" s="970">
        <v>12895.4</v>
      </c>
      <c r="G727" s="968" t="s">
        <v>4091</v>
      </c>
      <c r="H727" s="971">
        <v>1</v>
      </c>
      <c r="I727" s="972">
        <v>0.396039603960396</v>
      </c>
      <c r="J727" s="972">
        <v>0</v>
      </c>
      <c r="K727" s="973">
        <v>30</v>
      </c>
      <c r="L727" s="972">
        <v>11.45</v>
      </c>
      <c r="M727" s="972">
        <v>11.881188118811901</v>
      </c>
      <c r="N727" s="971">
        <v>1</v>
      </c>
      <c r="O727" s="971">
        <v>0</v>
      </c>
      <c r="P727" s="968">
        <v>4690379102014</v>
      </c>
      <c r="Q727" s="971"/>
      <c r="R727" s="971">
        <v>0</v>
      </c>
      <c r="S727" s="968" t="s">
        <v>4092</v>
      </c>
      <c r="T727" s="974">
        <f t="shared" si="20"/>
        <v>8639.9179999999997</v>
      </c>
      <c r="U727" s="975">
        <f t="shared" si="21"/>
        <v>9071.9138999999996</v>
      </c>
    </row>
    <row r="728" spans="1:21" hidden="1">
      <c r="A728" s="968" t="s">
        <v>4670</v>
      </c>
      <c r="B728" s="969">
        <v>620070002697</v>
      </c>
      <c r="C728" s="968" t="s">
        <v>4806</v>
      </c>
      <c r="D728" s="968" t="s">
        <v>4170</v>
      </c>
      <c r="E728" s="968" t="s">
        <v>4120</v>
      </c>
      <c r="F728" s="970">
        <v>12895.4</v>
      </c>
      <c r="G728" s="968" t="s">
        <v>4091</v>
      </c>
      <c r="H728" s="971">
        <v>1</v>
      </c>
      <c r="I728" s="972">
        <v>0.396039603960396</v>
      </c>
      <c r="J728" s="972">
        <v>0</v>
      </c>
      <c r="K728" s="973">
        <v>30</v>
      </c>
      <c r="L728" s="972">
        <v>11.45</v>
      </c>
      <c r="M728" s="972">
        <v>11.881188118811901</v>
      </c>
      <c r="N728" s="971">
        <v>1</v>
      </c>
      <c r="O728" s="971">
        <v>0</v>
      </c>
      <c r="P728" s="968">
        <v>4690379102007</v>
      </c>
      <c r="Q728" s="971"/>
      <c r="R728" s="971">
        <v>0</v>
      </c>
      <c r="S728" s="968" t="s">
        <v>4092</v>
      </c>
      <c r="T728" s="974">
        <f t="shared" si="20"/>
        <v>8639.9179999999997</v>
      </c>
      <c r="U728" s="975">
        <f t="shared" si="21"/>
        <v>9071.9138999999996</v>
      </c>
    </row>
    <row r="729" spans="1:21" hidden="1">
      <c r="A729" s="968" t="s">
        <v>4670</v>
      </c>
      <c r="B729" s="969">
        <v>620070002702</v>
      </c>
      <c r="C729" s="968" t="s">
        <v>4807</v>
      </c>
      <c r="D729" s="968" t="s">
        <v>4170</v>
      </c>
      <c r="E729" s="968" t="s">
        <v>4120</v>
      </c>
      <c r="F729" s="970">
        <v>12895.4</v>
      </c>
      <c r="G729" s="968" t="s">
        <v>4091</v>
      </c>
      <c r="H729" s="971">
        <v>1</v>
      </c>
      <c r="I729" s="972">
        <v>0.396039603960396</v>
      </c>
      <c r="J729" s="972">
        <v>0</v>
      </c>
      <c r="K729" s="973">
        <v>30</v>
      </c>
      <c r="L729" s="972">
        <v>11.45</v>
      </c>
      <c r="M729" s="972">
        <v>11.881188118811901</v>
      </c>
      <c r="N729" s="971">
        <v>1</v>
      </c>
      <c r="O729" s="971">
        <v>0</v>
      </c>
      <c r="P729" s="968">
        <v>4690379102052</v>
      </c>
      <c r="Q729" s="971"/>
      <c r="R729" s="971">
        <v>0</v>
      </c>
      <c r="S729" s="968" t="s">
        <v>4092</v>
      </c>
      <c r="T729" s="974">
        <f t="shared" si="20"/>
        <v>8639.9179999999997</v>
      </c>
      <c r="U729" s="975">
        <f t="shared" si="21"/>
        <v>9071.9138999999996</v>
      </c>
    </row>
    <row r="730" spans="1:21" hidden="1">
      <c r="A730" s="968" t="s">
        <v>4670</v>
      </c>
      <c r="B730" s="969">
        <v>620070002704</v>
      </c>
      <c r="C730" s="968" t="s">
        <v>4808</v>
      </c>
      <c r="D730" s="968" t="s">
        <v>4170</v>
      </c>
      <c r="E730" s="968" t="s">
        <v>4120</v>
      </c>
      <c r="F730" s="970">
        <v>12895.4</v>
      </c>
      <c r="G730" s="968" t="s">
        <v>4091</v>
      </c>
      <c r="H730" s="971">
        <v>1</v>
      </c>
      <c r="I730" s="972">
        <v>0.396039603960396</v>
      </c>
      <c r="J730" s="972">
        <v>0</v>
      </c>
      <c r="K730" s="973">
        <v>30</v>
      </c>
      <c r="L730" s="972">
        <v>11.45</v>
      </c>
      <c r="M730" s="972">
        <v>11.881188118811901</v>
      </c>
      <c r="N730" s="971">
        <v>1</v>
      </c>
      <c r="O730" s="971">
        <v>0</v>
      </c>
      <c r="P730" s="968">
        <v>4690379102076</v>
      </c>
      <c r="Q730" s="971"/>
      <c r="R730" s="971">
        <v>0</v>
      </c>
      <c r="S730" s="968" t="s">
        <v>4092</v>
      </c>
      <c r="T730" s="974">
        <f t="shared" si="20"/>
        <v>8639.9179999999997</v>
      </c>
      <c r="U730" s="975">
        <f t="shared" si="21"/>
        <v>9071.9138999999996</v>
      </c>
    </row>
    <row r="731" spans="1:21" hidden="1">
      <c r="A731" s="968" t="s">
        <v>4670</v>
      </c>
      <c r="B731" s="969">
        <v>620070002703</v>
      </c>
      <c r="C731" s="968" t="s">
        <v>4809</v>
      </c>
      <c r="D731" s="968" t="s">
        <v>4170</v>
      </c>
      <c r="E731" s="968" t="s">
        <v>4120</v>
      </c>
      <c r="F731" s="970">
        <v>12895.4</v>
      </c>
      <c r="G731" s="968" t="s">
        <v>4091</v>
      </c>
      <c r="H731" s="971">
        <v>1</v>
      </c>
      <c r="I731" s="972">
        <v>0.396039603960396</v>
      </c>
      <c r="J731" s="972">
        <v>0</v>
      </c>
      <c r="K731" s="973">
        <v>30</v>
      </c>
      <c r="L731" s="972">
        <v>11.45</v>
      </c>
      <c r="M731" s="972">
        <v>11.881188118811901</v>
      </c>
      <c r="N731" s="971">
        <v>1</v>
      </c>
      <c r="O731" s="971">
        <v>0</v>
      </c>
      <c r="P731" s="968">
        <v>4690379102069</v>
      </c>
      <c r="Q731" s="971"/>
      <c r="R731" s="971">
        <v>0</v>
      </c>
      <c r="S731" s="968" t="s">
        <v>4092</v>
      </c>
      <c r="T731" s="974">
        <f t="shared" si="20"/>
        <v>8639.9179999999997</v>
      </c>
      <c r="U731" s="975">
        <f t="shared" si="21"/>
        <v>9071.9138999999996</v>
      </c>
    </row>
    <row r="732" spans="1:21" hidden="1">
      <c r="A732" s="968" t="s">
        <v>4670</v>
      </c>
      <c r="B732" s="969">
        <v>620070002687</v>
      </c>
      <c r="C732" s="968" t="s">
        <v>4810</v>
      </c>
      <c r="D732" s="968" t="s">
        <v>4170</v>
      </c>
      <c r="E732" s="968" t="s">
        <v>4120</v>
      </c>
      <c r="F732" s="970">
        <v>8985.2999999999993</v>
      </c>
      <c r="G732" s="968" t="s">
        <v>4091</v>
      </c>
      <c r="H732" s="971">
        <v>2</v>
      </c>
      <c r="I732" s="972">
        <v>0.79207920792079201</v>
      </c>
      <c r="J732" s="972">
        <v>0</v>
      </c>
      <c r="K732" s="973">
        <v>18</v>
      </c>
      <c r="L732" s="972">
        <v>22.9</v>
      </c>
      <c r="M732" s="972">
        <v>14.2574257425743</v>
      </c>
      <c r="N732" s="971">
        <v>1</v>
      </c>
      <c r="O732" s="971">
        <v>0</v>
      </c>
      <c r="P732" s="968">
        <v>4690379101901</v>
      </c>
      <c r="Q732" s="971"/>
      <c r="R732" s="971">
        <v>0</v>
      </c>
      <c r="S732" s="968" t="s">
        <v>4092</v>
      </c>
      <c r="T732" s="974">
        <f t="shared" si="20"/>
        <v>6020.1509999999998</v>
      </c>
      <c r="U732" s="975">
        <f t="shared" si="21"/>
        <v>6321.1585500000001</v>
      </c>
    </row>
    <row r="733" spans="1:21" hidden="1">
      <c r="A733" s="968" t="s">
        <v>4670</v>
      </c>
      <c r="B733" s="969">
        <v>620070002688</v>
      </c>
      <c r="C733" s="968" t="s">
        <v>4811</v>
      </c>
      <c r="D733" s="968" t="s">
        <v>4170</v>
      </c>
      <c r="E733" s="968" t="s">
        <v>4120</v>
      </c>
      <c r="F733" s="970">
        <v>8985.2999999999993</v>
      </c>
      <c r="G733" s="968" t="s">
        <v>4091</v>
      </c>
      <c r="H733" s="971">
        <v>2</v>
      </c>
      <c r="I733" s="972">
        <v>0.79207920792079201</v>
      </c>
      <c r="J733" s="972">
        <v>0</v>
      </c>
      <c r="K733" s="973">
        <v>18</v>
      </c>
      <c r="L733" s="972">
        <v>22.9</v>
      </c>
      <c r="M733" s="972">
        <v>14.2574257425743</v>
      </c>
      <c r="N733" s="971">
        <v>1</v>
      </c>
      <c r="O733" s="971">
        <v>0</v>
      </c>
      <c r="P733" s="968">
        <v>4690379101918</v>
      </c>
      <c r="Q733" s="971"/>
      <c r="R733" s="971">
        <v>0</v>
      </c>
      <c r="S733" s="968" t="s">
        <v>4092</v>
      </c>
      <c r="T733" s="974">
        <f t="shared" si="20"/>
        <v>6020.1509999999998</v>
      </c>
      <c r="U733" s="975">
        <f t="shared" si="21"/>
        <v>6321.1585500000001</v>
      </c>
    </row>
    <row r="734" spans="1:21" hidden="1">
      <c r="A734" s="968" t="s">
        <v>4670</v>
      </c>
      <c r="B734" s="969">
        <v>620070002689</v>
      </c>
      <c r="C734" s="968" t="s">
        <v>4812</v>
      </c>
      <c r="D734" s="968" t="s">
        <v>4170</v>
      </c>
      <c r="E734" s="968" t="s">
        <v>4120</v>
      </c>
      <c r="F734" s="970">
        <v>8985.2999999999993</v>
      </c>
      <c r="G734" s="968" t="s">
        <v>4091</v>
      </c>
      <c r="H734" s="971">
        <v>2</v>
      </c>
      <c r="I734" s="972">
        <v>0.79207920792079201</v>
      </c>
      <c r="J734" s="972">
        <v>0</v>
      </c>
      <c r="K734" s="973">
        <v>18</v>
      </c>
      <c r="L734" s="972">
        <v>22.9</v>
      </c>
      <c r="M734" s="972">
        <v>14.2574257425743</v>
      </c>
      <c r="N734" s="971">
        <v>1</v>
      </c>
      <c r="O734" s="971">
        <v>0</v>
      </c>
      <c r="P734" s="968">
        <v>4690379101925</v>
      </c>
      <c r="Q734" s="971"/>
      <c r="R734" s="971">
        <v>0</v>
      </c>
      <c r="S734" s="968" t="s">
        <v>4092</v>
      </c>
      <c r="T734" s="974">
        <f t="shared" si="20"/>
        <v>6020.1509999999998</v>
      </c>
      <c r="U734" s="975">
        <f t="shared" si="21"/>
        <v>6321.1585500000001</v>
      </c>
    </row>
    <row r="735" spans="1:21" hidden="1">
      <c r="A735" s="968" t="s">
        <v>4670</v>
      </c>
      <c r="B735" s="969">
        <v>620070002693</v>
      </c>
      <c r="C735" s="968" t="s">
        <v>4813</v>
      </c>
      <c r="D735" s="968" t="s">
        <v>4170</v>
      </c>
      <c r="E735" s="968" t="s">
        <v>4120</v>
      </c>
      <c r="F735" s="970">
        <v>12895.4</v>
      </c>
      <c r="G735" s="968" t="s">
        <v>4091</v>
      </c>
      <c r="H735" s="971">
        <v>1</v>
      </c>
      <c r="I735" s="972">
        <v>0.396039603960396</v>
      </c>
      <c r="J735" s="972">
        <v>0</v>
      </c>
      <c r="K735" s="973">
        <v>30</v>
      </c>
      <c r="L735" s="972">
        <v>11.45</v>
      </c>
      <c r="M735" s="972">
        <v>11.881188118811901</v>
      </c>
      <c r="N735" s="971">
        <v>1</v>
      </c>
      <c r="O735" s="971">
        <v>0</v>
      </c>
      <c r="P735" s="968">
        <v>4690379101963</v>
      </c>
      <c r="Q735" s="971"/>
      <c r="R735" s="971">
        <v>0</v>
      </c>
      <c r="S735" s="968" t="s">
        <v>4092</v>
      </c>
      <c r="T735" s="974">
        <f t="shared" ref="T735:T798" si="22">F735*67%</f>
        <v>8639.9179999999997</v>
      </c>
      <c r="U735" s="975">
        <f t="shared" ref="U735:U798" si="23">T735*1.05</f>
        <v>9071.9138999999996</v>
      </c>
    </row>
    <row r="736" spans="1:21" hidden="1">
      <c r="A736" s="968" t="s">
        <v>4670</v>
      </c>
      <c r="B736" s="969">
        <v>620070002694</v>
      </c>
      <c r="C736" s="968" t="s">
        <v>4814</v>
      </c>
      <c r="D736" s="968" t="s">
        <v>4170</v>
      </c>
      <c r="E736" s="968" t="s">
        <v>4120</v>
      </c>
      <c r="F736" s="970">
        <v>12895.4</v>
      </c>
      <c r="G736" s="968" t="s">
        <v>4091</v>
      </c>
      <c r="H736" s="971">
        <v>1</v>
      </c>
      <c r="I736" s="972">
        <v>0.396039603960396</v>
      </c>
      <c r="J736" s="972">
        <v>0</v>
      </c>
      <c r="K736" s="973">
        <v>30</v>
      </c>
      <c r="L736" s="972">
        <v>11.45</v>
      </c>
      <c r="M736" s="972">
        <v>11.881188118811901</v>
      </c>
      <c r="N736" s="971">
        <v>1</v>
      </c>
      <c r="O736" s="971">
        <v>0</v>
      </c>
      <c r="P736" s="968">
        <v>4690379101970</v>
      </c>
      <c r="Q736" s="971"/>
      <c r="R736" s="971">
        <v>0</v>
      </c>
      <c r="S736" s="968" t="s">
        <v>4092</v>
      </c>
      <c r="T736" s="974">
        <f t="shared" si="22"/>
        <v>8639.9179999999997</v>
      </c>
      <c r="U736" s="975">
        <f t="shared" si="23"/>
        <v>9071.9138999999996</v>
      </c>
    </row>
    <row r="737" spans="1:21" hidden="1">
      <c r="A737" s="968" t="s">
        <v>4670</v>
      </c>
      <c r="B737" s="969">
        <v>620070002695</v>
      </c>
      <c r="C737" s="968" t="s">
        <v>4815</v>
      </c>
      <c r="D737" s="968" t="s">
        <v>4170</v>
      </c>
      <c r="E737" s="968" t="s">
        <v>4120</v>
      </c>
      <c r="F737" s="970">
        <v>12895.4</v>
      </c>
      <c r="G737" s="968" t="s">
        <v>4091</v>
      </c>
      <c r="H737" s="971">
        <v>1</v>
      </c>
      <c r="I737" s="972">
        <v>0.396039603960396</v>
      </c>
      <c r="J737" s="972">
        <v>0</v>
      </c>
      <c r="K737" s="973">
        <v>30</v>
      </c>
      <c r="L737" s="972">
        <v>11.45</v>
      </c>
      <c r="M737" s="972">
        <v>11.881188118811901</v>
      </c>
      <c r="N737" s="971">
        <v>1</v>
      </c>
      <c r="O737" s="971">
        <v>0</v>
      </c>
      <c r="P737" s="968">
        <v>4690379101987</v>
      </c>
      <c r="Q737" s="971"/>
      <c r="R737" s="971">
        <v>0</v>
      </c>
      <c r="S737" s="968" t="s">
        <v>4092</v>
      </c>
      <c r="T737" s="974">
        <f t="shared" si="22"/>
        <v>8639.9179999999997</v>
      </c>
      <c r="U737" s="975">
        <f t="shared" si="23"/>
        <v>9071.9138999999996</v>
      </c>
    </row>
    <row r="738" spans="1:21" hidden="1">
      <c r="A738" s="968" t="s">
        <v>4670</v>
      </c>
      <c r="B738" s="969">
        <v>620070002699</v>
      </c>
      <c r="C738" s="968" t="s">
        <v>4816</v>
      </c>
      <c r="D738" s="968" t="s">
        <v>4170</v>
      </c>
      <c r="E738" s="968" t="s">
        <v>4120</v>
      </c>
      <c r="F738" s="970">
        <v>12895.4</v>
      </c>
      <c r="G738" s="968" t="s">
        <v>4091</v>
      </c>
      <c r="H738" s="971">
        <v>1</v>
      </c>
      <c r="I738" s="972">
        <v>0.396039603960396</v>
      </c>
      <c r="J738" s="972">
        <v>0</v>
      </c>
      <c r="K738" s="973">
        <v>30</v>
      </c>
      <c r="L738" s="972">
        <v>11.45</v>
      </c>
      <c r="M738" s="972">
        <v>11.881188118811901</v>
      </c>
      <c r="N738" s="971">
        <v>1</v>
      </c>
      <c r="O738" s="971">
        <v>0</v>
      </c>
      <c r="P738" s="968">
        <v>4690379102021</v>
      </c>
      <c r="Q738" s="971"/>
      <c r="R738" s="971">
        <v>0</v>
      </c>
      <c r="S738" s="968" t="s">
        <v>4092</v>
      </c>
      <c r="T738" s="974">
        <f t="shared" si="22"/>
        <v>8639.9179999999997</v>
      </c>
      <c r="U738" s="975">
        <f t="shared" si="23"/>
        <v>9071.9138999999996</v>
      </c>
    </row>
    <row r="739" spans="1:21" hidden="1">
      <c r="A739" s="968" t="s">
        <v>4670</v>
      </c>
      <c r="B739" s="969">
        <v>620070002700</v>
      </c>
      <c r="C739" s="968" t="s">
        <v>4817</v>
      </c>
      <c r="D739" s="968" t="s">
        <v>4170</v>
      </c>
      <c r="E739" s="968" t="s">
        <v>4120</v>
      </c>
      <c r="F739" s="970">
        <v>12895.4</v>
      </c>
      <c r="G739" s="968" t="s">
        <v>4091</v>
      </c>
      <c r="H739" s="971">
        <v>1</v>
      </c>
      <c r="I739" s="972">
        <v>0.396039603960396</v>
      </c>
      <c r="J739" s="972">
        <v>0</v>
      </c>
      <c r="K739" s="973">
        <v>30</v>
      </c>
      <c r="L739" s="972">
        <v>11.45</v>
      </c>
      <c r="M739" s="972">
        <v>11.881188118811901</v>
      </c>
      <c r="N739" s="971">
        <v>1</v>
      </c>
      <c r="O739" s="971">
        <v>0</v>
      </c>
      <c r="P739" s="968">
        <v>4690379102038</v>
      </c>
      <c r="Q739" s="971"/>
      <c r="R739" s="971">
        <v>0</v>
      </c>
      <c r="S739" s="968" t="s">
        <v>4092</v>
      </c>
      <c r="T739" s="974">
        <f t="shared" si="22"/>
        <v>8639.9179999999997</v>
      </c>
      <c r="U739" s="975">
        <f t="shared" si="23"/>
        <v>9071.9138999999996</v>
      </c>
    </row>
    <row r="740" spans="1:21" hidden="1">
      <c r="A740" s="968" t="s">
        <v>4670</v>
      </c>
      <c r="B740" s="969">
        <v>620070002701</v>
      </c>
      <c r="C740" s="968" t="s">
        <v>4818</v>
      </c>
      <c r="D740" s="968" t="s">
        <v>4170</v>
      </c>
      <c r="E740" s="968" t="s">
        <v>4120</v>
      </c>
      <c r="F740" s="970">
        <v>12895.4</v>
      </c>
      <c r="G740" s="968" t="s">
        <v>4091</v>
      </c>
      <c r="H740" s="971">
        <v>1</v>
      </c>
      <c r="I740" s="972">
        <v>0.396039603960396</v>
      </c>
      <c r="J740" s="972">
        <v>0</v>
      </c>
      <c r="K740" s="973">
        <v>30</v>
      </c>
      <c r="L740" s="972">
        <v>11.45</v>
      </c>
      <c r="M740" s="972">
        <v>11.881188118811901</v>
      </c>
      <c r="N740" s="971">
        <v>1</v>
      </c>
      <c r="O740" s="971">
        <v>0</v>
      </c>
      <c r="P740" s="968">
        <v>4690379102045</v>
      </c>
      <c r="Q740" s="971"/>
      <c r="R740" s="971">
        <v>0</v>
      </c>
      <c r="S740" s="968" t="s">
        <v>4092</v>
      </c>
      <c r="T740" s="974">
        <f t="shared" si="22"/>
        <v>8639.9179999999997</v>
      </c>
      <c r="U740" s="975">
        <f t="shared" si="23"/>
        <v>9071.9138999999996</v>
      </c>
    </row>
    <row r="741" spans="1:21" hidden="1">
      <c r="A741" s="968" t="s">
        <v>4819</v>
      </c>
      <c r="B741" s="969">
        <v>600180000063</v>
      </c>
      <c r="C741" s="968" t="s">
        <v>4820</v>
      </c>
      <c r="D741" s="968" t="s">
        <v>4220</v>
      </c>
      <c r="E741" s="968" t="s">
        <v>4090</v>
      </c>
      <c r="F741" s="970">
        <v>8241.1</v>
      </c>
      <c r="G741" s="968" t="s">
        <v>4091</v>
      </c>
      <c r="H741" s="971">
        <v>1</v>
      </c>
      <c r="I741" s="972">
        <v>3.3359999999999999</v>
      </c>
      <c r="J741" s="972">
        <v>0</v>
      </c>
      <c r="K741" s="973">
        <v>18</v>
      </c>
      <c r="L741" s="972">
        <v>50.57376</v>
      </c>
      <c r="M741" s="972">
        <v>60.048000000000002</v>
      </c>
      <c r="N741" s="971">
        <v>1</v>
      </c>
      <c r="O741" s="971">
        <v>0</v>
      </c>
      <c r="P741" s="968">
        <v>4690379105817</v>
      </c>
      <c r="Q741" s="971"/>
      <c r="R741" s="971">
        <v>0</v>
      </c>
      <c r="S741" s="968" t="s">
        <v>4092</v>
      </c>
      <c r="T741" s="974">
        <f t="shared" si="22"/>
        <v>5521.5370000000003</v>
      </c>
      <c r="U741" s="975">
        <f t="shared" si="23"/>
        <v>5797.6138500000006</v>
      </c>
    </row>
    <row r="742" spans="1:21" hidden="1">
      <c r="A742" s="968" t="s">
        <v>4819</v>
      </c>
      <c r="B742" s="969">
        <v>600180000066</v>
      </c>
      <c r="C742" s="968" t="s">
        <v>4821</v>
      </c>
      <c r="D742" s="968" t="s">
        <v>4220</v>
      </c>
      <c r="E742" s="968" t="s">
        <v>4090</v>
      </c>
      <c r="F742" s="970">
        <v>8241.1</v>
      </c>
      <c r="G742" s="968" t="s">
        <v>4091</v>
      </c>
      <c r="H742" s="971">
        <v>1</v>
      </c>
      <c r="I742" s="972">
        <v>3.3359999999999999</v>
      </c>
      <c r="J742" s="972">
        <v>0</v>
      </c>
      <c r="K742" s="973">
        <v>18</v>
      </c>
      <c r="L742" s="972">
        <v>50.57376</v>
      </c>
      <c r="M742" s="972">
        <v>60.048000000000002</v>
      </c>
      <c r="N742" s="971">
        <v>1</v>
      </c>
      <c r="O742" s="971">
        <v>0</v>
      </c>
      <c r="P742" s="968">
        <v>4690379105848</v>
      </c>
      <c r="Q742" s="971"/>
      <c r="R742" s="971">
        <v>0</v>
      </c>
      <c r="S742" s="968" t="s">
        <v>4092</v>
      </c>
      <c r="T742" s="974">
        <f t="shared" si="22"/>
        <v>5521.5370000000003</v>
      </c>
      <c r="U742" s="975">
        <f t="shared" si="23"/>
        <v>5797.6138500000006</v>
      </c>
    </row>
    <row r="743" spans="1:21" hidden="1">
      <c r="A743" s="968" t="s">
        <v>4819</v>
      </c>
      <c r="B743" s="969">
        <v>600180000067</v>
      </c>
      <c r="C743" s="968" t="s">
        <v>4822</v>
      </c>
      <c r="D743" s="968" t="s">
        <v>4220</v>
      </c>
      <c r="E743" s="968" t="s">
        <v>4090</v>
      </c>
      <c r="F743" s="970">
        <v>8241.1</v>
      </c>
      <c r="G743" s="968" t="s">
        <v>4091</v>
      </c>
      <c r="H743" s="971">
        <v>1</v>
      </c>
      <c r="I743" s="972">
        <v>3.3359999999999999</v>
      </c>
      <c r="J743" s="972">
        <v>0</v>
      </c>
      <c r="K743" s="973">
        <v>18</v>
      </c>
      <c r="L743" s="972">
        <v>50.57376</v>
      </c>
      <c r="M743" s="972">
        <v>60.048000000000002</v>
      </c>
      <c r="N743" s="971">
        <v>1</v>
      </c>
      <c r="O743" s="971">
        <v>0</v>
      </c>
      <c r="P743" s="968">
        <v>4690379105855</v>
      </c>
      <c r="Q743" s="971"/>
      <c r="R743" s="971">
        <v>0</v>
      </c>
      <c r="S743" s="968" t="s">
        <v>4092</v>
      </c>
      <c r="T743" s="974">
        <f t="shared" si="22"/>
        <v>5521.5370000000003</v>
      </c>
      <c r="U743" s="975">
        <f t="shared" si="23"/>
        <v>5797.6138500000006</v>
      </c>
    </row>
    <row r="744" spans="1:21" hidden="1">
      <c r="A744" s="968" t="s">
        <v>4819</v>
      </c>
      <c r="B744" s="969">
        <v>600180000068</v>
      </c>
      <c r="C744" s="968" t="s">
        <v>4823</v>
      </c>
      <c r="D744" s="968" t="s">
        <v>4220</v>
      </c>
      <c r="E744" s="968" t="s">
        <v>4090</v>
      </c>
      <c r="F744" s="970">
        <v>8241.1</v>
      </c>
      <c r="G744" s="968" t="s">
        <v>4091</v>
      </c>
      <c r="H744" s="971">
        <v>1</v>
      </c>
      <c r="I744" s="972">
        <v>3.3359999999999999</v>
      </c>
      <c r="J744" s="972">
        <v>0</v>
      </c>
      <c r="K744" s="973">
        <v>18</v>
      </c>
      <c r="L744" s="972">
        <v>50.57376</v>
      </c>
      <c r="M744" s="972">
        <v>60.048000000000002</v>
      </c>
      <c r="N744" s="971">
        <v>1</v>
      </c>
      <c r="O744" s="971">
        <v>0</v>
      </c>
      <c r="P744" s="968">
        <v>4690379105862</v>
      </c>
      <c r="Q744" s="971"/>
      <c r="R744" s="971">
        <v>0</v>
      </c>
      <c r="S744" s="968" t="s">
        <v>4092</v>
      </c>
      <c r="T744" s="974">
        <f t="shared" si="22"/>
        <v>5521.5370000000003</v>
      </c>
      <c r="U744" s="975">
        <f t="shared" si="23"/>
        <v>5797.6138500000006</v>
      </c>
    </row>
    <row r="745" spans="1:21" hidden="1">
      <c r="A745" s="968" t="s">
        <v>4819</v>
      </c>
      <c r="B745" s="969">
        <v>600180000064</v>
      </c>
      <c r="C745" s="968" t="s">
        <v>4824</v>
      </c>
      <c r="D745" s="968" t="s">
        <v>4220</v>
      </c>
      <c r="E745" s="968" t="s">
        <v>4090</v>
      </c>
      <c r="F745" s="970">
        <v>8820.6</v>
      </c>
      <c r="G745" s="968" t="s">
        <v>4091</v>
      </c>
      <c r="H745" s="971">
        <v>1</v>
      </c>
      <c r="I745" s="972">
        <v>3.3359999999999999</v>
      </c>
      <c r="J745" s="972">
        <v>0</v>
      </c>
      <c r="K745" s="973">
        <v>18</v>
      </c>
      <c r="L745" s="972">
        <v>50.57376</v>
      </c>
      <c r="M745" s="972">
        <v>60.048000000000002</v>
      </c>
      <c r="N745" s="971">
        <v>1</v>
      </c>
      <c r="O745" s="971">
        <v>0</v>
      </c>
      <c r="P745" s="968">
        <v>4690379105824</v>
      </c>
      <c r="Q745" s="971"/>
      <c r="R745" s="971">
        <v>0</v>
      </c>
      <c r="S745" s="968" t="s">
        <v>4092</v>
      </c>
      <c r="T745" s="974">
        <f t="shared" si="22"/>
        <v>5909.8020000000006</v>
      </c>
      <c r="U745" s="975">
        <f t="shared" si="23"/>
        <v>6205.2921000000006</v>
      </c>
    </row>
    <row r="746" spans="1:21" hidden="1">
      <c r="A746" s="968" t="s">
        <v>4819</v>
      </c>
      <c r="B746" s="969">
        <v>600010002427</v>
      </c>
      <c r="C746" s="968" t="s">
        <v>4825</v>
      </c>
      <c r="D746" s="968" t="s">
        <v>4526</v>
      </c>
      <c r="E746" s="968" t="s">
        <v>4090</v>
      </c>
      <c r="F746" s="970">
        <v>6368.4</v>
      </c>
      <c r="G746" s="968" t="s">
        <v>4091</v>
      </c>
      <c r="H746" s="971">
        <v>2</v>
      </c>
      <c r="I746" s="972">
        <v>2.88</v>
      </c>
      <c r="J746" s="972">
        <v>0</v>
      </c>
      <c r="K746" s="973">
        <v>20</v>
      </c>
      <c r="L746" s="972">
        <v>56.16</v>
      </c>
      <c r="M746" s="972">
        <v>57.6</v>
      </c>
      <c r="N746" s="971">
        <v>1</v>
      </c>
      <c r="O746" s="971">
        <v>0</v>
      </c>
      <c r="P746" s="968">
        <v>4690379105886</v>
      </c>
      <c r="Q746" s="971"/>
      <c r="R746" s="971">
        <v>0</v>
      </c>
      <c r="S746" s="968" t="s">
        <v>4092</v>
      </c>
      <c r="T746" s="974">
        <f t="shared" si="22"/>
        <v>4266.8280000000004</v>
      </c>
      <c r="U746" s="975">
        <f t="shared" si="23"/>
        <v>4480.1694000000007</v>
      </c>
    </row>
    <row r="747" spans="1:21" hidden="1">
      <c r="A747" s="968" t="s">
        <v>4819</v>
      </c>
      <c r="B747" s="969">
        <v>600010002428</v>
      </c>
      <c r="C747" s="968" t="s">
        <v>4826</v>
      </c>
      <c r="D747" s="968" t="s">
        <v>4526</v>
      </c>
      <c r="E747" s="968" t="s">
        <v>4090</v>
      </c>
      <c r="F747" s="970">
        <v>6368.4</v>
      </c>
      <c r="G747" s="968" t="s">
        <v>4091</v>
      </c>
      <c r="H747" s="971">
        <v>2</v>
      </c>
      <c r="I747" s="972">
        <v>2.88</v>
      </c>
      <c r="J747" s="972">
        <v>0</v>
      </c>
      <c r="K747" s="973">
        <v>20</v>
      </c>
      <c r="L747" s="972">
        <v>56.16</v>
      </c>
      <c r="M747" s="972">
        <v>57.6</v>
      </c>
      <c r="N747" s="971">
        <v>1</v>
      </c>
      <c r="O747" s="971">
        <v>0</v>
      </c>
      <c r="P747" s="968">
        <v>4690379105893</v>
      </c>
      <c r="Q747" s="971"/>
      <c r="R747" s="971">
        <v>0</v>
      </c>
      <c r="S747" s="968" t="s">
        <v>4092</v>
      </c>
      <c r="T747" s="974">
        <f t="shared" si="22"/>
        <v>4266.8280000000004</v>
      </c>
      <c r="U747" s="975">
        <f t="shared" si="23"/>
        <v>4480.1694000000007</v>
      </c>
    </row>
    <row r="748" spans="1:21" hidden="1">
      <c r="A748" s="976" t="s">
        <v>4819</v>
      </c>
      <c r="B748" s="977">
        <v>600010002429</v>
      </c>
      <c r="C748" s="976" t="s">
        <v>4827</v>
      </c>
      <c r="D748" s="976" t="s">
        <v>4526</v>
      </c>
      <c r="E748" s="976" t="s">
        <v>4090</v>
      </c>
      <c r="F748" s="978">
        <v>6368.4</v>
      </c>
      <c r="G748" s="976" t="s">
        <v>4091</v>
      </c>
      <c r="H748" s="979">
        <v>2</v>
      </c>
      <c r="I748" s="980">
        <v>2.88</v>
      </c>
      <c r="J748" s="980">
        <v>0</v>
      </c>
      <c r="K748" s="981">
        <v>20</v>
      </c>
      <c r="L748" s="980">
        <v>56.16</v>
      </c>
      <c r="M748" s="980">
        <v>57.6</v>
      </c>
      <c r="N748" s="979">
        <v>1</v>
      </c>
      <c r="O748" s="979">
        <v>0</v>
      </c>
      <c r="P748" s="976">
        <v>4690379105909</v>
      </c>
      <c r="Q748" s="979"/>
      <c r="R748" s="979">
        <v>0</v>
      </c>
      <c r="S748" s="976" t="s">
        <v>4092</v>
      </c>
      <c r="T748" s="982">
        <f t="shared" si="22"/>
        <v>4266.8280000000004</v>
      </c>
      <c r="U748" s="982">
        <f t="shared" si="23"/>
        <v>4480.1694000000007</v>
      </c>
    </row>
    <row r="749" spans="1:21" hidden="1">
      <c r="A749" s="968" t="s">
        <v>4819</v>
      </c>
      <c r="B749" s="969">
        <v>600010002430</v>
      </c>
      <c r="C749" s="968" t="s">
        <v>4828</v>
      </c>
      <c r="D749" s="968" t="s">
        <v>4526</v>
      </c>
      <c r="E749" s="968" t="s">
        <v>4090</v>
      </c>
      <c r="F749" s="970">
        <v>6368.4</v>
      </c>
      <c r="G749" s="968" t="s">
        <v>4091</v>
      </c>
      <c r="H749" s="971">
        <v>2</v>
      </c>
      <c r="I749" s="972">
        <v>2.88</v>
      </c>
      <c r="J749" s="972">
        <v>0</v>
      </c>
      <c r="K749" s="973">
        <v>20</v>
      </c>
      <c r="L749" s="972">
        <v>56.16</v>
      </c>
      <c r="M749" s="972">
        <v>57.6</v>
      </c>
      <c r="N749" s="971">
        <v>1</v>
      </c>
      <c r="O749" s="971">
        <v>0</v>
      </c>
      <c r="P749" s="968">
        <v>4690379105916</v>
      </c>
      <c r="Q749" s="971"/>
      <c r="R749" s="971">
        <v>0</v>
      </c>
      <c r="S749" s="968" t="s">
        <v>4092</v>
      </c>
      <c r="T749" s="974">
        <f t="shared" si="22"/>
        <v>4266.8280000000004</v>
      </c>
      <c r="U749" s="975">
        <f t="shared" si="23"/>
        <v>4480.1694000000007</v>
      </c>
    </row>
    <row r="750" spans="1:21" hidden="1">
      <c r="A750" s="968" t="s">
        <v>4819</v>
      </c>
      <c r="B750" s="969">
        <v>600010002431</v>
      </c>
      <c r="C750" s="968" t="s">
        <v>4829</v>
      </c>
      <c r="D750" s="968" t="s">
        <v>4526</v>
      </c>
      <c r="E750" s="968" t="s">
        <v>4090</v>
      </c>
      <c r="F750" s="970">
        <v>6368.4</v>
      </c>
      <c r="G750" s="968" t="s">
        <v>4091</v>
      </c>
      <c r="H750" s="971">
        <v>2</v>
      </c>
      <c r="I750" s="972">
        <v>2.88</v>
      </c>
      <c r="J750" s="972">
        <v>0</v>
      </c>
      <c r="K750" s="973">
        <v>20</v>
      </c>
      <c r="L750" s="972">
        <v>56.16</v>
      </c>
      <c r="M750" s="972">
        <v>57.6</v>
      </c>
      <c r="N750" s="971">
        <v>1</v>
      </c>
      <c r="O750" s="971">
        <v>0</v>
      </c>
      <c r="P750" s="968">
        <v>4690379105923</v>
      </c>
      <c r="Q750" s="971"/>
      <c r="R750" s="971">
        <v>0</v>
      </c>
      <c r="S750" s="968" t="s">
        <v>4092</v>
      </c>
      <c r="T750" s="974">
        <f t="shared" si="22"/>
        <v>4266.8280000000004</v>
      </c>
      <c r="U750" s="975">
        <f t="shared" si="23"/>
        <v>4480.1694000000007</v>
      </c>
    </row>
    <row r="751" spans="1:21" hidden="1">
      <c r="A751" s="968" t="s">
        <v>4819</v>
      </c>
      <c r="B751" s="969">
        <v>600010002432</v>
      </c>
      <c r="C751" s="968" t="s">
        <v>4830</v>
      </c>
      <c r="D751" s="968" t="s">
        <v>4526</v>
      </c>
      <c r="E751" s="968" t="s">
        <v>4090</v>
      </c>
      <c r="F751" s="970">
        <v>6527</v>
      </c>
      <c r="G751" s="968" t="s">
        <v>4091</v>
      </c>
      <c r="H751" s="971">
        <v>2</v>
      </c>
      <c r="I751" s="972">
        <v>2.88</v>
      </c>
      <c r="J751" s="972">
        <v>0</v>
      </c>
      <c r="K751" s="973">
        <v>20</v>
      </c>
      <c r="L751" s="972">
        <v>56.16</v>
      </c>
      <c r="M751" s="972">
        <v>57.6</v>
      </c>
      <c r="N751" s="971">
        <v>1</v>
      </c>
      <c r="O751" s="971">
        <v>0</v>
      </c>
      <c r="P751" s="968">
        <v>4690379105930</v>
      </c>
      <c r="Q751" s="971"/>
      <c r="R751" s="971">
        <v>0</v>
      </c>
      <c r="S751" s="968" t="s">
        <v>4092</v>
      </c>
      <c r="T751" s="974">
        <f t="shared" si="22"/>
        <v>4373.09</v>
      </c>
      <c r="U751" s="975">
        <f t="shared" si="23"/>
        <v>4591.7445000000007</v>
      </c>
    </row>
    <row r="752" spans="1:21" hidden="1">
      <c r="A752" s="968" t="s">
        <v>4819</v>
      </c>
      <c r="B752" s="969">
        <v>600010002433</v>
      </c>
      <c r="C752" s="968" t="s">
        <v>4831</v>
      </c>
      <c r="D752" s="968" t="s">
        <v>4526</v>
      </c>
      <c r="E752" s="968" t="s">
        <v>4090</v>
      </c>
      <c r="F752" s="970">
        <v>6527</v>
      </c>
      <c r="G752" s="968" t="s">
        <v>4091</v>
      </c>
      <c r="H752" s="971">
        <v>2</v>
      </c>
      <c r="I752" s="972">
        <v>2.88</v>
      </c>
      <c r="J752" s="972">
        <v>0</v>
      </c>
      <c r="K752" s="973">
        <v>20</v>
      </c>
      <c r="L752" s="972">
        <v>56.16</v>
      </c>
      <c r="M752" s="972">
        <v>57.6</v>
      </c>
      <c r="N752" s="971">
        <v>1</v>
      </c>
      <c r="O752" s="971">
        <v>0</v>
      </c>
      <c r="P752" s="968">
        <v>4690379105947</v>
      </c>
      <c r="Q752" s="971"/>
      <c r="R752" s="971">
        <v>0</v>
      </c>
      <c r="S752" s="968" t="s">
        <v>4092</v>
      </c>
      <c r="T752" s="974">
        <f t="shared" si="22"/>
        <v>4373.09</v>
      </c>
      <c r="U752" s="975">
        <f t="shared" si="23"/>
        <v>4591.7445000000007</v>
      </c>
    </row>
    <row r="753" spans="1:21" hidden="1">
      <c r="A753" s="968" t="s">
        <v>4819</v>
      </c>
      <c r="B753" s="969">
        <v>600010002434</v>
      </c>
      <c r="C753" s="968" t="s">
        <v>4832</v>
      </c>
      <c r="D753" s="968" t="s">
        <v>4526</v>
      </c>
      <c r="E753" s="968" t="s">
        <v>4090</v>
      </c>
      <c r="F753" s="970">
        <v>6527</v>
      </c>
      <c r="G753" s="968" t="s">
        <v>4091</v>
      </c>
      <c r="H753" s="971">
        <v>2</v>
      </c>
      <c r="I753" s="972">
        <v>2.88</v>
      </c>
      <c r="J753" s="972">
        <v>0</v>
      </c>
      <c r="K753" s="973">
        <v>20</v>
      </c>
      <c r="L753" s="972">
        <v>56.16</v>
      </c>
      <c r="M753" s="972">
        <v>57.6</v>
      </c>
      <c r="N753" s="971">
        <v>1</v>
      </c>
      <c r="O753" s="971">
        <v>0</v>
      </c>
      <c r="P753" s="968">
        <v>4690379105954</v>
      </c>
      <c r="Q753" s="971"/>
      <c r="R753" s="971">
        <v>0</v>
      </c>
      <c r="S753" s="968" t="s">
        <v>4092</v>
      </c>
      <c r="T753" s="974">
        <f t="shared" si="22"/>
        <v>4373.09</v>
      </c>
      <c r="U753" s="975">
        <f t="shared" si="23"/>
        <v>4591.7445000000007</v>
      </c>
    </row>
    <row r="754" spans="1:21" hidden="1">
      <c r="A754" s="968" t="s">
        <v>4819</v>
      </c>
      <c r="B754" s="969">
        <v>610010005811</v>
      </c>
      <c r="C754" s="968" t="s">
        <v>4833</v>
      </c>
      <c r="D754" s="968" t="s">
        <v>4096</v>
      </c>
      <c r="E754" s="968" t="s">
        <v>4090</v>
      </c>
      <c r="F754" s="970">
        <v>5166.7</v>
      </c>
      <c r="G754" s="968" t="s">
        <v>4091</v>
      </c>
      <c r="H754" s="971">
        <v>2</v>
      </c>
      <c r="I754" s="972">
        <v>2.56</v>
      </c>
      <c r="J754" s="972">
        <v>0</v>
      </c>
      <c r="K754" s="973">
        <v>21</v>
      </c>
      <c r="L754" s="972">
        <v>51.712000000000003</v>
      </c>
      <c r="M754" s="972">
        <v>53.76</v>
      </c>
      <c r="N754" s="971">
        <v>1</v>
      </c>
      <c r="O754" s="971">
        <v>0</v>
      </c>
      <c r="P754" s="968">
        <v>4690379105961</v>
      </c>
      <c r="Q754" s="971"/>
      <c r="R754" s="971">
        <v>0</v>
      </c>
      <c r="S754" s="968" t="s">
        <v>4092</v>
      </c>
      <c r="T754" s="974">
        <f t="shared" si="22"/>
        <v>3461.6890000000003</v>
      </c>
      <c r="U754" s="975">
        <f t="shared" si="23"/>
        <v>3634.7734500000006</v>
      </c>
    </row>
    <row r="755" spans="1:21" hidden="1">
      <c r="A755" s="968" t="s">
        <v>4819</v>
      </c>
      <c r="B755" s="969">
        <v>610010005812</v>
      </c>
      <c r="C755" s="968" t="s">
        <v>4834</v>
      </c>
      <c r="D755" s="968" t="s">
        <v>4096</v>
      </c>
      <c r="E755" s="968" t="s">
        <v>4090</v>
      </c>
      <c r="F755" s="970">
        <v>5166.7</v>
      </c>
      <c r="G755" s="968" t="s">
        <v>4091</v>
      </c>
      <c r="H755" s="971">
        <v>2</v>
      </c>
      <c r="I755" s="972">
        <v>2.56</v>
      </c>
      <c r="J755" s="972">
        <v>0</v>
      </c>
      <c r="K755" s="973">
        <v>21</v>
      </c>
      <c r="L755" s="972">
        <v>51.712000000000003</v>
      </c>
      <c r="M755" s="972">
        <v>53.76</v>
      </c>
      <c r="N755" s="971">
        <v>1</v>
      </c>
      <c r="O755" s="971">
        <v>0</v>
      </c>
      <c r="P755" s="968">
        <v>4690379105978</v>
      </c>
      <c r="Q755" s="971"/>
      <c r="R755" s="971">
        <v>0</v>
      </c>
      <c r="S755" s="968" t="s">
        <v>4092</v>
      </c>
      <c r="T755" s="974">
        <f t="shared" si="22"/>
        <v>3461.6890000000003</v>
      </c>
      <c r="U755" s="975">
        <f t="shared" si="23"/>
        <v>3634.7734500000006</v>
      </c>
    </row>
    <row r="756" spans="1:21" hidden="1">
      <c r="A756" s="968" t="s">
        <v>4819</v>
      </c>
      <c r="B756" s="969">
        <v>610010005813</v>
      </c>
      <c r="C756" s="968" t="s">
        <v>4835</v>
      </c>
      <c r="D756" s="968" t="s">
        <v>4096</v>
      </c>
      <c r="E756" s="968" t="s">
        <v>4090</v>
      </c>
      <c r="F756" s="970">
        <v>5166.7</v>
      </c>
      <c r="G756" s="968" t="s">
        <v>4091</v>
      </c>
      <c r="H756" s="971">
        <v>2</v>
      </c>
      <c r="I756" s="972">
        <v>2.56</v>
      </c>
      <c r="J756" s="972">
        <v>0</v>
      </c>
      <c r="K756" s="973">
        <v>21</v>
      </c>
      <c r="L756" s="972">
        <v>51.712000000000003</v>
      </c>
      <c r="M756" s="972">
        <v>53.76</v>
      </c>
      <c r="N756" s="971">
        <v>1</v>
      </c>
      <c r="O756" s="971">
        <v>0</v>
      </c>
      <c r="P756" s="968">
        <v>4690379105985</v>
      </c>
      <c r="Q756" s="971"/>
      <c r="R756" s="971">
        <v>0</v>
      </c>
      <c r="S756" s="968" t="s">
        <v>4092</v>
      </c>
      <c r="T756" s="974">
        <f t="shared" si="22"/>
        <v>3461.6890000000003</v>
      </c>
      <c r="U756" s="975">
        <f t="shared" si="23"/>
        <v>3634.7734500000006</v>
      </c>
    </row>
    <row r="757" spans="1:21" hidden="1">
      <c r="A757" s="968" t="s">
        <v>4819</v>
      </c>
      <c r="B757" s="969">
        <v>610010005814</v>
      </c>
      <c r="C757" s="968" t="s">
        <v>4836</v>
      </c>
      <c r="D757" s="968" t="s">
        <v>4096</v>
      </c>
      <c r="E757" s="968" t="s">
        <v>4090</v>
      </c>
      <c r="F757" s="970">
        <v>5166.7</v>
      </c>
      <c r="G757" s="968" t="s">
        <v>4091</v>
      </c>
      <c r="H757" s="971">
        <v>2</v>
      </c>
      <c r="I757" s="972">
        <v>2.56</v>
      </c>
      <c r="J757" s="972">
        <v>0</v>
      </c>
      <c r="K757" s="973">
        <v>21</v>
      </c>
      <c r="L757" s="972">
        <v>51.712000000000003</v>
      </c>
      <c r="M757" s="972">
        <v>53.76</v>
      </c>
      <c r="N757" s="971">
        <v>1</v>
      </c>
      <c r="O757" s="971">
        <v>0</v>
      </c>
      <c r="P757" s="968">
        <v>4690379105992</v>
      </c>
      <c r="Q757" s="971"/>
      <c r="R757" s="971">
        <v>0</v>
      </c>
      <c r="S757" s="968" t="s">
        <v>4092</v>
      </c>
      <c r="T757" s="974">
        <f t="shared" si="22"/>
        <v>3461.6890000000003</v>
      </c>
      <c r="U757" s="975">
        <f t="shared" si="23"/>
        <v>3634.7734500000006</v>
      </c>
    </row>
    <row r="758" spans="1:21" hidden="1">
      <c r="A758" s="968" t="s">
        <v>4819</v>
      </c>
      <c r="B758" s="969">
        <v>610010005816</v>
      </c>
      <c r="C758" s="968" t="s">
        <v>4838</v>
      </c>
      <c r="D758" s="968" t="s">
        <v>4096</v>
      </c>
      <c r="E758" s="968" t="s">
        <v>4090</v>
      </c>
      <c r="F758" s="970">
        <v>6893</v>
      </c>
      <c r="G758" s="968" t="s">
        <v>4091</v>
      </c>
      <c r="H758" s="971">
        <v>2</v>
      </c>
      <c r="I758" s="972">
        <v>2.56</v>
      </c>
      <c r="J758" s="972">
        <v>0</v>
      </c>
      <c r="K758" s="973">
        <v>21</v>
      </c>
      <c r="L758" s="972">
        <v>51.712000000000003</v>
      </c>
      <c r="M758" s="972">
        <v>53.76</v>
      </c>
      <c r="N758" s="971">
        <v>1</v>
      </c>
      <c r="O758" s="971">
        <v>0</v>
      </c>
      <c r="P758" s="968">
        <v>4690379106012</v>
      </c>
      <c r="Q758" s="971"/>
      <c r="R758" s="971">
        <v>0</v>
      </c>
      <c r="S758" s="968" t="s">
        <v>4092</v>
      </c>
      <c r="T758" s="974">
        <f t="shared" si="22"/>
        <v>4618.3100000000004</v>
      </c>
      <c r="U758" s="975">
        <f t="shared" si="23"/>
        <v>4849.2255000000005</v>
      </c>
    </row>
    <row r="759" spans="1:21" hidden="1">
      <c r="A759" s="968" t="s">
        <v>4819</v>
      </c>
      <c r="B759" s="969">
        <v>610010005817</v>
      </c>
      <c r="C759" s="968" t="s">
        <v>4839</v>
      </c>
      <c r="D759" s="968" t="s">
        <v>4096</v>
      </c>
      <c r="E759" s="968" t="s">
        <v>4090</v>
      </c>
      <c r="F759" s="970">
        <v>6893</v>
      </c>
      <c r="G759" s="968" t="s">
        <v>4091</v>
      </c>
      <c r="H759" s="971">
        <v>2</v>
      </c>
      <c r="I759" s="972">
        <v>2.56</v>
      </c>
      <c r="J759" s="972">
        <v>0</v>
      </c>
      <c r="K759" s="973">
        <v>21</v>
      </c>
      <c r="L759" s="972">
        <v>51.712000000000003</v>
      </c>
      <c r="M759" s="972">
        <v>53.76</v>
      </c>
      <c r="N759" s="971">
        <v>1</v>
      </c>
      <c r="O759" s="971">
        <v>0</v>
      </c>
      <c r="P759" s="968">
        <v>4690379106029</v>
      </c>
      <c r="Q759" s="971"/>
      <c r="R759" s="971">
        <v>0</v>
      </c>
      <c r="S759" s="968" t="s">
        <v>4092</v>
      </c>
      <c r="T759" s="974">
        <f t="shared" si="22"/>
        <v>4618.3100000000004</v>
      </c>
      <c r="U759" s="975">
        <f t="shared" si="23"/>
        <v>4849.2255000000005</v>
      </c>
    </row>
    <row r="760" spans="1:21" hidden="1">
      <c r="A760" s="968" t="s">
        <v>4819</v>
      </c>
      <c r="B760" s="969">
        <v>610010005818</v>
      </c>
      <c r="C760" s="968" t="s">
        <v>4840</v>
      </c>
      <c r="D760" s="968" t="s">
        <v>4096</v>
      </c>
      <c r="E760" s="968" t="s">
        <v>4090</v>
      </c>
      <c r="F760" s="970">
        <v>6893</v>
      </c>
      <c r="G760" s="968" t="s">
        <v>4091</v>
      </c>
      <c r="H760" s="971">
        <v>2</v>
      </c>
      <c r="I760" s="972">
        <v>2.56</v>
      </c>
      <c r="J760" s="972">
        <v>0</v>
      </c>
      <c r="K760" s="973">
        <v>21</v>
      </c>
      <c r="L760" s="972">
        <v>51.712000000000003</v>
      </c>
      <c r="M760" s="972">
        <v>53.76</v>
      </c>
      <c r="N760" s="971">
        <v>1</v>
      </c>
      <c r="O760" s="971">
        <v>0</v>
      </c>
      <c r="P760" s="968">
        <v>4690379106036</v>
      </c>
      <c r="Q760" s="971"/>
      <c r="R760" s="971">
        <v>0</v>
      </c>
      <c r="S760" s="968" t="s">
        <v>4092</v>
      </c>
      <c r="T760" s="974">
        <f t="shared" si="22"/>
        <v>4618.3100000000004</v>
      </c>
      <c r="U760" s="975">
        <f t="shared" si="23"/>
        <v>4849.2255000000005</v>
      </c>
    </row>
    <row r="761" spans="1:21" hidden="1">
      <c r="A761" s="968" t="s">
        <v>4819</v>
      </c>
      <c r="B761" s="969">
        <v>610010005819</v>
      </c>
      <c r="C761" s="968" t="s">
        <v>4841</v>
      </c>
      <c r="D761" s="968" t="s">
        <v>4101</v>
      </c>
      <c r="E761" s="968" t="s">
        <v>4090</v>
      </c>
      <c r="F761" s="970">
        <v>4123.6000000000004</v>
      </c>
      <c r="G761" s="968" t="s">
        <v>4091</v>
      </c>
      <c r="H761" s="971">
        <v>2</v>
      </c>
      <c r="I761" s="972">
        <v>1.44</v>
      </c>
      <c r="J761" s="972">
        <v>0</v>
      </c>
      <c r="K761" s="973">
        <v>35</v>
      </c>
      <c r="L761" s="972">
        <v>29.088000000000001</v>
      </c>
      <c r="M761" s="972">
        <v>50.4</v>
      </c>
      <c r="N761" s="971">
        <v>1</v>
      </c>
      <c r="O761" s="971">
        <v>0</v>
      </c>
      <c r="P761" s="968">
        <v>4690379106043</v>
      </c>
      <c r="Q761" s="971"/>
      <c r="R761" s="971">
        <v>0</v>
      </c>
      <c r="S761" s="968" t="s">
        <v>4092</v>
      </c>
      <c r="T761" s="974">
        <f t="shared" si="22"/>
        <v>2762.8120000000004</v>
      </c>
      <c r="U761" s="975">
        <f t="shared" si="23"/>
        <v>2900.9526000000005</v>
      </c>
    </row>
    <row r="762" spans="1:21" hidden="1">
      <c r="A762" s="968" t="s">
        <v>4819</v>
      </c>
      <c r="B762" s="969">
        <v>610010005820</v>
      </c>
      <c r="C762" s="968" t="s">
        <v>4842</v>
      </c>
      <c r="D762" s="968" t="s">
        <v>4101</v>
      </c>
      <c r="E762" s="968" t="s">
        <v>4090</v>
      </c>
      <c r="F762" s="970">
        <v>4123.6000000000004</v>
      </c>
      <c r="G762" s="968" t="s">
        <v>4091</v>
      </c>
      <c r="H762" s="971">
        <v>2</v>
      </c>
      <c r="I762" s="972">
        <v>1.44</v>
      </c>
      <c r="J762" s="972">
        <v>0</v>
      </c>
      <c r="K762" s="973">
        <v>35</v>
      </c>
      <c r="L762" s="972">
        <v>29.088000000000001</v>
      </c>
      <c r="M762" s="972">
        <v>50.4</v>
      </c>
      <c r="N762" s="971">
        <v>1</v>
      </c>
      <c r="O762" s="971">
        <v>0</v>
      </c>
      <c r="P762" s="968">
        <v>4690379106050</v>
      </c>
      <c r="Q762" s="971"/>
      <c r="R762" s="971">
        <v>0</v>
      </c>
      <c r="S762" s="968" t="s">
        <v>4092</v>
      </c>
      <c r="T762" s="974">
        <f t="shared" si="22"/>
        <v>2762.8120000000004</v>
      </c>
      <c r="U762" s="975">
        <f t="shared" si="23"/>
        <v>2900.9526000000005</v>
      </c>
    </row>
    <row r="763" spans="1:21" hidden="1">
      <c r="A763" s="968" t="s">
        <v>4819</v>
      </c>
      <c r="B763" s="969">
        <v>610010005821</v>
      </c>
      <c r="C763" s="968" t="s">
        <v>4843</v>
      </c>
      <c r="D763" s="968" t="s">
        <v>4101</v>
      </c>
      <c r="E763" s="968" t="s">
        <v>4090</v>
      </c>
      <c r="F763" s="970">
        <v>4123.6000000000004</v>
      </c>
      <c r="G763" s="968" t="s">
        <v>4091</v>
      </c>
      <c r="H763" s="971">
        <v>2</v>
      </c>
      <c r="I763" s="972">
        <v>1.44</v>
      </c>
      <c r="J763" s="972">
        <v>0</v>
      </c>
      <c r="K763" s="973">
        <v>35</v>
      </c>
      <c r="L763" s="972">
        <v>29.088000000000001</v>
      </c>
      <c r="M763" s="972">
        <v>50.4</v>
      </c>
      <c r="N763" s="971">
        <v>1</v>
      </c>
      <c r="O763" s="971">
        <v>0</v>
      </c>
      <c r="P763" s="968">
        <v>4690379106067</v>
      </c>
      <c r="Q763" s="971"/>
      <c r="R763" s="971">
        <v>0</v>
      </c>
      <c r="S763" s="968" t="s">
        <v>4092</v>
      </c>
      <c r="T763" s="974">
        <f t="shared" si="22"/>
        <v>2762.8120000000004</v>
      </c>
      <c r="U763" s="975">
        <f t="shared" si="23"/>
        <v>2900.9526000000005</v>
      </c>
    </row>
    <row r="764" spans="1:21" hidden="1">
      <c r="A764" s="968" t="s">
        <v>4819</v>
      </c>
      <c r="B764" s="969">
        <v>610010005822</v>
      </c>
      <c r="C764" s="968" t="s">
        <v>4844</v>
      </c>
      <c r="D764" s="968" t="s">
        <v>4101</v>
      </c>
      <c r="E764" s="968" t="s">
        <v>4090</v>
      </c>
      <c r="F764" s="970">
        <v>4123.6000000000004</v>
      </c>
      <c r="G764" s="968" t="s">
        <v>4091</v>
      </c>
      <c r="H764" s="971">
        <v>2</v>
      </c>
      <c r="I764" s="972">
        <v>1.44</v>
      </c>
      <c r="J764" s="972">
        <v>0</v>
      </c>
      <c r="K764" s="973">
        <v>35</v>
      </c>
      <c r="L764" s="972">
        <v>29.088000000000001</v>
      </c>
      <c r="M764" s="972">
        <v>50.4</v>
      </c>
      <c r="N764" s="971">
        <v>1</v>
      </c>
      <c r="O764" s="971">
        <v>0</v>
      </c>
      <c r="P764" s="968">
        <v>4690379106074</v>
      </c>
      <c r="Q764" s="971"/>
      <c r="R764" s="971">
        <v>0</v>
      </c>
      <c r="S764" s="968" t="s">
        <v>4092</v>
      </c>
      <c r="T764" s="974">
        <f t="shared" si="22"/>
        <v>2762.8120000000004</v>
      </c>
      <c r="U764" s="975">
        <f t="shared" si="23"/>
        <v>2900.9526000000005</v>
      </c>
    </row>
    <row r="765" spans="1:21" hidden="1">
      <c r="A765" s="968" t="s">
        <v>4819</v>
      </c>
      <c r="B765" s="969">
        <v>610010005824</v>
      </c>
      <c r="C765" s="968" t="s">
        <v>4846</v>
      </c>
      <c r="D765" s="968" t="s">
        <v>4101</v>
      </c>
      <c r="E765" s="968" t="s">
        <v>4090</v>
      </c>
      <c r="F765" s="970">
        <v>4849.5</v>
      </c>
      <c r="G765" s="968" t="s">
        <v>4091</v>
      </c>
      <c r="H765" s="971">
        <v>2</v>
      </c>
      <c r="I765" s="972">
        <v>1.44</v>
      </c>
      <c r="J765" s="972">
        <v>0</v>
      </c>
      <c r="K765" s="973">
        <v>35</v>
      </c>
      <c r="L765" s="972">
        <v>29.088000000000001</v>
      </c>
      <c r="M765" s="972">
        <v>50.4</v>
      </c>
      <c r="N765" s="971">
        <v>1</v>
      </c>
      <c r="O765" s="971">
        <v>0</v>
      </c>
      <c r="P765" s="968">
        <v>4690379106098</v>
      </c>
      <c r="Q765" s="971"/>
      <c r="R765" s="971">
        <v>0</v>
      </c>
      <c r="S765" s="968" t="s">
        <v>4092</v>
      </c>
      <c r="T765" s="974">
        <f t="shared" si="22"/>
        <v>3249.1650000000004</v>
      </c>
      <c r="U765" s="975">
        <f t="shared" si="23"/>
        <v>3411.6232500000006</v>
      </c>
    </row>
    <row r="766" spans="1:21" hidden="1">
      <c r="A766" s="968" t="s">
        <v>4819</v>
      </c>
      <c r="B766" s="969">
        <v>610010005825</v>
      </c>
      <c r="C766" s="968" t="s">
        <v>4847</v>
      </c>
      <c r="D766" s="968" t="s">
        <v>4101</v>
      </c>
      <c r="E766" s="968" t="s">
        <v>4090</v>
      </c>
      <c r="F766" s="970">
        <v>4849.5</v>
      </c>
      <c r="G766" s="968" t="s">
        <v>4091</v>
      </c>
      <c r="H766" s="971">
        <v>2</v>
      </c>
      <c r="I766" s="972">
        <v>1.44</v>
      </c>
      <c r="J766" s="972">
        <v>0</v>
      </c>
      <c r="K766" s="973">
        <v>35</v>
      </c>
      <c r="L766" s="972">
        <v>29.088000000000001</v>
      </c>
      <c r="M766" s="972">
        <v>50.4</v>
      </c>
      <c r="N766" s="971">
        <v>1</v>
      </c>
      <c r="O766" s="971">
        <v>0</v>
      </c>
      <c r="P766" s="968">
        <v>4690379106104</v>
      </c>
      <c r="Q766" s="971"/>
      <c r="R766" s="971">
        <v>0</v>
      </c>
      <c r="S766" s="968" t="s">
        <v>4092</v>
      </c>
      <c r="T766" s="974">
        <f t="shared" si="22"/>
        <v>3249.1650000000004</v>
      </c>
      <c r="U766" s="975">
        <f t="shared" si="23"/>
        <v>3411.6232500000006</v>
      </c>
    </row>
    <row r="767" spans="1:21" hidden="1">
      <c r="A767" s="968" t="s">
        <v>4819</v>
      </c>
      <c r="B767" s="969">
        <v>610010005826</v>
      </c>
      <c r="C767" s="968" t="s">
        <v>4848</v>
      </c>
      <c r="D767" s="968" t="s">
        <v>4101</v>
      </c>
      <c r="E767" s="968" t="s">
        <v>4090</v>
      </c>
      <c r="F767" s="970">
        <v>4849.5</v>
      </c>
      <c r="G767" s="968" t="s">
        <v>4091</v>
      </c>
      <c r="H767" s="971">
        <v>2</v>
      </c>
      <c r="I767" s="972">
        <v>1.44</v>
      </c>
      <c r="J767" s="972">
        <v>0</v>
      </c>
      <c r="K767" s="973">
        <v>35</v>
      </c>
      <c r="L767" s="972">
        <v>29.088000000000001</v>
      </c>
      <c r="M767" s="972">
        <v>50.4</v>
      </c>
      <c r="N767" s="971">
        <v>1</v>
      </c>
      <c r="O767" s="971">
        <v>0</v>
      </c>
      <c r="P767" s="968">
        <v>4690379106111</v>
      </c>
      <c r="Q767" s="971"/>
      <c r="R767" s="971">
        <v>0</v>
      </c>
      <c r="S767" s="968" t="s">
        <v>4092</v>
      </c>
      <c r="T767" s="974">
        <f t="shared" si="22"/>
        <v>3249.1650000000004</v>
      </c>
      <c r="U767" s="975">
        <f t="shared" si="23"/>
        <v>3411.6232500000006</v>
      </c>
    </row>
    <row r="768" spans="1:21" hidden="1">
      <c r="A768" s="968" t="s">
        <v>4819</v>
      </c>
      <c r="B768" s="969">
        <v>610010005827</v>
      </c>
      <c r="C768" s="968" t="s">
        <v>4849</v>
      </c>
      <c r="D768" s="968" t="s">
        <v>4101</v>
      </c>
      <c r="E768" s="968" t="s">
        <v>4090</v>
      </c>
      <c r="F768" s="970">
        <v>4202.8999999999996</v>
      </c>
      <c r="G768" s="968" t="s">
        <v>4091</v>
      </c>
      <c r="H768" s="971">
        <v>2</v>
      </c>
      <c r="I768" s="972">
        <v>1.44</v>
      </c>
      <c r="J768" s="972">
        <v>0</v>
      </c>
      <c r="K768" s="973">
        <v>35</v>
      </c>
      <c r="L768" s="972">
        <v>29.088000000000001</v>
      </c>
      <c r="M768" s="972">
        <v>50.4</v>
      </c>
      <c r="N768" s="971">
        <v>1</v>
      </c>
      <c r="O768" s="971">
        <v>0</v>
      </c>
      <c r="P768" s="968">
        <v>4690379106128</v>
      </c>
      <c r="Q768" s="971"/>
      <c r="R768" s="971">
        <v>0</v>
      </c>
      <c r="S768" s="968" t="s">
        <v>4092</v>
      </c>
      <c r="T768" s="974">
        <f t="shared" si="22"/>
        <v>2815.9429999999998</v>
      </c>
      <c r="U768" s="975">
        <f t="shared" si="23"/>
        <v>2956.7401500000001</v>
      </c>
    </row>
    <row r="769" spans="1:21" hidden="1">
      <c r="A769" s="968" t="s">
        <v>4819</v>
      </c>
      <c r="B769" s="969">
        <v>610010005828</v>
      </c>
      <c r="C769" s="968" t="s">
        <v>4850</v>
      </c>
      <c r="D769" s="968" t="s">
        <v>4101</v>
      </c>
      <c r="E769" s="968" t="s">
        <v>4090</v>
      </c>
      <c r="F769" s="970">
        <v>4202.8999999999996</v>
      </c>
      <c r="G769" s="968" t="s">
        <v>4091</v>
      </c>
      <c r="H769" s="971">
        <v>2</v>
      </c>
      <c r="I769" s="972">
        <v>1.44</v>
      </c>
      <c r="J769" s="972">
        <v>0</v>
      </c>
      <c r="K769" s="973">
        <v>35</v>
      </c>
      <c r="L769" s="972">
        <v>29.088000000000001</v>
      </c>
      <c r="M769" s="972">
        <v>50.4</v>
      </c>
      <c r="N769" s="971">
        <v>1</v>
      </c>
      <c r="O769" s="971">
        <v>0</v>
      </c>
      <c r="P769" s="968">
        <v>4690379106135</v>
      </c>
      <c r="Q769" s="971"/>
      <c r="R769" s="971">
        <v>0</v>
      </c>
      <c r="S769" s="968" t="s">
        <v>4092</v>
      </c>
      <c r="T769" s="974">
        <f t="shared" si="22"/>
        <v>2815.9429999999998</v>
      </c>
      <c r="U769" s="975">
        <f t="shared" si="23"/>
        <v>2956.7401500000001</v>
      </c>
    </row>
    <row r="770" spans="1:21" hidden="1">
      <c r="A770" s="968" t="s">
        <v>4819</v>
      </c>
      <c r="B770" s="969">
        <v>610010005829</v>
      </c>
      <c r="C770" s="968" t="s">
        <v>4851</v>
      </c>
      <c r="D770" s="968" t="s">
        <v>4101</v>
      </c>
      <c r="E770" s="968" t="s">
        <v>4090</v>
      </c>
      <c r="F770" s="970">
        <v>4202.8999999999996</v>
      </c>
      <c r="G770" s="968" t="s">
        <v>4091</v>
      </c>
      <c r="H770" s="971">
        <v>2</v>
      </c>
      <c r="I770" s="972">
        <v>1.44</v>
      </c>
      <c r="J770" s="972">
        <v>0</v>
      </c>
      <c r="K770" s="973">
        <v>35</v>
      </c>
      <c r="L770" s="972">
        <v>29.088000000000001</v>
      </c>
      <c r="M770" s="972">
        <v>50.4</v>
      </c>
      <c r="N770" s="971">
        <v>1</v>
      </c>
      <c r="O770" s="971">
        <v>0</v>
      </c>
      <c r="P770" s="968">
        <v>4690379106142</v>
      </c>
      <c r="Q770" s="971"/>
      <c r="R770" s="971">
        <v>0</v>
      </c>
      <c r="S770" s="968" t="s">
        <v>4092</v>
      </c>
      <c r="T770" s="974">
        <f t="shared" si="22"/>
        <v>2815.9429999999998</v>
      </c>
      <c r="U770" s="975">
        <f t="shared" si="23"/>
        <v>2956.7401500000001</v>
      </c>
    </row>
    <row r="771" spans="1:21" hidden="1">
      <c r="A771" s="968" t="s">
        <v>4819</v>
      </c>
      <c r="B771" s="969">
        <v>610010005830</v>
      </c>
      <c r="C771" s="968" t="s">
        <v>4852</v>
      </c>
      <c r="D771" s="968" t="s">
        <v>4101</v>
      </c>
      <c r="E771" s="968" t="s">
        <v>4090</v>
      </c>
      <c r="F771" s="970">
        <v>4202.8999999999996</v>
      </c>
      <c r="G771" s="968" t="s">
        <v>4091</v>
      </c>
      <c r="H771" s="971">
        <v>2</v>
      </c>
      <c r="I771" s="972">
        <v>1.44</v>
      </c>
      <c r="J771" s="972">
        <v>0</v>
      </c>
      <c r="K771" s="973">
        <v>35</v>
      </c>
      <c r="L771" s="972">
        <v>29.088000000000001</v>
      </c>
      <c r="M771" s="972">
        <v>50.4</v>
      </c>
      <c r="N771" s="971">
        <v>1</v>
      </c>
      <c r="O771" s="971">
        <v>0</v>
      </c>
      <c r="P771" s="968">
        <v>4690379106159</v>
      </c>
      <c r="Q771" s="971"/>
      <c r="R771" s="971">
        <v>0</v>
      </c>
      <c r="S771" s="968" t="s">
        <v>4092</v>
      </c>
      <c r="T771" s="974">
        <f t="shared" si="22"/>
        <v>2815.9429999999998</v>
      </c>
      <c r="U771" s="975">
        <f t="shared" si="23"/>
        <v>2956.7401500000001</v>
      </c>
    </row>
    <row r="772" spans="1:21" hidden="1">
      <c r="A772" s="968" t="s">
        <v>4819</v>
      </c>
      <c r="B772" s="969">
        <v>610010005831</v>
      </c>
      <c r="C772" s="968" t="s">
        <v>4853</v>
      </c>
      <c r="D772" s="968" t="s">
        <v>4101</v>
      </c>
      <c r="E772" s="968" t="s">
        <v>4090</v>
      </c>
      <c r="F772" s="970">
        <v>4202.8999999999996</v>
      </c>
      <c r="G772" s="968" t="s">
        <v>4091</v>
      </c>
      <c r="H772" s="971">
        <v>2</v>
      </c>
      <c r="I772" s="972">
        <v>1.44</v>
      </c>
      <c r="J772" s="972">
        <v>0</v>
      </c>
      <c r="K772" s="973">
        <v>35</v>
      </c>
      <c r="L772" s="972">
        <v>29.088000000000001</v>
      </c>
      <c r="M772" s="972">
        <v>50.4</v>
      </c>
      <c r="N772" s="971">
        <v>1</v>
      </c>
      <c r="O772" s="971">
        <v>0</v>
      </c>
      <c r="P772" s="968">
        <v>4690379106166</v>
      </c>
      <c r="Q772" s="971"/>
      <c r="R772" s="971">
        <v>0</v>
      </c>
      <c r="S772" s="968" t="s">
        <v>4092</v>
      </c>
      <c r="T772" s="974">
        <f t="shared" si="22"/>
        <v>2815.9429999999998</v>
      </c>
      <c r="U772" s="975">
        <f t="shared" si="23"/>
        <v>2956.7401500000001</v>
      </c>
    </row>
    <row r="773" spans="1:21" hidden="1">
      <c r="A773" s="968" t="s">
        <v>4819</v>
      </c>
      <c r="B773" s="969">
        <v>610010005832</v>
      </c>
      <c r="C773" s="968" t="s">
        <v>4854</v>
      </c>
      <c r="D773" s="968" t="s">
        <v>4101</v>
      </c>
      <c r="E773" s="968" t="s">
        <v>4090</v>
      </c>
      <c r="F773" s="970">
        <v>4959.3</v>
      </c>
      <c r="G773" s="968" t="s">
        <v>4091</v>
      </c>
      <c r="H773" s="971">
        <v>2</v>
      </c>
      <c r="I773" s="972">
        <v>1.44</v>
      </c>
      <c r="J773" s="972">
        <v>0</v>
      </c>
      <c r="K773" s="973">
        <v>35</v>
      </c>
      <c r="L773" s="972">
        <v>29.088000000000001</v>
      </c>
      <c r="M773" s="972">
        <v>50.4</v>
      </c>
      <c r="N773" s="971">
        <v>1</v>
      </c>
      <c r="O773" s="971">
        <v>0</v>
      </c>
      <c r="P773" s="968">
        <v>4690379106173</v>
      </c>
      <c r="Q773" s="971"/>
      <c r="R773" s="971">
        <v>0</v>
      </c>
      <c r="S773" s="968" t="s">
        <v>4092</v>
      </c>
      <c r="T773" s="974">
        <f t="shared" si="22"/>
        <v>3322.7310000000002</v>
      </c>
      <c r="U773" s="975">
        <f t="shared" si="23"/>
        <v>3488.8675500000004</v>
      </c>
    </row>
    <row r="774" spans="1:21" hidden="1">
      <c r="A774" s="968" t="s">
        <v>4819</v>
      </c>
      <c r="B774" s="969">
        <v>610010005833</v>
      </c>
      <c r="C774" s="968" t="s">
        <v>4855</v>
      </c>
      <c r="D774" s="968" t="s">
        <v>4101</v>
      </c>
      <c r="E774" s="968" t="s">
        <v>4090</v>
      </c>
      <c r="F774" s="970">
        <v>4959.3</v>
      </c>
      <c r="G774" s="968" t="s">
        <v>4091</v>
      </c>
      <c r="H774" s="971">
        <v>2</v>
      </c>
      <c r="I774" s="972">
        <v>1.44</v>
      </c>
      <c r="J774" s="972">
        <v>0</v>
      </c>
      <c r="K774" s="973">
        <v>35</v>
      </c>
      <c r="L774" s="972">
        <v>29.088000000000001</v>
      </c>
      <c r="M774" s="972">
        <v>50.4</v>
      </c>
      <c r="N774" s="971">
        <v>1</v>
      </c>
      <c r="O774" s="971">
        <v>0</v>
      </c>
      <c r="P774" s="968">
        <v>4690379106180</v>
      </c>
      <c r="Q774" s="971"/>
      <c r="R774" s="971">
        <v>0</v>
      </c>
      <c r="S774" s="968" t="s">
        <v>4092</v>
      </c>
      <c r="T774" s="974">
        <f t="shared" si="22"/>
        <v>3322.7310000000002</v>
      </c>
      <c r="U774" s="975">
        <f t="shared" si="23"/>
        <v>3488.8675500000004</v>
      </c>
    </row>
    <row r="775" spans="1:21" hidden="1">
      <c r="A775" s="968" t="s">
        <v>4819</v>
      </c>
      <c r="B775" s="969">
        <v>610010005834</v>
      </c>
      <c r="C775" s="968" t="s">
        <v>4856</v>
      </c>
      <c r="D775" s="968" t="s">
        <v>4101</v>
      </c>
      <c r="E775" s="968" t="s">
        <v>4090</v>
      </c>
      <c r="F775" s="970">
        <v>4959.3</v>
      </c>
      <c r="G775" s="968" t="s">
        <v>4091</v>
      </c>
      <c r="H775" s="971">
        <v>2</v>
      </c>
      <c r="I775" s="972">
        <v>1.44</v>
      </c>
      <c r="J775" s="972">
        <v>0</v>
      </c>
      <c r="K775" s="973">
        <v>35</v>
      </c>
      <c r="L775" s="972">
        <v>29.088000000000001</v>
      </c>
      <c r="M775" s="972">
        <v>50.4</v>
      </c>
      <c r="N775" s="971">
        <v>1</v>
      </c>
      <c r="O775" s="971">
        <v>0</v>
      </c>
      <c r="P775" s="968">
        <v>4690379106197</v>
      </c>
      <c r="Q775" s="971"/>
      <c r="R775" s="971">
        <v>0</v>
      </c>
      <c r="S775" s="968" t="s">
        <v>4092</v>
      </c>
      <c r="T775" s="974">
        <f t="shared" si="22"/>
        <v>3322.7310000000002</v>
      </c>
      <c r="U775" s="975">
        <f t="shared" si="23"/>
        <v>3488.8675500000004</v>
      </c>
    </row>
    <row r="776" spans="1:21" hidden="1">
      <c r="A776" s="968" t="s">
        <v>4819</v>
      </c>
      <c r="B776" s="969">
        <v>600010002435</v>
      </c>
      <c r="C776" s="968" t="s">
        <v>4857</v>
      </c>
      <c r="D776" s="968" t="s">
        <v>4858</v>
      </c>
      <c r="E776" s="968" t="s">
        <v>4090</v>
      </c>
      <c r="F776" s="970">
        <v>7472.5</v>
      </c>
      <c r="G776" s="968" t="s">
        <v>4091</v>
      </c>
      <c r="H776" s="971">
        <v>1</v>
      </c>
      <c r="I776" s="972">
        <v>0.72</v>
      </c>
      <c r="J776" s="972">
        <v>0</v>
      </c>
      <c r="K776" s="973">
        <v>35</v>
      </c>
      <c r="L776" s="972">
        <v>31.68</v>
      </c>
      <c r="M776" s="972">
        <v>25.2</v>
      </c>
      <c r="N776" s="971">
        <v>1</v>
      </c>
      <c r="O776" s="971">
        <v>0</v>
      </c>
      <c r="P776" s="968">
        <v>4690379106272</v>
      </c>
      <c r="Q776" s="971"/>
      <c r="R776" s="971">
        <v>0</v>
      </c>
      <c r="S776" s="968" t="s">
        <v>4092</v>
      </c>
      <c r="T776" s="974">
        <f t="shared" si="22"/>
        <v>5006.5750000000007</v>
      </c>
      <c r="U776" s="975">
        <f t="shared" si="23"/>
        <v>5256.9037500000013</v>
      </c>
    </row>
    <row r="777" spans="1:21" hidden="1">
      <c r="A777" s="968" t="s">
        <v>4819</v>
      </c>
      <c r="B777" s="969">
        <v>600010002436</v>
      </c>
      <c r="C777" s="968" t="s">
        <v>4859</v>
      </c>
      <c r="D777" s="968" t="s">
        <v>4858</v>
      </c>
      <c r="E777" s="968" t="s">
        <v>4090</v>
      </c>
      <c r="F777" s="970">
        <v>7472.5</v>
      </c>
      <c r="G777" s="968" t="s">
        <v>4091</v>
      </c>
      <c r="H777" s="971">
        <v>1</v>
      </c>
      <c r="I777" s="972">
        <v>0.72</v>
      </c>
      <c r="J777" s="972">
        <v>0</v>
      </c>
      <c r="K777" s="973">
        <v>35</v>
      </c>
      <c r="L777" s="972">
        <v>31.68</v>
      </c>
      <c r="M777" s="972">
        <v>25.2</v>
      </c>
      <c r="N777" s="971">
        <v>1</v>
      </c>
      <c r="O777" s="971">
        <v>0</v>
      </c>
      <c r="P777" s="968">
        <v>4690379106289</v>
      </c>
      <c r="Q777" s="971"/>
      <c r="R777" s="971">
        <v>0</v>
      </c>
      <c r="S777" s="968" t="s">
        <v>4092</v>
      </c>
      <c r="T777" s="974">
        <f t="shared" si="22"/>
        <v>5006.5750000000007</v>
      </c>
      <c r="U777" s="975">
        <f t="shared" si="23"/>
        <v>5256.9037500000013</v>
      </c>
    </row>
    <row r="778" spans="1:21" hidden="1">
      <c r="A778" s="968" t="s">
        <v>4819</v>
      </c>
      <c r="B778" s="969">
        <v>600010002437</v>
      </c>
      <c r="C778" s="968" t="s">
        <v>4860</v>
      </c>
      <c r="D778" s="968" t="s">
        <v>4858</v>
      </c>
      <c r="E778" s="968" t="s">
        <v>4090</v>
      </c>
      <c r="F778" s="970">
        <v>7472.5</v>
      </c>
      <c r="G778" s="968" t="s">
        <v>4091</v>
      </c>
      <c r="H778" s="971">
        <v>1</v>
      </c>
      <c r="I778" s="972">
        <v>0.72</v>
      </c>
      <c r="J778" s="972">
        <v>0</v>
      </c>
      <c r="K778" s="973">
        <v>35</v>
      </c>
      <c r="L778" s="972">
        <v>31.68</v>
      </c>
      <c r="M778" s="972">
        <v>25.2</v>
      </c>
      <c r="N778" s="971">
        <v>1</v>
      </c>
      <c r="O778" s="971">
        <v>0</v>
      </c>
      <c r="P778" s="968">
        <v>4690379106296</v>
      </c>
      <c r="Q778" s="971"/>
      <c r="R778" s="971">
        <v>0</v>
      </c>
      <c r="S778" s="968" t="s">
        <v>4092</v>
      </c>
      <c r="T778" s="974">
        <f t="shared" si="22"/>
        <v>5006.5750000000007</v>
      </c>
      <c r="U778" s="975">
        <f t="shared" si="23"/>
        <v>5256.9037500000013</v>
      </c>
    </row>
    <row r="779" spans="1:21" hidden="1">
      <c r="A779" s="968" t="s">
        <v>4819</v>
      </c>
      <c r="B779" s="969">
        <v>600010002438</v>
      </c>
      <c r="C779" s="968" t="s">
        <v>4861</v>
      </c>
      <c r="D779" s="968" t="s">
        <v>4858</v>
      </c>
      <c r="E779" s="968" t="s">
        <v>4090</v>
      </c>
      <c r="F779" s="970">
        <v>7472.5</v>
      </c>
      <c r="G779" s="968" t="s">
        <v>4091</v>
      </c>
      <c r="H779" s="971">
        <v>1</v>
      </c>
      <c r="I779" s="972">
        <v>0.72</v>
      </c>
      <c r="J779" s="972">
        <v>0</v>
      </c>
      <c r="K779" s="973">
        <v>35</v>
      </c>
      <c r="L779" s="972">
        <v>31.68</v>
      </c>
      <c r="M779" s="972">
        <v>25.2</v>
      </c>
      <c r="N779" s="971">
        <v>1</v>
      </c>
      <c r="O779" s="971">
        <v>0</v>
      </c>
      <c r="P779" s="968">
        <v>4690379106302</v>
      </c>
      <c r="Q779" s="971"/>
      <c r="R779" s="971">
        <v>0</v>
      </c>
      <c r="S779" s="968" t="s">
        <v>4092</v>
      </c>
      <c r="T779" s="974">
        <f t="shared" si="22"/>
        <v>5006.5750000000007</v>
      </c>
      <c r="U779" s="975">
        <f t="shared" si="23"/>
        <v>5256.9037500000013</v>
      </c>
    </row>
    <row r="780" spans="1:21" hidden="1">
      <c r="A780" s="968" t="s">
        <v>4819</v>
      </c>
      <c r="B780" s="969">
        <v>600010002439</v>
      </c>
      <c r="C780" s="968" t="s">
        <v>4862</v>
      </c>
      <c r="D780" s="968" t="s">
        <v>4858</v>
      </c>
      <c r="E780" s="968" t="s">
        <v>4090</v>
      </c>
      <c r="F780" s="970">
        <v>8216.7000000000007</v>
      </c>
      <c r="G780" s="968" t="s">
        <v>4091</v>
      </c>
      <c r="H780" s="971">
        <v>1</v>
      </c>
      <c r="I780" s="972">
        <v>0.72</v>
      </c>
      <c r="J780" s="972">
        <v>0</v>
      </c>
      <c r="K780" s="973">
        <v>35</v>
      </c>
      <c r="L780" s="972">
        <v>31.68</v>
      </c>
      <c r="M780" s="972">
        <v>25.2</v>
      </c>
      <c r="N780" s="971">
        <v>1</v>
      </c>
      <c r="O780" s="971">
        <v>0</v>
      </c>
      <c r="P780" s="968">
        <v>4690379106319</v>
      </c>
      <c r="Q780" s="971"/>
      <c r="R780" s="971">
        <v>0</v>
      </c>
      <c r="S780" s="968" t="s">
        <v>4092</v>
      </c>
      <c r="T780" s="974">
        <f t="shared" si="22"/>
        <v>5505.1890000000012</v>
      </c>
      <c r="U780" s="975">
        <f t="shared" si="23"/>
        <v>5780.4484500000017</v>
      </c>
    </row>
    <row r="781" spans="1:21" hidden="1">
      <c r="A781" s="968" t="s">
        <v>4819</v>
      </c>
      <c r="B781" s="969">
        <v>600010002440</v>
      </c>
      <c r="C781" s="968" t="s">
        <v>4863</v>
      </c>
      <c r="D781" s="968" t="s">
        <v>4858</v>
      </c>
      <c r="E781" s="968" t="s">
        <v>4090</v>
      </c>
      <c r="F781" s="970">
        <v>8216.7000000000007</v>
      </c>
      <c r="G781" s="968" t="s">
        <v>4091</v>
      </c>
      <c r="H781" s="971">
        <v>1</v>
      </c>
      <c r="I781" s="972">
        <v>0.72</v>
      </c>
      <c r="J781" s="972">
        <v>0</v>
      </c>
      <c r="K781" s="973">
        <v>35</v>
      </c>
      <c r="L781" s="972">
        <v>31.68</v>
      </c>
      <c r="M781" s="972">
        <v>25.2</v>
      </c>
      <c r="N781" s="971">
        <v>1</v>
      </c>
      <c r="O781" s="971">
        <v>0</v>
      </c>
      <c r="P781" s="968">
        <v>4690379106326</v>
      </c>
      <c r="Q781" s="971"/>
      <c r="R781" s="971">
        <v>0</v>
      </c>
      <c r="S781" s="968" t="s">
        <v>4092</v>
      </c>
      <c r="T781" s="974">
        <f t="shared" si="22"/>
        <v>5505.1890000000012</v>
      </c>
      <c r="U781" s="975">
        <f t="shared" si="23"/>
        <v>5780.4484500000017</v>
      </c>
    </row>
    <row r="782" spans="1:21" hidden="1">
      <c r="A782" s="968" t="s">
        <v>4819</v>
      </c>
      <c r="B782" s="969">
        <v>610010005835</v>
      </c>
      <c r="C782" s="968" t="s">
        <v>4864</v>
      </c>
      <c r="D782" s="968" t="s">
        <v>4089</v>
      </c>
      <c r="E782" s="968" t="s">
        <v>4090</v>
      </c>
      <c r="F782" s="970">
        <v>6496.5</v>
      </c>
      <c r="G782" s="968" t="s">
        <v>4091</v>
      </c>
      <c r="H782" s="971">
        <v>2</v>
      </c>
      <c r="I782" s="972">
        <v>0.72</v>
      </c>
      <c r="J782" s="972">
        <v>0</v>
      </c>
      <c r="K782" s="973">
        <v>30</v>
      </c>
      <c r="L782" s="972">
        <v>31.32</v>
      </c>
      <c r="M782" s="972">
        <v>21.6</v>
      </c>
      <c r="N782" s="971">
        <v>1</v>
      </c>
      <c r="O782" s="971">
        <v>0</v>
      </c>
      <c r="P782" s="968">
        <v>4690379106241</v>
      </c>
      <c r="Q782" s="971"/>
      <c r="R782" s="971">
        <v>0</v>
      </c>
      <c r="S782" s="968" t="s">
        <v>4092</v>
      </c>
      <c r="T782" s="974">
        <f t="shared" si="22"/>
        <v>4352.6550000000007</v>
      </c>
      <c r="U782" s="975">
        <f t="shared" si="23"/>
        <v>4570.2877500000013</v>
      </c>
    </row>
    <row r="783" spans="1:21" hidden="1">
      <c r="A783" s="968" t="s">
        <v>4819</v>
      </c>
      <c r="B783" s="969">
        <v>610010005836</v>
      </c>
      <c r="C783" s="968" t="s">
        <v>4865</v>
      </c>
      <c r="D783" s="968" t="s">
        <v>4089</v>
      </c>
      <c r="E783" s="968" t="s">
        <v>4090</v>
      </c>
      <c r="F783" s="970">
        <v>6496.5</v>
      </c>
      <c r="G783" s="968" t="s">
        <v>4091</v>
      </c>
      <c r="H783" s="971">
        <v>2</v>
      </c>
      <c r="I783" s="972">
        <v>0.72</v>
      </c>
      <c r="J783" s="972">
        <v>0</v>
      </c>
      <c r="K783" s="973">
        <v>30</v>
      </c>
      <c r="L783" s="972">
        <v>31.32</v>
      </c>
      <c r="M783" s="972">
        <v>21.6</v>
      </c>
      <c r="N783" s="971">
        <v>1</v>
      </c>
      <c r="O783" s="971">
        <v>0</v>
      </c>
      <c r="P783" s="968">
        <v>4690379106258</v>
      </c>
      <c r="Q783" s="971"/>
      <c r="R783" s="971">
        <v>0</v>
      </c>
      <c r="S783" s="968" t="s">
        <v>4092</v>
      </c>
      <c r="T783" s="974">
        <f t="shared" si="22"/>
        <v>4352.6550000000007</v>
      </c>
      <c r="U783" s="975">
        <f t="shared" si="23"/>
        <v>4570.2877500000013</v>
      </c>
    </row>
    <row r="784" spans="1:21" hidden="1">
      <c r="A784" s="968" t="s">
        <v>4819</v>
      </c>
      <c r="B784" s="969">
        <v>610010005837</v>
      </c>
      <c r="C784" s="968" t="s">
        <v>4866</v>
      </c>
      <c r="D784" s="968" t="s">
        <v>4089</v>
      </c>
      <c r="E784" s="968" t="s">
        <v>4090</v>
      </c>
      <c r="F784" s="970">
        <v>6496.5</v>
      </c>
      <c r="G784" s="968" t="s">
        <v>4091</v>
      </c>
      <c r="H784" s="971">
        <v>2</v>
      </c>
      <c r="I784" s="972">
        <v>0.72</v>
      </c>
      <c r="J784" s="972">
        <v>0</v>
      </c>
      <c r="K784" s="973">
        <v>30</v>
      </c>
      <c r="L784" s="972">
        <v>31.32</v>
      </c>
      <c r="M784" s="972">
        <v>21.6</v>
      </c>
      <c r="N784" s="971">
        <v>1</v>
      </c>
      <c r="O784" s="971">
        <v>0</v>
      </c>
      <c r="P784" s="968">
        <v>4690379106265</v>
      </c>
      <c r="Q784" s="971"/>
      <c r="R784" s="971">
        <v>0</v>
      </c>
      <c r="S784" s="968" t="s">
        <v>4092</v>
      </c>
      <c r="T784" s="974">
        <f t="shared" si="22"/>
        <v>4352.6550000000007</v>
      </c>
      <c r="U784" s="975">
        <f t="shared" si="23"/>
        <v>4570.2877500000013</v>
      </c>
    </row>
    <row r="785" spans="1:21" hidden="1">
      <c r="A785" s="968" t="s">
        <v>4819</v>
      </c>
      <c r="B785" s="969">
        <v>600010001809</v>
      </c>
      <c r="C785" s="968" t="s">
        <v>4867</v>
      </c>
      <c r="D785" s="968" t="s">
        <v>4868</v>
      </c>
      <c r="E785" s="968" t="s">
        <v>4090</v>
      </c>
      <c r="F785" s="970">
        <v>5612</v>
      </c>
      <c r="G785" s="968" t="s">
        <v>4091</v>
      </c>
      <c r="H785" s="971">
        <v>47</v>
      </c>
      <c r="I785" s="972">
        <v>1.08</v>
      </c>
      <c r="J785" s="972">
        <v>0</v>
      </c>
      <c r="K785" s="973">
        <v>48</v>
      </c>
      <c r="L785" s="972">
        <v>20.303999999999998</v>
      </c>
      <c r="M785" s="972">
        <v>51.84</v>
      </c>
      <c r="N785" s="971">
        <v>1</v>
      </c>
      <c r="O785" s="971">
        <v>0</v>
      </c>
      <c r="P785" s="968">
        <v>4690379106203</v>
      </c>
      <c r="Q785" s="971"/>
      <c r="R785" s="971">
        <v>0</v>
      </c>
      <c r="S785" s="968" t="s">
        <v>4092</v>
      </c>
      <c r="T785" s="974">
        <f t="shared" si="22"/>
        <v>3760.0400000000004</v>
      </c>
      <c r="U785" s="975">
        <f t="shared" si="23"/>
        <v>3948.0420000000008</v>
      </c>
    </row>
    <row r="786" spans="1:21" hidden="1">
      <c r="A786" s="968" t="s">
        <v>4819</v>
      </c>
      <c r="B786" s="969">
        <v>600010001810</v>
      </c>
      <c r="C786" s="968" t="s">
        <v>4869</v>
      </c>
      <c r="D786" s="968" t="s">
        <v>4868</v>
      </c>
      <c r="E786" s="968" t="s">
        <v>4090</v>
      </c>
      <c r="F786" s="970">
        <v>5612</v>
      </c>
      <c r="G786" s="968" t="s">
        <v>4091</v>
      </c>
      <c r="H786" s="971">
        <v>47</v>
      </c>
      <c r="I786" s="972">
        <v>1.08</v>
      </c>
      <c r="J786" s="972">
        <v>0</v>
      </c>
      <c r="K786" s="973">
        <v>48</v>
      </c>
      <c r="L786" s="972">
        <v>20.303999999999998</v>
      </c>
      <c r="M786" s="972">
        <v>51.84</v>
      </c>
      <c r="N786" s="971">
        <v>1</v>
      </c>
      <c r="O786" s="971">
        <v>0</v>
      </c>
      <c r="P786" s="968">
        <v>4690379106210</v>
      </c>
      <c r="Q786" s="971"/>
      <c r="R786" s="971">
        <v>0</v>
      </c>
      <c r="S786" s="968" t="s">
        <v>4092</v>
      </c>
      <c r="T786" s="974">
        <f t="shared" si="22"/>
        <v>3760.0400000000004</v>
      </c>
      <c r="U786" s="975">
        <f t="shared" si="23"/>
        <v>3948.0420000000008</v>
      </c>
    </row>
    <row r="787" spans="1:21" hidden="1">
      <c r="A787" s="968" t="s">
        <v>4819</v>
      </c>
      <c r="B787" s="969">
        <v>600010001811</v>
      </c>
      <c r="C787" s="968" t="s">
        <v>4870</v>
      </c>
      <c r="D787" s="968" t="s">
        <v>4868</v>
      </c>
      <c r="E787" s="968" t="s">
        <v>4090</v>
      </c>
      <c r="F787" s="970">
        <v>5612</v>
      </c>
      <c r="G787" s="968" t="s">
        <v>4091</v>
      </c>
      <c r="H787" s="971">
        <v>47</v>
      </c>
      <c r="I787" s="972">
        <v>1.08</v>
      </c>
      <c r="J787" s="972">
        <v>0</v>
      </c>
      <c r="K787" s="973">
        <v>48</v>
      </c>
      <c r="L787" s="972">
        <v>20.303999999999998</v>
      </c>
      <c r="M787" s="972">
        <v>51.84</v>
      </c>
      <c r="N787" s="971">
        <v>1</v>
      </c>
      <c r="O787" s="971">
        <v>0</v>
      </c>
      <c r="P787" s="968">
        <v>4690379106227</v>
      </c>
      <c r="Q787" s="971"/>
      <c r="R787" s="971">
        <v>0</v>
      </c>
      <c r="S787" s="968" t="s">
        <v>4092</v>
      </c>
      <c r="T787" s="974">
        <f t="shared" si="22"/>
        <v>3760.0400000000004</v>
      </c>
      <c r="U787" s="975">
        <f t="shared" si="23"/>
        <v>3948.0420000000008</v>
      </c>
    </row>
    <row r="788" spans="1:21" hidden="1">
      <c r="A788" s="968" t="s">
        <v>4819</v>
      </c>
      <c r="B788" s="969">
        <v>600010001812</v>
      </c>
      <c r="C788" s="968" t="s">
        <v>4871</v>
      </c>
      <c r="D788" s="968" t="s">
        <v>4868</v>
      </c>
      <c r="E788" s="968" t="s">
        <v>4090</v>
      </c>
      <c r="F788" s="970">
        <v>5612</v>
      </c>
      <c r="G788" s="968" t="s">
        <v>4091</v>
      </c>
      <c r="H788" s="971">
        <v>47</v>
      </c>
      <c r="I788" s="972">
        <v>1.08</v>
      </c>
      <c r="J788" s="972">
        <v>0</v>
      </c>
      <c r="K788" s="973">
        <v>48</v>
      </c>
      <c r="L788" s="972">
        <v>20.303999999999998</v>
      </c>
      <c r="M788" s="972">
        <v>51.84</v>
      </c>
      <c r="N788" s="971">
        <v>1</v>
      </c>
      <c r="O788" s="971">
        <v>0</v>
      </c>
      <c r="P788" s="968">
        <v>4690379106234</v>
      </c>
      <c r="Q788" s="971"/>
      <c r="R788" s="971">
        <v>0</v>
      </c>
      <c r="S788" s="968" t="s">
        <v>4092</v>
      </c>
      <c r="T788" s="974">
        <f t="shared" si="22"/>
        <v>3760.0400000000004</v>
      </c>
      <c r="U788" s="975">
        <f t="shared" si="23"/>
        <v>3948.0420000000008</v>
      </c>
    </row>
    <row r="789" spans="1:21" hidden="1">
      <c r="A789" s="968" t="s">
        <v>4819</v>
      </c>
      <c r="B789" s="969">
        <v>610110001303</v>
      </c>
      <c r="C789" s="968" t="s">
        <v>4872</v>
      </c>
      <c r="D789" s="968" t="s">
        <v>4114</v>
      </c>
      <c r="E789" s="968" t="s">
        <v>4090</v>
      </c>
      <c r="F789" s="970">
        <v>14640</v>
      </c>
      <c r="G789" s="968" t="s">
        <v>4091</v>
      </c>
      <c r="H789" s="971">
        <v>11</v>
      </c>
      <c r="I789" s="972">
        <v>0.99</v>
      </c>
      <c r="J789" s="972">
        <v>0</v>
      </c>
      <c r="K789" s="973">
        <v>36</v>
      </c>
      <c r="L789" s="972">
        <v>20.354399999999998</v>
      </c>
      <c r="M789" s="972">
        <v>35.64</v>
      </c>
      <c r="N789" s="971">
        <v>1</v>
      </c>
      <c r="O789" s="971">
        <v>0</v>
      </c>
      <c r="P789" s="968">
        <v>4690379107255</v>
      </c>
      <c r="Q789" s="971"/>
      <c r="R789" s="971">
        <v>0</v>
      </c>
      <c r="S789" s="968" t="s">
        <v>4092</v>
      </c>
      <c r="T789" s="974">
        <f t="shared" si="22"/>
        <v>9808.8000000000011</v>
      </c>
      <c r="U789" s="975">
        <f t="shared" si="23"/>
        <v>10299.240000000002</v>
      </c>
    </row>
    <row r="790" spans="1:21" hidden="1">
      <c r="A790" s="968" t="s">
        <v>4819</v>
      </c>
      <c r="B790" s="969">
        <v>610110001304</v>
      </c>
      <c r="C790" s="968" t="s">
        <v>4873</v>
      </c>
      <c r="D790" s="968" t="s">
        <v>4114</v>
      </c>
      <c r="E790" s="968" t="s">
        <v>4090</v>
      </c>
      <c r="F790" s="970">
        <v>14640</v>
      </c>
      <c r="G790" s="968" t="s">
        <v>4091</v>
      </c>
      <c r="H790" s="971">
        <v>11</v>
      </c>
      <c r="I790" s="972">
        <v>0.99</v>
      </c>
      <c r="J790" s="972">
        <v>0</v>
      </c>
      <c r="K790" s="973">
        <v>36</v>
      </c>
      <c r="L790" s="972">
        <v>20.354399999999998</v>
      </c>
      <c r="M790" s="972">
        <v>35.64</v>
      </c>
      <c r="N790" s="971">
        <v>1</v>
      </c>
      <c r="O790" s="971">
        <v>0</v>
      </c>
      <c r="P790" s="968">
        <v>4690379107262</v>
      </c>
      <c r="Q790" s="971"/>
      <c r="R790" s="971">
        <v>0</v>
      </c>
      <c r="S790" s="968" t="s">
        <v>4092</v>
      </c>
      <c r="T790" s="974">
        <f t="shared" si="22"/>
        <v>9808.8000000000011</v>
      </c>
      <c r="U790" s="975">
        <f t="shared" si="23"/>
        <v>10299.240000000002</v>
      </c>
    </row>
    <row r="791" spans="1:21" hidden="1">
      <c r="A791" s="968" t="s">
        <v>4819</v>
      </c>
      <c r="B791" s="969">
        <v>610110001305</v>
      </c>
      <c r="C791" s="968" t="s">
        <v>4874</v>
      </c>
      <c r="D791" s="968" t="s">
        <v>4114</v>
      </c>
      <c r="E791" s="968" t="s">
        <v>4090</v>
      </c>
      <c r="F791" s="970">
        <v>14640</v>
      </c>
      <c r="G791" s="968" t="s">
        <v>4091</v>
      </c>
      <c r="H791" s="971">
        <v>11</v>
      </c>
      <c r="I791" s="972">
        <v>0.99</v>
      </c>
      <c r="J791" s="972">
        <v>0</v>
      </c>
      <c r="K791" s="973">
        <v>36</v>
      </c>
      <c r="L791" s="972">
        <v>20.354399999999998</v>
      </c>
      <c r="M791" s="972">
        <v>35.64</v>
      </c>
      <c r="N791" s="971">
        <v>1</v>
      </c>
      <c r="O791" s="971">
        <v>0</v>
      </c>
      <c r="P791" s="968">
        <v>4690379107279</v>
      </c>
      <c r="Q791" s="971"/>
      <c r="R791" s="971">
        <v>0</v>
      </c>
      <c r="S791" s="968" t="s">
        <v>4092</v>
      </c>
      <c r="T791" s="974">
        <f t="shared" si="22"/>
        <v>9808.8000000000011</v>
      </c>
      <c r="U791" s="975">
        <f t="shared" si="23"/>
        <v>10299.240000000002</v>
      </c>
    </row>
    <row r="792" spans="1:21" hidden="1">
      <c r="A792" s="968" t="s">
        <v>4819</v>
      </c>
      <c r="B792" s="969">
        <v>610110001306</v>
      </c>
      <c r="C792" s="968" t="s">
        <v>4875</v>
      </c>
      <c r="D792" s="968" t="s">
        <v>4114</v>
      </c>
      <c r="E792" s="968" t="s">
        <v>4090</v>
      </c>
      <c r="F792" s="970">
        <v>14640</v>
      </c>
      <c r="G792" s="968" t="s">
        <v>4091</v>
      </c>
      <c r="H792" s="971">
        <v>11</v>
      </c>
      <c r="I792" s="972">
        <v>0.99</v>
      </c>
      <c r="J792" s="972">
        <v>0</v>
      </c>
      <c r="K792" s="973">
        <v>36</v>
      </c>
      <c r="L792" s="972">
        <v>20.354399999999998</v>
      </c>
      <c r="M792" s="972">
        <v>35.64</v>
      </c>
      <c r="N792" s="971">
        <v>1</v>
      </c>
      <c r="O792" s="971">
        <v>0</v>
      </c>
      <c r="P792" s="968">
        <v>4690379107286</v>
      </c>
      <c r="Q792" s="971"/>
      <c r="R792" s="971">
        <v>0</v>
      </c>
      <c r="S792" s="968" t="s">
        <v>4092</v>
      </c>
      <c r="T792" s="974">
        <f t="shared" si="22"/>
        <v>9808.8000000000011</v>
      </c>
      <c r="U792" s="975">
        <f t="shared" si="23"/>
        <v>10299.240000000002</v>
      </c>
    </row>
    <row r="793" spans="1:21" hidden="1">
      <c r="A793" s="968" t="s">
        <v>4819</v>
      </c>
      <c r="B793" s="969">
        <v>610110001307</v>
      </c>
      <c r="C793" s="968" t="s">
        <v>4876</v>
      </c>
      <c r="D793" s="968" t="s">
        <v>4114</v>
      </c>
      <c r="E793" s="968" t="s">
        <v>4090</v>
      </c>
      <c r="F793" s="970">
        <v>14640</v>
      </c>
      <c r="G793" s="968" t="s">
        <v>4091</v>
      </c>
      <c r="H793" s="971">
        <v>11</v>
      </c>
      <c r="I793" s="972">
        <v>0.99</v>
      </c>
      <c r="J793" s="972">
        <v>0</v>
      </c>
      <c r="K793" s="973">
        <v>36</v>
      </c>
      <c r="L793" s="972">
        <v>20.354399999999998</v>
      </c>
      <c r="M793" s="972">
        <v>35.64</v>
      </c>
      <c r="N793" s="971">
        <v>1</v>
      </c>
      <c r="O793" s="971">
        <v>0</v>
      </c>
      <c r="P793" s="968">
        <v>4690379107293</v>
      </c>
      <c r="Q793" s="971"/>
      <c r="R793" s="971">
        <v>0</v>
      </c>
      <c r="S793" s="968" t="s">
        <v>4092</v>
      </c>
      <c r="T793" s="974">
        <f t="shared" si="22"/>
        <v>9808.8000000000011</v>
      </c>
      <c r="U793" s="975">
        <f t="shared" si="23"/>
        <v>10299.240000000002</v>
      </c>
    </row>
    <row r="794" spans="1:21" hidden="1">
      <c r="A794" s="968" t="s">
        <v>4819</v>
      </c>
      <c r="B794" s="969">
        <v>610110001308</v>
      </c>
      <c r="C794" s="968" t="s">
        <v>4877</v>
      </c>
      <c r="D794" s="968" t="s">
        <v>4114</v>
      </c>
      <c r="E794" s="968" t="s">
        <v>4090</v>
      </c>
      <c r="F794" s="970">
        <v>14640</v>
      </c>
      <c r="G794" s="968" t="s">
        <v>4091</v>
      </c>
      <c r="H794" s="971">
        <v>11</v>
      </c>
      <c r="I794" s="972">
        <v>0.99</v>
      </c>
      <c r="J794" s="972">
        <v>0</v>
      </c>
      <c r="K794" s="973">
        <v>36</v>
      </c>
      <c r="L794" s="972">
        <v>20.354399999999998</v>
      </c>
      <c r="M794" s="972">
        <v>35.64</v>
      </c>
      <c r="N794" s="971">
        <v>1</v>
      </c>
      <c r="O794" s="971">
        <v>0</v>
      </c>
      <c r="P794" s="968">
        <v>4690379107309</v>
      </c>
      <c r="Q794" s="971"/>
      <c r="R794" s="971">
        <v>0</v>
      </c>
      <c r="S794" s="968" t="s">
        <v>4092</v>
      </c>
      <c r="T794" s="974">
        <f t="shared" si="22"/>
        <v>9808.8000000000011</v>
      </c>
      <c r="U794" s="975">
        <f t="shared" si="23"/>
        <v>10299.240000000002</v>
      </c>
    </row>
    <row r="795" spans="1:21" hidden="1">
      <c r="A795" s="968" t="s">
        <v>4819</v>
      </c>
      <c r="B795" s="969">
        <v>610110001309</v>
      </c>
      <c r="C795" s="968" t="s">
        <v>4878</v>
      </c>
      <c r="D795" s="968" t="s">
        <v>4114</v>
      </c>
      <c r="E795" s="968" t="s">
        <v>4090</v>
      </c>
      <c r="F795" s="970">
        <v>14640</v>
      </c>
      <c r="G795" s="968" t="s">
        <v>4091</v>
      </c>
      <c r="H795" s="971">
        <v>11</v>
      </c>
      <c r="I795" s="972">
        <v>0.99</v>
      </c>
      <c r="J795" s="972">
        <v>0</v>
      </c>
      <c r="K795" s="973">
        <v>36</v>
      </c>
      <c r="L795" s="972">
        <v>20.354399999999998</v>
      </c>
      <c r="M795" s="972">
        <v>35.64</v>
      </c>
      <c r="N795" s="971">
        <v>1</v>
      </c>
      <c r="O795" s="971">
        <v>0</v>
      </c>
      <c r="P795" s="968">
        <v>4690379107316</v>
      </c>
      <c r="Q795" s="971"/>
      <c r="R795" s="971">
        <v>0</v>
      </c>
      <c r="S795" s="968" t="s">
        <v>4092</v>
      </c>
      <c r="T795" s="974">
        <f t="shared" si="22"/>
        <v>9808.8000000000011</v>
      </c>
      <c r="U795" s="975">
        <f t="shared" si="23"/>
        <v>10299.240000000002</v>
      </c>
    </row>
    <row r="796" spans="1:21" hidden="1">
      <c r="A796" s="968" t="s">
        <v>4819</v>
      </c>
      <c r="B796" s="969">
        <v>610110001310</v>
      </c>
      <c r="C796" s="968" t="s">
        <v>4879</v>
      </c>
      <c r="D796" s="968" t="s">
        <v>4114</v>
      </c>
      <c r="E796" s="968" t="s">
        <v>4090</v>
      </c>
      <c r="F796" s="970">
        <v>14640</v>
      </c>
      <c r="G796" s="968" t="s">
        <v>4091</v>
      </c>
      <c r="H796" s="971">
        <v>11</v>
      </c>
      <c r="I796" s="972">
        <v>0.99</v>
      </c>
      <c r="J796" s="972">
        <v>0</v>
      </c>
      <c r="K796" s="973">
        <v>36</v>
      </c>
      <c r="L796" s="972">
        <v>20.354399999999998</v>
      </c>
      <c r="M796" s="972">
        <v>35.64</v>
      </c>
      <c r="N796" s="971">
        <v>1</v>
      </c>
      <c r="O796" s="971">
        <v>0</v>
      </c>
      <c r="P796" s="968">
        <v>4690379107323</v>
      </c>
      <c r="Q796" s="971"/>
      <c r="R796" s="971">
        <v>0</v>
      </c>
      <c r="S796" s="968" t="s">
        <v>4092</v>
      </c>
      <c r="T796" s="974">
        <f t="shared" si="22"/>
        <v>9808.8000000000011</v>
      </c>
      <c r="U796" s="975">
        <f t="shared" si="23"/>
        <v>10299.240000000002</v>
      </c>
    </row>
    <row r="797" spans="1:21" hidden="1">
      <c r="A797" s="968" t="s">
        <v>4819</v>
      </c>
      <c r="B797" s="969">
        <v>610130008137</v>
      </c>
      <c r="C797" s="968" t="s">
        <v>4880</v>
      </c>
      <c r="D797" s="968" t="s">
        <v>4119</v>
      </c>
      <c r="E797" s="968" t="s">
        <v>4135</v>
      </c>
      <c r="F797" s="970">
        <v>1256.5999999999999</v>
      </c>
      <c r="G797" s="968" t="s">
        <v>4091</v>
      </c>
      <c r="H797" s="971">
        <v>10</v>
      </c>
      <c r="I797" s="972">
        <v>0.57599539203686401</v>
      </c>
      <c r="J797" s="972">
        <v>8</v>
      </c>
      <c r="K797" s="973">
        <v>60</v>
      </c>
      <c r="L797" s="972">
        <v>17.600000000000001</v>
      </c>
      <c r="M797" s="972">
        <v>34.559723522211797</v>
      </c>
      <c r="N797" s="971">
        <v>1</v>
      </c>
      <c r="O797" s="971">
        <v>0</v>
      </c>
      <c r="P797" s="968">
        <v>4690379106616</v>
      </c>
      <c r="Q797" s="971"/>
      <c r="R797" s="971">
        <v>0</v>
      </c>
      <c r="S797" s="968" t="s">
        <v>4092</v>
      </c>
      <c r="T797" s="974">
        <f t="shared" si="22"/>
        <v>841.92200000000003</v>
      </c>
      <c r="U797" s="975">
        <f t="shared" si="23"/>
        <v>884.01810000000012</v>
      </c>
    </row>
    <row r="798" spans="1:21" hidden="1">
      <c r="A798" s="968" t="s">
        <v>4819</v>
      </c>
      <c r="B798" s="969">
        <v>610130008138</v>
      </c>
      <c r="C798" s="968" t="s">
        <v>4881</v>
      </c>
      <c r="D798" s="968" t="s">
        <v>4119</v>
      </c>
      <c r="E798" s="968" t="s">
        <v>4135</v>
      </c>
      <c r="F798" s="970">
        <v>1256.5999999999999</v>
      </c>
      <c r="G798" s="968" t="s">
        <v>4091</v>
      </c>
      <c r="H798" s="971">
        <v>10</v>
      </c>
      <c r="I798" s="972">
        <v>0.57599539203686401</v>
      </c>
      <c r="J798" s="972">
        <v>8</v>
      </c>
      <c r="K798" s="973">
        <v>60</v>
      </c>
      <c r="L798" s="972">
        <v>17.600000000000001</v>
      </c>
      <c r="M798" s="972">
        <v>34.559723522211797</v>
      </c>
      <c r="N798" s="971">
        <v>1</v>
      </c>
      <c r="O798" s="971">
        <v>0</v>
      </c>
      <c r="P798" s="968">
        <v>4690379106623</v>
      </c>
      <c r="Q798" s="971"/>
      <c r="R798" s="971">
        <v>0</v>
      </c>
      <c r="S798" s="968" t="s">
        <v>4092</v>
      </c>
      <c r="T798" s="974">
        <f t="shared" si="22"/>
        <v>841.92200000000003</v>
      </c>
      <c r="U798" s="975">
        <f t="shared" si="23"/>
        <v>884.01810000000012</v>
      </c>
    </row>
    <row r="799" spans="1:21" hidden="1">
      <c r="A799" s="968" t="s">
        <v>4819</v>
      </c>
      <c r="B799" s="969">
        <v>610130008139</v>
      </c>
      <c r="C799" s="968" t="s">
        <v>4882</v>
      </c>
      <c r="D799" s="968" t="s">
        <v>4119</v>
      </c>
      <c r="E799" s="968" t="s">
        <v>4135</v>
      </c>
      <c r="F799" s="970">
        <v>1256.5999999999999</v>
      </c>
      <c r="G799" s="968" t="s">
        <v>4091</v>
      </c>
      <c r="H799" s="971">
        <v>10</v>
      </c>
      <c r="I799" s="972">
        <v>0.57599539203686401</v>
      </c>
      <c r="J799" s="972">
        <v>8</v>
      </c>
      <c r="K799" s="973">
        <v>60</v>
      </c>
      <c r="L799" s="972">
        <v>17.600000000000001</v>
      </c>
      <c r="M799" s="972">
        <v>34.559723522211797</v>
      </c>
      <c r="N799" s="971">
        <v>1</v>
      </c>
      <c r="O799" s="971">
        <v>0</v>
      </c>
      <c r="P799" s="968">
        <v>4690379106630</v>
      </c>
      <c r="Q799" s="971"/>
      <c r="R799" s="971">
        <v>0</v>
      </c>
      <c r="S799" s="968" t="s">
        <v>4092</v>
      </c>
      <c r="T799" s="974">
        <f t="shared" ref="T799:T862" si="24">F799*67%</f>
        <v>841.92200000000003</v>
      </c>
      <c r="U799" s="975">
        <f t="shared" ref="U799:U862" si="25">T799*1.05</f>
        <v>884.01810000000012</v>
      </c>
    </row>
    <row r="800" spans="1:21" hidden="1">
      <c r="A800" s="968" t="s">
        <v>4819</v>
      </c>
      <c r="B800" s="969">
        <v>610130008140</v>
      </c>
      <c r="C800" s="968" t="s">
        <v>4883</v>
      </c>
      <c r="D800" s="968" t="s">
        <v>4119</v>
      </c>
      <c r="E800" s="968" t="s">
        <v>4135</v>
      </c>
      <c r="F800" s="970">
        <v>1256.5999999999999</v>
      </c>
      <c r="G800" s="968" t="s">
        <v>4091</v>
      </c>
      <c r="H800" s="971">
        <v>10</v>
      </c>
      <c r="I800" s="972">
        <v>0.57599539203686401</v>
      </c>
      <c r="J800" s="972">
        <v>8</v>
      </c>
      <c r="K800" s="973">
        <v>60</v>
      </c>
      <c r="L800" s="972">
        <v>17.600000000000001</v>
      </c>
      <c r="M800" s="972">
        <v>34.559723522211797</v>
      </c>
      <c r="N800" s="971">
        <v>1</v>
      </c>
      <c r="O800" s="971">
        <v>0</v>
      </c>
      <c r="P800" s="968">
        <v>4690379106647</v>
      </c>
      <c r="Q800" s="971"/>
      <c r="R800" s="971">
        <v>0</v>
      </c>
      <c r="S800" s="968" t="s">
        <v>4092</v>
      </c>
      <c r="T800" s="974">
        <f t="shared" si="24"/>
        <v>841.92200000000003</v>
      </c>
      <c r="U800" s="975">
        <f t="shared" si="25"/>
        <v>884.01810000000012</v>
      </c>
    </row>
    <row r="801" spans="1:21" hidden="1">
      <c r="A801" s="968" t="s">
        <v>4819</v>
      </c>
      <c r="B801" s="969">
        <v>610130008141</v>
      </c>
      <c r="C801" s="968" t="s">
        <v>4884</v>
      </c>
      <c r="D801" s="968" t="s">
        <v>4119</v>
      </c>
      <c r="E801" s="968" t="s">
        <v>4135</v>
      </c>
      <c r="F801" s="970">
        <v>1256.5999999999999</v>
      </c>
      <c r="G801" s="968" t="s">
        <v>4091</v>
      </c>
      <c r="H801" s="971">
        <v>10</v>
      </c>
      <c r="I801" s="972">
        <v>0.57599539203686401</v>
      </c>
      <c r="J801" s="972">
        <v>8</v>
      </c>
      <c r="K801" s="973">
        <v>60</v>
      </c>
      <c r="L801" s="972">
        <v>17.600000000000001</v>
      </c>
      <c r="M801" s="972">
        <v>34.559723522211797</v>
      </c>
      <c r="N801" s="971">
        <v>1</v>
      </c>
      <c r="O801" s="971">
        <v>0</v>
      </c>
      <c r="P801" s="968">
        <v>4690379106654</v>
      </c>
      <c r="Q801" s="971"/>
      <c r="R801" s="971">
        <v>0</v>
      </c>
      <c r="S801" s="968" t="s">
        <v>4092</v>
      </c>
      <c r="T801" s="974">
        <f t="shared" si="24"/>
        <v>841.92200000000003</v>
      </c>
      <c r="U801" s="975">
        <f t="shared" si="25"/>
        <v>884.01810000000012</v>
      </c>
    </row>
    <row r="802" spans="1:21" hidden="1">
      <c r="A802" s="968" t="s">
        <v>4819</v>
      </c>
      <c r="B802" s="969">
        <v>610130008142</v>
      </c>
      <c r="C802" s="968" t="s">
        <v>4885</v>
      </c>
      <c r="D802" s="968" t="s">
        <v>4119</v>
      </c>
      <c r="E802" s="968" t="s">
        <v>4135</v>
      </c>
      <c r="F802" s="970">
        <v>1256.5999999999999</v>
      </c>
      <c r="G802" s="968" t="s">
        <v>4091</v>
      </c>
      <c r="H802" s="971">
        <v>10</v>
      </c>
      <c r="I802" s="972">
        <v>0.57599539203686401</v>
      </c>
      <c r="J802" s="972">
        <v>8</v>
      </c>
      <c r="K802" s="973">
        <v>60</v>
      </c>
      <c r="L802" s="972">
        <v>17.600000000000001</v>
      </c>
      <c r="M802" s="972">
        <v>34.559723522211797</v>
      </c>
      <c r="N802" s="971">
        <v>1</v>
      </c>
      <c r="O802" s="971">
        <v>0</v>
      </c>
      <c r="P802" s="968">
        <v>4690379106661</v>
      </c>
      <c r="Q802" s="971"/>
      <c r="R802" s="971">
        <v>0</v>
      </c>
      <c r="S802" s="968" t="s">
        <v>4092</v>
      </c>
      <c r="T802" s="974">
        <f t="shared" si="24"/>
        <v>841.92200000000003</v>
      </c>
      <c r="U802" s="975">
        <f t="shared" si="25"/>
        <v>884.01810000000012</v>
      </c>
    </row>
    <row r="803" spans="1:21" hidden="1">
      <c r="A803" s="968" t="s">
        <v>4819</v>
      </c>
      <c r="B803" s="969">
        <v>610130008143</v>
      </c>
      <c r="C803" s="968" t="s">
        <v>4886</v>
      </c>
      <c r="D803" s="968" t="s">
        <v>4119</v>
      </c>
      <c r="E803" s="968" t="s">
        <v>4135</v>
      </c>
      <c r="F803" s="970">
        <v>1256.5999999999999</v>
      </c>
      <c r="G803" s="968" t="s">
        <v>4091</v>
      </c>
      <c r="H803" s="971">
        <v>10</v>
      </c>
      <c r="I803" s="972">
        <v>0.57599539203686401</v>
      </c>
      <c r="J803" s="972">
        <v>8</v>
      </c>
      <c r="K803" s="973">
        <v>60</v>
      </c>
      <c r="L803" s="972">
        <v>17.600000000000001</v>
      </c>
      <c r="M803" s="972">
        <v>34.559723522211797</v>
      </c>
      <c r="N803" s="971">
        <v>1</v>
      </c>
      <c r="O803" s="971">
        <v>0</v>
      </c>
      <c r="P803" s="968">
        <v>4690379106678</v>
      </c>
      <c r="Q803" s="971"/>
      <c r="R803" s="971">
        <v>0</v>
      </c>
      <c r="S803" s="968" t="s">
        <v>4092</v>
      </c>
      <c r="T803" s="974">
        <f t="shared" si="24"/>
        <v>841.92200000000003</v>
      </c>
      <c r="U803" s="975">
        <f t="shared" si="25"/>
        <v>884.01810000000012</v>
      </c>
    </row>
    <row r="804" spans="1:21" hidden="1">
      <c r="A804" s="968" t="s">
        <v>4819</v>
      </c>
      <c r="B804" s="969">
        <v>610130008144</v>
      </c>
      <c r="C804" s="968" t="s">
        <v>4887</v>
      </c>
      <c r="D804" s="968" t="s">
        <v>4119</v>
      </c>
      <c r="E804" s="968" t="s">
        <v>4135</v>
      </c>
      <c r="F804" s="970">
        <v>1256.5999999999999</v>
      </c>
      <c r="G804" s="968" t="s">
        <v>4091</v>
      </c>
      <c r="H804" s="971">
        <v>10</v>
      </c>
      <c r="I804" s="972">
        <v>0.57599539203686401</v>
      </c>
      <c r="J804" s="972">
        <v>8</v>
      </c>
      <c r="K804" s="973">
        <v>60</v>
      </c>
      <c r="L804" s="972">
        <v>17.600000000000001</v>
      </c>
      <c r="M804" s="972">
        <v>34.559723522211797</v>
      </c>
      <c r="N804" s="971">
        <v>1</v>
      </c>
      <c r="O804" s="971">
        <v>0</v>
      </c>
      <c r="P804" s="968">
        <v>4690379106685</v>
      </c>
      <c r="Q804" s="971"/>
      <c r="R804" s="971">
        <v>0</v>
      </c>
      <c r="S804" s="968" t="s">
        <v>4092</v>
      </c>
      <c r="T804" s="974">
        <f t="shared" si="24"/>
        <v>841.92200000000003</v>
      </c>
      <c r="U804" s="975">
        <f t="shared" si="25"/>
        <v>884.01810000000012</v>
      </c>
    </row>
    <row r="805" spans="1:21" hidden="1">
      <c r="A805" s="968" t="s">
        <v>4819</v>
      </c>
      <c r="B805" s="969">
        <v>610130008145</v>
      </c>
      <c r="C805" s="968" t="s">
        <v>4888</v>
      </c>
      <c r="D805" s="968" t="s">
        <v>4125</v>
      </c>
      <c r="E805" s="968" t="s">
        <v>4135</v>
      </c>
      <c r="F805" s="970">
        <v>1116.3</v>
      </c>
      <c r="G805" s="968" t="s">
        <v>4091</v>
      </c>
      <c r="H805" s="971">
        <v>10</v>
      </c>
      <c r="I805" s="972">
        <v>0.43199654402764798</v>
      </c>
      <c r="J805" s="972">
        <v>6</v>
      </c>
      <c r="K805" s="973">
        <v>72</v>
      </c>
      <c r="L805" s="972">
        <v>9.33</v>
      </c>
      <c r="M805" s="972">
        <v>31.103751169990598</v>
      </c>
      <c r="N805" s="971">
        <v>1</v>
      </c>
      <c r="O805" s="971">
        <v>0</v>
      </c>
      <c r="P805" s="968">
        <v>4690379106692</v>
      </c>
      <c r="Q805" s="971"/>
      <c r="R805" s="971">
        <v>0</v>
      </c>
      <c r="S805" s="968" t="s">
        <v>4092</v>
      </c>
      <c r="T805" s="974">
        <f t="shared" si="24"/>
        <v>747.92100000000005</v>
      </c>
      <c r="U805" s="975">
        <f t="shared" si="25"/>
        <v>785.31705000000011</v>
      </c>
    </row>
    <row r="806" spans="1:21" hidden="1">
      <c r="A806" s="968" t="s">
        <v>4819</v>
      </c>
      <c r="B806" s="969">
        <v>610130008146</v>
      </c>
      <c r="C806" s="968" t="s">
        <v>4889</v>
      </c>
      <c r="D806" s="968" t="s">
        <v>4125</v>
      </c>
      <c r="E806" s="968" t="s">
        <v>4135</v>
      </c>
      <c r="F806" s="970">
        <v>1116.3</v>
      </c>
      <c r="G806" s="968" t="s">
        <v>4091</v>
      </c>
      <c r="H806" s="971">
        <v>10</v>
      </c>
      <c r="I806" s="972">
        <v>0.43199654402764798</v>
      </c>
      <c r="J806" s="972">
        <v>6</v>
      </c>
      <c r="K806" s="973">
        <v>72</v>
      </c>
      <c r="L806" s="972">
        <v>9.33</v>
      </c>
      <c r="M806" s="972">
        <v>31.103751169990598</v>
      </c>
      <c r="N806" s="971">
        <v>1</v>
      </c>
      <c r="O806" s="971">
        <v>0</v>
      </c>
      <c r="P806" s="968">
        <v>4690379106708</v>
      </c>
      <c r="Q806" s="971"/>
      <c r="R806" s="971">
        <v>0</v>
      </c>
      <c r="S806" s="968" t="s">
        <v>4092</v>
      </c>
      <c r="T806" s="974">
        <f t="shared" si="24"/>
        <v>747.92100000000005</v>
      </c>
      <c r="U806" s="975">
        <f t="shared" si="25"/>
        <v>785.31705000000011</v>
      </c>
    </row>
    <row r="807" spans="1:21" hidden="1">
      <c r="A807" s="968" t="s">
        <v>4819</v>
      </c>
      <c r="B807" s="969">
        <v>610130008147</v>
      </c>
      <c r="C807" s="968" t="s">
        <v>4890</v>
      </c>
      <c r="D807" s="968" t="s">
        <v>4125</v>
      </c>
      <c r="E807" s="968" t="s">
        <v>4135</v>
      </c>
      <c r="F807" s="970">
        <v>1116.3</v>
      </c>
      <c r="G807" s="968" t="s">
        <v>4091</v>
      </c>
      <c r="H807" s="971">
        <v>10</v>
      </c>
      <c r="I807" s="972">
        <v>0.43199654402764798</v>
      </c>
      <c r="J807" s="972">
        <v>6</v>
      </c>
      <c r="K807" s="973">
        <v>72</v>
      </c>
      <c r="L807" s="972">
        <v>9.33</v>
      </c>
      <c r="M807" s="972">
        <v>31.103751169990598</v>
      </c>
      <c r="N807" s="971">
        <v>1</v>
      </c>
      <c r="O807" s="971">
        <v>0</v>
      </c>
      <c r="P807" s="968">
        <v>4690379106715</v>
      </c>
      <c r="Q807" s="971"/>
      <c r="R807" s="971">
        <v>0</v>
      </c>
      <c r="S807" s="968" t="s">
        <v>4092</v>
      </c>
      <c r="T807" s="974">
        <f t="shared" si="24"/>
        <v>747.92100000000005</v>
      </c>
      <c r="U807" s="975">
        <f t="shared" si="25"/>
        <v>785.31705000000011</v>
      </c>
    </row>
    <row r="808" spans="1:21" hidden="1">
      <c r="A808" s="968" t="s">
        <v>4819</v>
      </c>
      <c r="B808" s="969">
        <v>610130008148</v>
      </c>
      <c r="C808" s="968" t="s">
        <v>4891</v>
      </c>
      <c r="D808" s="968" t="s">
        <v>4125</v>
      </c>
      <c r="E808" s="968" t="s">
        <v>4135</v>
      </c>
      <c r="F808" s="970">
        <v>1116.3</v>
      </c>
      <c r="G808" s="968" t="s">
        <v>4091</v>
      </c>
      <c r="H808" s="971">
        <v>10</v>
      </c>
      <c r="I808" s="972">
        <v>0.43199654402764798</v>
      </c>
      <c r="J808" s="972">
        <v>6</v>
      </c>
      <c r="K808" s="973">
        <v>72</v>
      </c>
      <c r="L808" s="972">
        <v>9.33</v>
      </c>
      <c r="M808" s="972">
        <v>31.103751169990598</v>
      </c>
      <c r="N808" s="971">
        <v>1</v>
      </c>
      <c r="O808" s="971">
        <v>0</v>
      </c>
      <c r="P808" s="968">
        <v>4690379106722</v>
      </c>
      <c r="Q808" s="971"/>
      <c r="R808" s="971">
        <v>0</v>
      </c>
      <c r="S808" s="968" t="s">
        <v>4092</v>
      </c>
      <c r="T808" s="974">
        <f t="shared" si="24"/>
        <v>747.92100000000005</v>
      </c>
      <c r="U808" s="975">
        <f t="shared" si="25"/>
        <v>785.31705000000011</v>
      </c>
    </row>
    <row r="809" spans="1:21" hidden="1">
      <c r="A809" s="968" t="s">
        <v>4819</v>
      </c>
      <c r="B809" s="969">
        <v>610130008149</v>
      </c>
      <c r="C809" s="968" t="s">
        <v>4892</v>
      </c>
      <c r="D809" s="968" t="s">
        <v>4125</v>
      </c>
      <c r="E809" s="968" t="s">
        <v>4135</v>
      </c>
      <c r="F809" s="970">
        <v>1116.3</v>
      </c>
      <c r="G809" s="968" t="s">
        <v>4091</v>
      </c>
      <c r="H809" s="971">
        <v>10</v>
      </c>
      <c r="I809" s="972">
        <v>0.43199654402764798</v>
      </c>
      <c r="J809" s="972">
        <v>6</v>
      </c>
      <c r="K809" s="973">
        <v>72</v>
      </c>
      <c r="L809" s="972">
        <v>9.33</v>
      </c>
      <c r="M809" s="972">
        <v>31.103751169990598</v>
      </c>
      <c r="N809" s="971">
        <v>1</v>
      </c>
      <c r="O809" s="971">
        <v>0</v>
      </c>
      <c r="P809" s="968">
        <v>4690379106739</v>
      </c>
      <c r="Q809" s="971"/>
      <c r="R809" s="971">
        <v>0</v>
      </c>
      <c r="S809" s="968" t="s">
        <v>4092</v>
      </c>
      <c r="T809" s="974">
        <f t="shared" si="24"/>
        <v>747.92100000000005</v>
      </c>
      <c r="U809" s="975">
        <f t="shared" si="25"/>
        <v>785.31705000000011</v>
      </c>
    </row>
    <row r="810" spans="1:21" hidden="1">
      <c r="A810" s="968" t="s">
        <v>4819</v>
      </c>
      <c r="B810" s="969">
        <v>610130008150</v>
      </c>
      <c r="C810" s="968" t="s">
        <v>4893</v>
      </c>
      <c r="D810" s="968" t="s">
        <v>4125</v>
      </c>
      <c r="E810" s="968" t="s">
        <v>4135</v>
      </c>
      <c r="F810" s="970">
        <v>1116.3</v>
      </c>
      <c r="G810" s="968" t="s">
        <v>4091</v>
      </c>
      <c r="H810" s="971">
        <v>10</v>
      </c>
      <c r="I810" s="972">
        <v>0.43199654402764798</v>
      </c>
      <c r="J810" s="972">
        <v>6</v>
      </c>
      <c r="K810" s="973">
        <v>72</v>
      </c>
      <c r="L810" s="972">
        <v>9.33</v>
      </c>
      <c r="M810" s="972">
        <v>31.103751169990598</v>
      </c>
      <c r="N810" s="971">
        <v>1</v>
      </c>
      <c r="O810" s="971">
        <v>0</v>
      </c>
      <c r="P810" s="968">
        <v>4690379106746</v>
      </c>
      <c r="Q810" s="971"/>
      <c r="R810" s="971">
        <v>0</v>
      </c>
      <c r="S810" s="968" t="s">
        <v>4092</v>
      </c>
      <c r="T810" s="974">
        <f t="shared" si="24"/>
        <v>747.92100000000005</v>
      </c>
      <c r="U810" s="975">
        <f t="shared" si="25"/>
        <v>785.31705000000011</v>
      </c>
    </row>
    <row r="811" spans="1:21" hidden="1">
      <c r="A811" s="968" t="s">
        <v>4819</v>
      </c>
      <c r="B811" s="969">
        <v>610130008151</v>
      </c>
      <c r="C811" s="968" t="s">
        <v>4894</v>
      </c>
      <c r="D811" s="968" t="s">
        <v>4125</v>
      </c>
      <c r="E811" s="968" t="s">
        <v>4135</v>
      </c>
      <c r="F811" s="970">
        <v>1116.3</v>
      </c>
      <c r="G811" s="968" t="s">
        <v>4091</v>
      </c>
      <c r="H811" s="971">
        <v>10</v>
      </c>
      <c r="I811" s="972">
        <v>0.43199654402764798</v>
      </c>
      <c r="J811" s="972">
        <v>6</v>
      </c>
      <c r="K811" s="973">
        <v>72</v>
      </c>
      <c r="L811" s="972">
        <v>9.33</v>
      </c>
      <c r="M811" s="972">
        <v>31.103751169990598</v>
      </c>
      <c r="N811" s="971">
        <v>1</v>
      </c>
      <c r="O811" s="971">
        <v>0</v>
      </c>
      <c r="P811" s="968">
        <v>4690379106753</v>
      </c>
      <c r="Q811" s="971"/>
      <c r="R811" s="971">
        <v>0</v>
      </c>
      <c r="S811" s="968" t="s">
        <v>4092</v>
      </c>
      <c r="T811" s="974">
        <f t="shared" si="24"/>
        <v>747.92100000000005</v>
      </c>
      <c r="U811" s="975">
        <f t="shared" si="25"/>
        <v>785.31705000000011</v>
      </c>
    </row>
    <row r="812" spans="1:21" hidden="1">
      <c r="A812" s="968" t="s">
        <v>4819</v>
      </c>
      <c r="B812" s="969">
        <v>610130008152</v>
      </c>
      <c r="C812" s="968" t="s">
        <v>4895</v>
      </c>
      <c r="D812" s="968" t="s">
        <v>4125</v>
      </c>
      <c r="E812" s="968" t="s">
        <v>4135</v>
      </c>
      <c r="F812" s="970">
        <v>1116.3</v>
      </c>
      <c r="G812" s="968" t="s">
        <v>4091</v>
      </c>
      <c r="H812" s="971">
        <v>10</v>
      </c>
      <c r="I812" s="972">
        <v>0.43199654402764798</v>
      </c>
      <c r="J812" s="972">
        <v>6</v>
      </c>
      <c r="K812" s="973">
        <v>72</v>
      </c>
      <c r="L812" s="972">
        <v>9.33</v>
      </c>
      <c r="M812" s="972">
        <v>31.103751169990598</v>
      </c>
      <c r="N812" s="971">
        <v>1</v>
      </c>
      <c r="O812" s="971">
        <v>0</v>
      </c>
      <c r="P812" s="968">
        <v>4690379106760</v>
      </c>
      <c r="Q812" s="971"/>
      <c r="R812" s="971">
        <v>0</v>
      </c>
      <c r="S812" s="968" t="s">
        <v>4092</v>
      </c>
      <c r="T812" s="974">
        <f t="shared" si="24"/>
        <v>747.92100000000005</v>
      </c>
      <c r="U812" s="975">
        <f t="shared" si="25"/>
        <v>785.31705000000011</v>
      </c>
    </row>
    <row r="813" spans="1:21" hidden="1">
      <c r="A813" s="968" t="s">
        <v>4819</v>
      </c>
      <c r="B813" s="969">
        <v>620070002861</v>
      </c>
      <c r="C813" s="968" t="s">
        <v>4896</v>
      </c>
      <c r="D813" s="968" t="s">
        <v>4144</v>
      </c>
      <c r="E813" s="968" t="s">
        <v>4120</v>
      </c>
      <c r="F813" s="970">
        <v>12157.3</v>
      </c>
      <c r="G813" s="968" t="s">
        <v>4091</v>
      </c>
      <c r="H813" s="971">
        <v>2</v>
      </c>
      <c r="I813" s="972">
        <v>1.05596620908131</v>
      </c>
      <c r="J813" s="972">
        <v>0</v>
      </c>
      <c r="K813" s="973">
        <v>18</v>
      </c>
      <c r="L813" s="972">
        <v>22.9</v>
      </c>
      <c r="M813" s="972">
        <v>19.007391763463598</v>
      </c>
      <c r="N813" s="971">
        <v>1</v>
      </c>
      <c r="O813" s="971">
        <v>0</v>
      </c>
      <c r="P813" s="968">
        <v>4690379106777</v>
      </c>
      <c r="Q813" s="971"/>
      <c r="R813" s="971">
        <v>0</v>
      </c>
      <c r="S813" s="968" t="s">
        <v>4092</v>
      </c>
      <c r="T813" s="974">
        <f t="shared" si="24"/>
        <v>8145.3909999999996</v>
      </c>
      <c r="U813" s="975">
        <f t="shared" si="25"/>
        <v>8552.6605500000005</v>
      </c>
    </row>
    <row r="814" spans="1:21" hidden="1">
      <c r="A814" s="968" t="s">
        <v>4819</v>
      </c>
      <c r="B814" s="969">
        <v>620070002862</v>
      </c>
      <c r="C814" s="968" t="s">
        <v>4897</v>
      </c>
      <c r="D814" s="968" t="s">
        <v>4144</v>
      </c>
      <c r="E814" s="968" t="s">
        <v>4120</v>
      </c>
      <c r="F814" s="970">
        <v>12157.3</v>
      </c>
      <c r="G814" s="968" t="s">
        <v>4091</v>
      </c>
      <c r="H814" s="971">
        <v>2</v>
      </c>
      <c r="I814" s="972">
        <v>1.05596620908131</v>
      </c>
      <c r="J814" s="972">
        <v>0</v>
      </c>
      <c r="K814" s="973">
        <v>18</v>
      </c>
      <c r="L814" s="972">
        <v>22.9</v>
      </c>
      <c r="M814" s="972">
        <v>19.007391763463598</v>
      </c>
      <c r="N814" s="971">
        <v>1</v>
      </c>
      <c r="O814" s="971">
        <v>0</v>
      </c>
      <c r="P814" s="968">
        <v>4690379106784</v>
      </c>
      <c r="Q814" s="971"/>
      <c r="R814" s="971">
        <v>0</v>
      </c>
      <c r="S814" s="968" t="s">
        <v>4092</v>
      </c>
      <c r="T814" s="974">
        <f t="shared" si="24"/>
        <v>8145.3909999999996</v>
      </c>
      <c r="U814" s="975">
        <f t="shared" si="25"/>
        <v>8552.6605500000005</v>
      </c>
    </row>
    <row r="815" spans="1:21" hidden="1">
      <c r="A815" s="968" t="s">
        <v>4819</v>
      </c>
      <c r="B815" s="969">
        <v>620070002863</v>
      </c>
      <c r="C815" s="968" t="s">
        <v>4898</v>
      </c>
      <c r="D815" s="968" t="s">
        <v>4144</v>
      </c>
      <c r="E815" s="968" t="s">
        <v>4120</v>
      </c>
      <c r="F815" s="970">
        <v>12157.3</v>
      </c>
      <c r="G815" s="968" t="s">
        <v>4091</v>
      </c>
      <c r="H815" s="971">
        <v>2</v>
      </c>
      <c r="I815" s="972">
        <v>1.05596620908131</v>
      </c>
      <c r="J815" s="972">
        <v>0</v>
      </c>
      <c r="K815" s="973">
        <v>18</v>
      </c>
      <c r="L815" s="972">
        <v>22.9</v>
      </c>
      <c r="M815" s="972">
        <v>19.007391763463598</v>
      </c>
      <c r="N815" s="971">
        <v>1</v>
      </c>
      <c r="O815" s="971">
        <v>0</v>
      </c>
      <c r="P815" s="968">
        <v>4690379106791</v>
      </c>
      <c r="Q815" s="971"/>
      <c r="R815" s="971">
        <v>0</v>
      </c>
      <c r="S815" s="968" t="s">
        <v>4092</v>
      </c>
      <c r="T815" s="974">
        <f t="shared" si="24"/>
        <v>8145.3909999999996</v>
      </c>
      <c r="U815" s="975">
        <f t="shared" si="25"/>
        <v>8552.6605500000005</v>
      </c>
    </row>
    <row r="816" spans="1:21" hidden="1">
      <c r="A816" s="968" t="s">
        <v>4819</v>
      </c>
      <c r="B816" s="969">
        <v>620070002864</v>
      </c>
      <c r="C816" s="968" t="s">
        <v>4899</v>
      </c>
      <c r="D816" s="968" t="s">
        <v>4144</v>
      </c>
      <c r="E816" s="968" t="s">
        <v>4120</v>
      </c>
      <c r="F816" s="970">
        <v>12157.3</v>
      </c>
      <c r="G816" s="968" t="s">
        <v>4091</v>
      </c>
      <c r="H816" s="971">
        <v>2</v>
      </c>
      <c r="I816" s="972">
        <v>1.05596620908131</v>
      </c>
      <c r="J816" s="972">
        <v>0</v>
      </c>
      <c r="K816" s="973">
        <v>18</v>
      </c>
      <c r="L816" s="972">
        <v>22.9</v>
      </c>
      <c r="M816" s="972">
        <v>19.007391763463598</v>
      </c>
      <c r="N816" s="971">
        <v>1</v>
      </c>
      <c r="O816" s="971">
        <v>0</v>
      </c>
      <c r="P816" s="968">
        <v>4690379106807</v>
      </c>
      <c r="Q816" s="971"/>
      <c r="R816" s="971">
        <v>0</v>
      </c>
      <c r="S816" s="968" t="s">
        <v>4092</v>
      </c>
      <c r="T816" s="974">
        <f t="shared" si="24"/>
        <v>8145.3909999999996</v>
      </c>
      <c r="U816" s="975">
        <f t="shared" si="25"/>
        <v>8552.6605500000005</v>
      </c>
    </row>
    <row r="817" spans="1:21" hidden="1">
      <c r="A817" s="968" t="s">
        <v>4819</v>
      </c>
      <c r="B817" s="969">
        <v>620070002865</v>
      </c>
      <c r="C817" s="968" t="s">
        <v>4900</v>
      </c>
      <c r="D817" s="968" t="s">
        <v>4144</v>
      </c>
      <c r="E817" s="968" t="s">
        <v>4120</v>
      </c>
      <c r="F817" s="970">
        <v>12157.3</v>
      </c>
      <c r="G817" s="968" t="s">
        <v>4091</v>
      </c>
      <c r="H817" s="971">
        <v>2</v>
      </c>
      <c r="I817" s="972">
        <v>1.05596620908131</v>
      </c>
      <c r="J817" s="972">
        <v>0</v>
      </c>
      <c r="K817" s="973">
        <v>18</v>
      </c>
      <c r="L817" s="972">
        <v>22.9</v>
      </c>
      <c r="M817" s="972">
        <v>19.007391763463598</v>
      </c>
      <c r="N817" s="971">
        <v>1</v>
      </c>
      <c r="O817" s="971">
        <v>0</v>
      </c>
      <c r="P817" s="968">
        <v>4690379106814</v>
      </c>
      <c r="Q817" s="971"/>
      <c r="R817" s="971">
        <v>0</v>
      </c>
      <c r="S817" s="968" t="s">
        <v>4092</v>
      </c>
      <c r="T817" s="974">
        <f t="shared" si="24"/>
        <v>8145.3909999999996</v>
      </c>
      <c r="U817" s="975">
        <f t="shared" si="25"/>
        <v>8552.6605500000005</v>
      </c>
    </row>
    <row r="818" spans="1:21" hidden="1">
      <c r="A818" s="968" t="s">
        <v>4819</v>
      </c>
      <c r="B818" s="969">
        <v>620070002866</v>
      </c>
      <c r="C818" s="968" t="s">
        <v>4901</v>
      </c>
      <c r="D818" s="968" t="s">
        <v>4144</v>
      </c>
      <c r="E818" s="968" t="s">
        <v>4120</v>
      </c>
      <c r="F818" s="970">
        <v>12157.3</v>
      </c>
      <c r="G818" s="968" t="s">
        <v>4091</v>
      </c>
      <c r="H818" s="971">
        <v>2</v>
      </c>
      <c r="I818" s="972">
        <v>1.05596620908131</v>
      </c>
      <c r="J818" s="972">
        <v>0</v>
      </c>
      <c r="K818" s="973">
        <v>18</v>
      </c>
      <c r="L818" s="972">
        <v>22.9</v>
      </c>
      <c r="M818" s="972">
        <v>19.007391763463598</v>
      </c>
      <c r="N818" s="971">
        <v>1</v>
      </c>
      <c r="O818" s="971">
        <v>0</v>
      </c>
      <c r="P818" s="968">
        <v>4690379106821</v>
      </c>
      <c r="Q818" s="971"/>
      <c r="R818" s="971">
        <v>0</v>
      </c>
      <c r="S818" s="968" t="s">
        <v>4092</v>
      </c>
      <c r="T818" s="974">
        <f t="shared" si="24"/>
        <v>8145.3909999999996</v>
      </c>
      <c r="U818" s="975">
        <f t="shared" si="25"/>
        <v>8552.6605500000005</v>
      </c>
    </row>
    <row r="819" spans="1:21" hidden="1">
      <c r="A819" s="968" t="s">
        <v>4819</v>
      </c>
      <c r="B819" s="969">
        <v>620070002867</v>
      </c>
      <c r="C819" s="968" t="s">
        <v>4902</v>
      </c>
      <c r="D819" s="968" t="s">
        <v>4144</v>
      </c>
      <c r="E819" s="968" t="s">
        <v>4120</v>
      </c>
      <c r="F819" s="970">
        <v>12157.3</v>
      </c>
      <c r="G819" s="968" t="s">
        <v>4091</v>
      </c>
      <c r="H819" s="971">
        <v>2</v>
      </c>
      <c r="I819" s="972">
        <v>1.05596620908131</v>
      </c>
      <c r="J819" s="972">
        <v>0</v>
      </c>
      <c r="K819" s="973">
        <v>18</v>
      </c>
      <c r="L819" s="972">
        <v>22.9</v>
      </c>
      <c r="M819" s="972">
        <v>19.007391763463598</v>
      </c>
      <c r="N819" s="971">
        <v>1</v>
      </c>
      <c r="O819" s="971">
        <v>0</v>
      </c>
      <c r="P819" s="968">
        <v>4690379106838</v>
      </c>
      <c r="Q819" s="971"/>
      <c r="R819" s="971">
        <v>0</v>
      </c>
      <c r="S819" s="968" t="s">
        <v>4092</v>
      </c>
      <c r="T819" s="974">
        <f t="shared" si="24"/>
        <v>8145.3909999999996</v>
      </c>
      <c r="U819" s="975">
        <f t="shared" si="25"/>
        <v>8552.6605500000005</v>
      </c>
    </row>
    <row r="820" spans="1:21" hidden="1">
      <c r="A820" s="968" t="s">
        <v>4819</v>
      </c>
      <c r="B820" s="969">
        <v>620070002868</v>
      </c>
      <c r="C820" s="968" t="s">
        <v>4903</v>
      </c>
      <c r="D820" s="968" t="s">
        <v>4144</v>
      </c>
      <c r="E820" s="968" t="s">
        <v>4120</v>
      </c>
      <c r="F820" s="970">
        <v>12157.3</v>
      </c>
      <c r="G820" s="968" t="s">
        <v>4091</v>
      </c>
      <c r="H820" s="971">
        <v>2</v>
      </c>
      <c r="I820" s="972">
        <v>1.05596620908131</v>
      </c>
      <c r="J820" s="972">
        <v>0</v>
      </c>
      <c r="K820" s="973">
        <v>18</v>
      </c>
      <c r="L820" s="972">
        <v>22.9</v>
      </c>
      <c r="M820" s="972">
        <v>19.007391763463598</v>
      </c>
      <c r="N820" s="971">
        <v>1</v>
      </c>
      <c r="O820" s="971">
        <v>0</v>
      </c>
      <c r="P820" s="968">
        <v>4690379106845</v>
      </c>
      <c r="Q820" s="971"/>
      <c r="R820" s="971">
        <v>0</v>
      </c>
      <c r="S820" s="968" t="s">
        <v>4092</v>
      </c>
      <c r="T820" s="974">
        <f t="shared" si="24"/>
        <v>8145.3909999999996</v>
      </c>
      <c r="U820" s="975">
        <f t="shared" si="25"/>
        <v>8552.6605500000005</v>
      </c>
    </row>
    <row r="821" spans="1:21" hidden="1">
      <c r="A821" s="968" t="s">
        <v>4819</v>
      </c>
      <c r="B821" s="969">
        <v>620070002869</v>
      </c>
      <c r="C821" s="968" t="s">
        <v>4904</v>
      </c>
      <c r="D821" s="968" t="s">
        <v>4144</v>
      </c>
      <c r="E821" s="968" t="s">
        <v>4120</v>
      </c>
      <c r="F821" s="970">
        <v>16427.3</v>
      </c>
      <c r="G821" s="968" t="s">
        <v>4091</v>
      </c>
      <c r="H821" s="971">
        <v>1</v>
      </c>
      <c r="I821" s="972">
        <v>0.527983104540655</v>
      </c>
      <c r="J821" s="972">
        <v>0</v>
      </c>
      <c r="K821" s="973">
        <v>30</v>
      </c>
      <c r="L821" s="972">
        <v>11.45</v>
      </c>
      <c r="M821" s="972">
        <v>15.8394931362196</v>
      </c>
      <c r="N821" s="971">
        <v>1</v>
      </c>
      <c r="O821" s="971">
        <v>0</v>
      </c>
      <c r="P821" s="968">
        <v>4690379106852</v>
      </c>
      <c r="Q821" s="971"/>
      <c r="R821" s="971">
        <v>0</v>
      </c>
      <c r="S821" s="968" t="s">
        <v>4092</v>
      </c>
      <c r="T821" s="974">
        <f t="shared" si="24"/>
        <v>11006.291000000001</v>
      </c>
      <c r="U821" s="975">
        <f t="shared" si="25"/>
        <v>11556.605550000002</v>
      </c>
    </row>
    <row r="822" spans="1:21" hidden="1">
      <c r="A822" s="968" t="s">
        <v>4819</v>
      </c>
      <c r="B822" s="969">
        <v>620070002870</v>
      </c>
      <c r="C822" s="968" t="s">
        <v>4905</v>
      </c>
      <c r="D822" s="968" t="s">
        <v>4144</v>
      </c>
      <c r="E822" s="968" t="s">
        <v>4120</v>
      </c>
      <c r="F822" s="970">
        <v>16427.3</v>
      </c>
      <c r="G822" s="968" t="s">
        <v>4091</v>
      </c>
      <c r="H822" s="971">
        <v>1</v>
      </c>
      <c r="I822" s="972">
        <v>0.527983104540655</v>
      </c>
      <c r="J822" s="972">
        <v>0</v>
      </c>
      <c r="K822" s="973">
        <v>30</v>
      </c>
      <c r="L822" s="972">
        <v>11.45</v>
      </c>
      <c r="M822" s="972">
        <v>15.8394931362196</v>
      </c>
      <c r="N822" s="971">
        <v>1</v>
      </c>
      <c r="O822" s="971">
        <v>0</v>
      </c>
      <c r="P822" s="968">
        <v>4690379106869</v>
      </c>
      <c r="Q822" s="971"/>
      <c r="R822" s="971">
        <v>0</v>
      </c>
      <c r="S822" s="968" t="s">
        <v>4092</v>
      </c>
      <c r="T822" s="974">
        <f t="shared" si="24"/>
        <v>11006.291000000001</v>
      </c>
      <c r="U822" s="975">
        <f t="shared" si="25"/>
        <v>11556.605550000002</v>
      </c>
    </row>
    <row r="823" spans="1:21" hidden="1">
      <c r="A823" s="968" t="s">
        <v>4819</v>
      </c>
      <c r="B823" s="969">
        <v>620070002871</v>
      </c>
      <c r="C823" s="968" t="s">
        <v>4906</v>
      </c>
      <c r="D823" s="968" t="s">
        <v>4144</v>
      </c>
      <c r="E823" s="968" t="s">
        <v>4120</v>
      </c>
      <c r="F823" s="970">
        <v>16427.3</v>
      </c>
      <c r="G823" s="968" t="s">
        <v>4091</v>
      </c>
      <c r="H823" s="971">
        <v>1</v>
      </c>
      <c r="I823" s="972">
        <v>0.527983104540655</v>
      </c>
      <c r="J823" s="972">
        <v>0</v>
      </c>
      <c r="K823" s="973">
        <v>30</v>
      </c>
      <c r="L823" s="972">
        <v>11.45</v>
      </c>
      <c r="M823" s="972">
        <v>15.8394931362196</v>
      </c>
      <c r="N823" s="971">
        <v>1</v>
      </c>
      <c r="O823" s="971">
        <v>0</v>
      </c>
      <c r="P823" s="968">
        <v>4690379106876</v>
      </c>
      <c r="Q823" s="971"/>
      <c r="R823" s="971">
        <v>0</v>
      </c>
      <c r="S823" s="968" t="s">
        <v>4092</v>
      </c>
      <c r="T823" s="974">
        <f t="shared" si="24"/>
        <v>11006.291000000001</v>
      </c>
      <c r="U823" s="975">
        <f t="shared" si="25"/>
        <v>11556.605550000002</v>
      </c>
    </row>
    <row r="824" spans="1:21" hidden="1">
      <c r="A824" s="968" t="s">
        <v>4819</v>
      </c>
      <c r="B824" s="969">
        <v>620070002872</v>
      </c>
      <c r="C824" s="968" t="s">
        <v>4907</v>
      </c>
      <c r="D824" s="968" t="s">
        <v>4144</v>
      </c>
      <c r="E824" s="968" t="s">
        <v>4120</v>
      </c>
      <c r="F824" s="970">
        <v>16427.3</v>
      </c>
      <c r="G824" s="968" t="s">
        <v>4091</v>
      </c>
      <c r="H824" s="971">
        <v>1</v>
      </c>
      <c r="I824" s="972">
        <v>0.527983104540655</v>
      </c>
      <c r="J824" s="972">
        <v>0</v>
      </c>
      <c r="K824" s="973">
        <v>30</v>
      </c>
      <c r="L824" s="972">
        <v>11.45</v>
      </c>
      <c r="M824" s="972">
        <v>15.8394931362196</v>
      </c>
      <c r="N824" s="971">
        <v>1</v>
      </c>
      <c r="O824" s="971">
        <v>0</v>
      </c>
      <c r="P824" s="968">
        <v>4690379106883</v>
      </c>
      <c r="Q824" s="971"/>
      <c r="R824" s="971">
        <v>0</v>
      </c>
      <c r="S824" s="968" t="s">
        <v>4092</v>
      </c>
      <c r="T824" s="974">
        <f t="shared" si="24"/>
        <v>11006.291000000001</v>
      </c>
      <c r="U824" s="975">
        <f t="shared" si="25"/>
        <v>11556.605550000002</v>
      </c>
    </row>
    <row r="825" spans="1:21" hidden="1">
      <c r="A825" s="968" t="s">
        <v>4819</v>
      </c>
      <c r="B825" s="969">
        <v>620070002873</v>
      </c>
      <c r="C825" s="968" t="s">
        <v>4908</v>
      </c>
      <c r="D825" s="968" t="s">
        <v>4144</v>
      </c>
      <c r="E825" s="968" t="s">
        <v>4120</v>
      </c>
      <c r="F825" s="970">
        <v>16427.3</v>
      </c>
      <c r="G825" s="968" t="s">
        <v>4091</v>
      </c>
      <c r="H825" s="971">
        <v>1</v>
      </c>
      <c r="I825" s="972">
        <v>0.527983104540655</v>
      </c>
      <c r="J825" s="972">
        <v>0</v>
      </c>
      <c r="K825" s="973">
        <v>30</v>
      </c>
      <c r="L825" s="972">
        <v>11.45</v>
      </c>
      <c r="M825" s="972">
        <v>15.8394931362196</v>
      </c>
      <c r="N825" s="971">
        <v>1</v>
      </c>
      <c r="O825" s="971">
        <v>0</v>
      </c>
      <c r="P825" s="968">
        <v>4690379106890</v>
      </c>
      <c r="Q825" s="971"/>
      <c r="R825" s="971">
        <v>0</v>
      </c>
      <c r="S825" s="968" t="s">
        <v>4092</v>
      </c>
      <c r="T825" s="974">
        <f t="shared" si="24"/>
        <v>11006.291000000001</v>
      </c>
      <c r="U825" s="975">
        <f t="shared" si="25"/>
        <v>11556.605550000002</v>
      </c>
    </row>
    <row r="826" spans="1:21" hidden="1">
      <c r="A826" s="968" t="s">
        <v>4819</v>
      </c>
      <c r="B826" s="969">
        <v>620070002874</v>
      </c>
      <c r="C826" s="968" t="s">
        <v>4909</v>
      </c>
      <c r="D826" s="968" t="s">
        <v>4144</v>
      </c>
      <c r="E826" s="968" t="s">
        <v>4120</v>
      </c>
      <c r="F826" s="970">
        <v>16427.3</v>
      </c>
      <c r="G826" s="968" t="s">
        <v>4091</v>
      </c>
      <c r="H826" s="971">
        <v>1</v>
      </c>
      <c r="I826" s="972">
        <v>0.527983104540655</v>
      </c>
      <c r="J826" s="972">
        <v>0</v>
      </c>
      <c r="K826" s="973">
        <v>30</v>
      </c>
      <c r="L826" s="972">
        <v>11.45</v>
      </c>
      <c r="M826" s="972">
        <v>15.8394931362196</v>
      </c>
      <c r="N826" s="971">
        <v>1</v>
      </c>
      <c r="O826" s="971">
        <v>0</v>
      </c>
      <c r="P826" s="968">
        <v>4690379106906</v>
      </c>
      <c r="Q826" s="971"/>
      <c r="R826" s="971">
        <v>0</v>
      </c>
      <c r="S826" s="968" t="s">
        <v>4092</v>
      </c>
      <c r="T826" s="974">
        <f t="shared" si="24"/>
        <v>11006.291000000001</v>
      </c>
      <c r="U826" s="975">
        <f t="shared" si="25"/>
        <v>11556.605550000002</v>
      </c>
    </row>
    <row r="827" spans="1:21" hidden="1">
      <c r="A827" s="968" t="s">
        <v>4819</v>
      </c>
      <c r="B827" s="969">
        <v>620070002875</v>
      </c>
      <c r="C827" s="968" t="s">
        <v>4910</v>
      </c>
      <c r="D827" s="968" t="s">
        <v>4144</v>
      </c>
      <c r="E827" s="968" t="s">
        <v>4120</v>
      </c>
      <c r="F827" s="970">
        <v>16427.3</v>
      </c>
      <c r="G827" s="968" t="s">
        <v>4091</v>
      </c>
      <c r="H827" s="971">
        <v>1</v>
      </c>
      <c r="I827" s="972">
        <v>0.527983104540655</v>
      </c>
      <c r="J827" s="972">
        <v>0</v>
      </c>
      <c r="K827" s="973">
        <v>30</v>
      </c>
      <c r="L827" s="972">
        <v>11.45</v>
      </c>
      <c r="M827" s="972">
        <v>15.8394931362196</v>
      </c>
      <c r="N827" s="971">
        <v>1</v>
      </c>
      <c r="O827" s="971">
        <v>0</v>
      </c>
      <c r="P827" s="968">
        <v>4690379106913</v>
      </c>
      <c r="Q827" s="971"/>
      <c r="R827" s="971">
        <v>0</v>
      </c>
      <c r="S827" s="968" t="s">
        <v>4092</v>
      </c>
      <c r="T827" s="974">
        <f t="shared" si="24"/>
        <v>11006.291000000001</v>
      </c>
      <c r="U827" s="975">
        <f t="shared" si="25"/>
        <v>11556.605550000002</v>
      </c>
    </row>
    <row r="828" spans="1:21" hidden="1">
      <c r="A828" s="968" t="s">
        <v>4819</v>
      </c>
      <c r="B828" s="969">
        <v>620070002876</v>
      </c>
      <c r="C828" s="968" t="s">
        <v>4911</v>
      </c>
      <c r="D828" s="968" t="s">
        <v>4144</v>
      </c>
      <c r="E828" s="968" t="s">
        <v>4120</v>
      </c>
      <c r="F828" s="970">
        <v>16427.3</v>
      </c>
      <c r="G828" s="968" t="s">
        <v>4091</v>
      </c>
      <c r="H828" s="971">
        <v>1</v>
      </c>
      <c r="I828" s="972">
        <v>0.527983104540655</v>
      </c>
      <c r="J828" s="972">
        <v>0</v>
      </c>
      <c r="K828" s="973">
        <v>30</v>
      </c>
      <c r="L828" s="972">
        <v>11.45</v>
      </c>
      <c r="M828" s="972">
        <v>15.8394931362196</v>
      </c>
      <c r="N828" s="971">
        <v>1</v>
      </c>
      <c r="O828" s="971">
        <v>0</v>
      </c>
      <c r="P828" s="968">
        <v>4690379106920</v>
      </c>
      <c r="Q828" s="971"/>
      <c r="R828" s="971">
        <v>0</v>
      </c>
      <c r="S828" s="968" t="s">
        <v>4092</v>
      </c>
      <c r="T828" s="974">
        <f t="shared" si="24"/>
        <v>11006.291000000001</v>
      </c>
      <c r="U828" s="975">
        <f t="shared" si="25"/>
        <v>11556.605550000002</v>
      </c>
    </row>
    <row r="829" spans="1:21" hidden="1">
      <c r="A829" s="968" t="s">
        <v>4819</v>
      </c>
      <c r="B829" s="969">
        <v>620070002877</v>
      </c>
      <c r="C829" s="968" t="s">
        <v>4912</v>
      </c>
      <c r="D829" s="968" t="s">
        <v>4144</v>
      </c>
      <c r="E829" s="968" t="s">
        <v>4120</v>
      </c>
      <c r="F829" s="970">
        <v>16427.3</v>
      </c>
      <c r="G829" s="968" t="s">
        <v>4091</v>
      </c>
      <c r="H829" s="971">
        <v>1</v>
      </c>
      <c r="I829" s="972">
        <v>0.527983104540655</v>
      </c>
      <c r="J829" s="972">
        <v>0</v>
      </c>
      <c r="K829" s="973">
        <v>30</v>
      </c>
      <c r="L829" s="972">
        <v>11.45</v>
      </c>
      <c r="M829" s="972">
        <v>15.8394931362196</v>
      </c>
      <c r="N829" s="971">
        <v>1</v>
      </c>
      <c r="O829" s="971">
        <v>0</v>
      </c>
      <c r="P829" s="968">
        <v>4690379106937</v>
      </c>
      <c r="Q829" s="971"/>
      <c r="R829" s="971">
        <v>0</v>
      </c>
      <c r="S829" s="968" t="s">
        <v>4092</v>
      </c>
      <c r="T829" s="974">
        <f t="shared" si="24"/>
        <v>11006.291000000001</v>
      </c>
      <c r="U829" s="975">
        <f t="shared" si="25"/>
        <v>11556.605550000002</v>
      </c>
    </row>
    <row r="830" spans="1:21" hidden="1">
      <c r="A830" s="968" t="s">
        <v>4819</v>
      </c>
      <c r="B830" s="969">
        <v>620070002878</v>
      </c>
      <c r="C830" s="968" t="s">
        <v>4913</v>
      </c>
      <c r="D830" s="968" t="s">
        <v>4144</v>
      </c>
      <c r="E830" s="968" t="s">
        <v>4120</v>
      </c>
      <c r="F830" s="970">
        <v>16427.3</v>
      </c>
      <c r="G830" s="968" t="s">
        <v>4091</v>
      </c>
      <c r="H830" s="971">
        <v>1</v>
      </c>
      <c r="I830" s="972">
        <v>0.527983104540655</v>
      </c>
      <c r="J830" s="972">
        <v>0</v>
      </c>
      <c r="K830" s="973">
        <v>30</v>
      </c>
      <c r="L830" s="972">
        <v>11.45</v>
      </c>
      <c r="M830" s="972">
        <v>15.8394931362196</v>
      </c>
      <c r="N830" s="971">
        <v>1</v>
      </c>
      <c r="O830" s="971">
        <v>0</v>
      </c>
      <c r="P830" s="968">
        <v>4690379106944</v>
      </c>
      <c r="Q830" s="971"/>
      <c r="R830" s="971">
        <v>0</v>
      </c>
      <c r="S830" s="968" t="s">
        <v>4092</v>
      </c>
      <c r="T830" s="974">
        <f t="shared" si="24"/>
        <v>11006.291000000001</v>
      </c>
      <c r="U830" s="975">
        <f t="shared" si="25"/>
        <v>11556.605550000002</v>
      </c>
    </row>
    <row r="831" spans="1:21" hidden="1">
      <c r="A831" s="968" t="s">
        <v>4819</v>
      </c>
      <c r="B831" s="969">
        <v>620070002879</v>
      </c>
      <c r="C831" s="968" t="s">
        <v>4914</v>
      </c>
      <c r="D831" s="968" t="s">
        <v>4144</v>
      </c>
      <c r="E831" s="968" t="s">
        <v>4120</v>
      </c>
      <c r="F831" s="970">
        <v>16427.3</v>
      </c>
      <c r="G831" s="968" t="s">
        <v>4091</v>
      </c>
      <c r="H831" s="971">
        <v>1</v>
      </c>
      <c r="I831" s="972">
        <v>0.527983104540655</v>
      </c>
      <c r="J831" s="972">
        <v>0</v>
      </c>
      <c r="K831" s="973">
        <v>30</v>
      </c>
      <c r="L831" s="972">
        <v>11.45</v>
      </c>
      <c r="M831" s="972">
        <v>15.8394931362196</v>
      </c>
      <c r="N831" s="971">
        <v>1</v>
      </c>
      <c r="O831" s="971">
        <v>0</v>
      </c>
      <c r="P831" s="968">
        <v>4690379106951</v>
      </c>
      <c r="Q831" s="971"/>
      <c r="R831" s="971">
        <v>0</v>
      </c>
      <c r="S831" s="968" t="s">
        <v>4092</v>
      </c>
      <c r="T831" s="974">
        <f t="shared" si="24"/>
        <v>11006.291000000001</v>
      </c>
      <c r="U831" s="975">
        <f t="shared" si="25"/>
        <v>11556.605550000002</v>
      </c>
    </row>
    <row r="832" spans="1:21" hidden="1">
      <c r="A832" s="968" t="s">
        <v>4819</v>
      </c>
      <c r="B832" s="969">
        <v>620070002880</v>
      </c>
      <c r="C832" s="968" t="s">
        <v>4915</v>
      </c>
      <c r="D832" s="968" t="s">
        <v>4144</v>
      </c>
      <c r="E832" s="968" t="s">
        <v>4120</v>
      </c>
      <c r="F832" s="970">
        <v>16427.3</v>
      </c>
      <c r="G832" s="968" t="s">
        <v>4091</v>
      </c>
      <c r="H832" s="971">
        <v>1</v>
      </c>
      <c r="I832" s="972">
        <v>0.527983104540655</v>
      </c>
      <c r="J832" s="972">
        <v>0</v>
      </c>
      <c r="K832" s="973">
        <v>30</v>
      </c>
      <c r="L832" s="972">
        <v>11.45</v>
      </c>
      <c r="M832" s="972">
        <v>15.8394931362196</v>
      </c>
      <c r="N832" s="971">
        <v>1</v>
      </c>
      <c r="O832" s="971">
        <v>0</v>
      </c>
      <c r="P832" s="968">
        <v>4690379106968</v>
      </c>
      <c r="Q832" s="971"/>
      <c r="R832" s="971">
        <v>0</v>
      </c>
      <c r="S832" s="968" t="s">
        <v>4092</v>
      </c>
      <c r="T832" s="974">
        <f t="shared" si="24"/>
        <v>11006.291000000001</v>
      </c>
      <c r="U832" s="975">
        <f t="shared" si="25"/>
        <v>11556.605550000002</v>
      </c>
    </row>
    <row r="833" spans="1:21" hidden="1">
      <c r="A833" s="968" t="s">
        <v>4819</v>
      </c>
      <c r="B833" s="969">
        <v>620070002881</v>
      </c>
      <c r="C833" s="968" t="s">
        <v>4916</v>
      </c>
      <c r="D833" s="968" t="s">
        <v>4144</v>
      </c>
      <c r="E833" s="968" t="s">
        <v>4120</v>
      </c>
      <c r="F833" s="970">
        <v>16427.3</v>
      </c>
      <c r="G833" s="968" t="s">
        <v>4091</v>
      </c>
      <c r="H833" s="971">
        <v>1</v>
      </c>
      <c r="I833" s="972">
        <v>0.527983104540655</v>
      </c>
      <c r="J833" s="972">
        <v>0</v>
      </c>
      <c r="K833" s="973">
        <v>30</v>
      </c>
      <c r="L833" s="972">
        <v>11.45</v>
      </c>
      <c r="M833" s="972">
        <v>15.8394931362196</v>
      </c>
      <c r="N833" s="971">
        <v>1</v>
      </c>
      <c r="O833" s="971">
        <v>0</v>
      </c>
      <c r="P833" s="968">
        <v>4690379106975</v>
      </c>
      <c r="Q833" s="971"/>
      <c r="R833" s="971">
        <v>0</v>
      </c>
      <c r="S833" s="968" t="s">
        <v>4092</v>
      </c>
      <c r="T833" s="974">
        <f t="shared" si="24"/>
        <v>11006.291000000001</v>
      </c>
      <c r="U833" s="975">
        <f t="shared" si="25"/>
        <v>11556.605550000002</v>
      </c>
    </row>
    <row r="834" spans="1:21" hidden="1">
      <c r="A834" s="968" t="s">
        <v>4819</v>
      </c>
      <c r="B834" s="969">
        <v>620070002882</v>
      </c>
      <c r="C834" s="968" t="s">
        <v>4917</v>
      </c>
      <c r="D834" s="968" t="s">
        <v>4144</v>
      </c>
      <c r="E834" s="968" t="s">
        <v>4120</v>
      </c>
      <c r="F834" s="970">
        <v>16427.3</v>
      </c>
      <c r="G834" s="968" t="s">
        <v>4091</v>
      </c>
      <c r="H834" s="971">
        <v>1</v>
      </c>
      <c r="I834" s="972">
        <v>0.527983104540655</v>
      </c>
      <c r="J834" s="972">
        <v>0</v>
      </c>
      <c r="K834" s="973">
        <v>30</v>
      </c>
      <c r="L834" s="972">
        <v>11.45</v>
      </c>
      <c r="M834" s="972">
        <v>15.8394931362196</v>
      </c>
      <c r="N834" s="971">
        <v>1</v>
      </c>
      <c r="O834" s="971">
        <v>0</v>
      </c>
      <c r="P834" s="968">
        <v>4690379106982</v>
      </c>
      <c r="Q834" s="971"/>
      <c r="R834" s="971">
        <v>0</v>
      </c>
      <c r="S834" s="968" t="s">
        <v>4092</v>
      </c>
      <c r="T834" s="974">
        <f t="shared" si="24"/>
        <v>11006.291000000001</v>
      </c>
      <c r="U834" s="975">
        <f t="shared" si="25"/>
        <v>11556.605550000002</v>
      </c>
    </row>
    <row r="835" spans="1:21" hidden="1">
      <c r="A835" s="968" t="s">
        <v>4819</v>
      </c>
      <c r="B835" s="969">
        <v>620070002883</v>
      </c>
      <c r="C835" s="968" t="s">
        <v>4918</v>
      </c>
      <c r="D835" s="968" t="s">
        <v>4144</v>
      </c>
      <c r="E835" s="968" t="s">
        <v>4120</v>
      </c>
      <c r="F835" s="970">
        <v>16427.3</v>
      </c>
      <c r="G835" s="968" t="s">
        <v>4091</v>
      </c>
      <c r="H835" s="971">
        <v>1</v>
      </c>
      <c r="I835" s="972">
        <v>0.527983104540655</v>
      </c>
      <c r="J835" s="972">
        <v>0</v>
      </c>
      <c r="K835" s="973">
        <v>30</v>
      </c>
      <c r="L835" s="972">
        <v>11.45</v>
      </c>
      <c r="M835" s="972">
        <v>15.8394931362196</v>
      </c>
      <c r="N835" s="971">
        <v>1</v>
      </c>
      <c r="O835" s="971">
        <v>0</v>
      </c>
      <c r="P835" s="968">
        <v>4690379106999</v>
      </c>
      <c r="Q835" s="971"/>
      <c r="R835" s="971">
        <v>0</v>
      </c>
      <c r="S835" s="968" t="s">
        <v>4092</v>
      </c>
      <c r="T835" s="974">
        <f t="shared" si="24"/>
        <v>11006.291000000001</v>
      </c>
      <c r="U835" s="975">
        <f t="shared" si="25"/>
        <v>11556.605550000002</v>
      </c>
    </row>
    <row r="836" spans="1:21" hidden="1">
      <c r="A836" s="968" t="s">
        <v>4819</v>
      </c>
      <c r="B836" s="969">
        <v>620070002884</v>
      </c>
      <c r="C836" s="968" t="s">
        <v>4919</v>
      </c>
      <c r="D836" s="968" t="s">
        <v>4144</v>
      </c>
      <c r="E836" s="968" t="s">
        <v>4120</v>
      </c>
      <c r="F836" s="970">
        <v>16427.3</v>
      </c>
      <c r="G836" s="968" t="s">
        <v>4091</v>
      </c>
      <c r="H836" s="971">
        <v>1</v>
      </c>
      <c r="I836" s="972">
        <v>0.527983104540655</v>
      </c>
      <c r="J836" s="972">
        <v>0</v>
      </c>
      <c r="K836" s="973">
        <v>30</v>
      </c>
      <c r="L836" s="972">
        <v>11.45</v>
      </c>
      <c r="M836" s="972">
        <v>15.8394931362196</v>
      </c>
      <c r="N836" s="971">
        <v>1</v>
      </c>
      <c r="O836" s="971">
        <v>0</v>
      </c>
      <c r="P836" s="968">
        <v>4690379107002</v>
      </c>
      <c r="Q836" s="971"/>
      <c r="R836" s="971">
        <v>0</v>
      </c>
      <c r="S836" s="968" t="s">
        <v>4092</v>
      </c>
      <c r="T836" s="974">
        <f t="shared" si="24"/>
        <v>11006.291000000001</v>
      </c>
      <c r="U836" s="975">
        <f t="shared" si="25"/>
        <v>11556.605550000002</v>
      </c>
    </row>
    <row r="837" spans="1:21" hidden="1">
      <c r="A837" s="968" t="s">
        <v>4819</v>
      </c>
      <c r="B837" s="969">
        <v>620070002885</v>
      </c>
      <c r="C837" s="968" t="s">
        <v>4920</v>
      </c>
      <c r="D837" s="968" t="s">
        <v>4170</v>
      </c>
      <c r="E837" s="968" t="s">
        <v>4120</v>
      </c>
      <c r="F837" s="970">
        <v>8985.2999999999993</v>
      </c>
      <c r="G837" s="968" t="s">
        <v>4091</v>
      </c>
      <c r="H837" s="971">
        <v>2</v>
      </c>
      <c r="I837" s="972">
        <v>0.79207920792079201</v>
      </c>
      <c r="J837" s="972">
        <v>0</v>
      </c>
      <c r="K837" s="973">
        <v>18</v>
      </c>
      <c r="L837" s="972">
        <v>22.9</v>
      </c>
      <c r="M837" s="972">
        <v>14.2574257425743</v>
      </c>
      <c r="N837" s="971">
        <v>1</v>
      </c>
      <c r="O837" s="971">
        <v>0</v>
      </c>
      <c r="P837" s="968">
        <v>4690379107019</v>
      </c>
      <c r="Q837" s="971"/>
      <c r="R837" s="971">
        <v>0</v>
      </c>
      <c r="S837" s="968" t="s">
        <v>4092</v>
      </c>
      <c r="T837" s="974">
        <f t="shared" si="24"/>
        <v>6020.1509999999998</v>
      </c>
      <c r="U837" s="975">
        <f t="shared" si="25"/>
        <v>6321.1585500000001</v>
      </c>
    </row>
    <row r="838" spans="1:21" hidden="1">
      <c r="A838" s="968" t="s">
        <v>4819</v>
      </c>
      <c r="B838" s="969">
        <v>620070002886</v>
      </c>
      <c r="C838" s="968" t="s">
        <v>4921</v>
      </c>
      <c r="D838" s="968" t="s">
        <v>4170</v>
      </c>
      <c r="E838" s="968" t="s">
        <v>4120</v>
      </c>
      <c r="F838" s="970">
        <v>8985.2999999999993</v>
      </c>
      <c r="G838" s="968" t="s">
        <v>4091</v>
      </c>
      <c r="H838" s="971">
        <v>2</v>
      </c>
      <c r="I838" s="972">
        <v>0.79207920792079201</v>
      </c>
      <c r="J838" s="972">
        <v>0</v>
      </c>
      <c r="K838" s="973">
        <v>18</v>
      </c>
      <c r="L838" s="972">
        <v>22.9</v>
      </c>
      <c r="M838" s="972">
        <v>14.2574257425743</v>
      </c>
      <c r="N838" s="971">
        <v>1</v>
      </c>
      <c r="O838" s="971">
        <v>0</v>
      </c>
      <c r="P838" s="968">
        <v>4690379107026</v>
      </c>
      <c r="Q838" s="971"/>
      <c r="R838" s="971">
        <v>0</v>
      </c>
      <c r="S838" s="968" t="s">
        <v>4092</v>
      </c>
      <c r="T838" s="974">
        <f t="shared" si="24"/>
        <v>6020.1509999999998</v>
      </c>
      <c r="U838" s="975">
        <f t="shared" si="25"/>
        <v>6321.1585500000001</v>
      </c>
    </row>
    <row r="839" spans="1:21" hidden="1">
      <c r="A839" s="968" t="s">
        <v>4819</v>
      </c>
      <c r="B839" s="969">
        <v>620070002887</v>
      </c>
      <c r="C839" s="968" t="s">
        <v>4922</v>
      </c>
      <c r="D839" s="968" t="s">
        <v>4170</v>
      </c>
      <c r="E839" s="968" t="s">
        <v>4120</v>
      </c>
      <c r="F839" s="970">
        <v>8985.2999999999993</v>
      </c>
      <c r="G839" s="968" t="s">
        <v>4091</v>
      </c>
      <c r="H839" s="971">
        <v>2</v>
      </c>
      <c r="I839" s="972">
        <v>0.79207920792079201</v>
      </c>
      <c r="J839" s="972">
        <v>0</v>
      </c>
      <c r="K839" s="973">
        <v>18</v>
      </c>
      <c r="L839" s="972">
        <v>22.9</v>
      </c>
      <c r="M839" s="972">
        <v>14.2574257425743</v>
      </c>
      <c r="N839" s="971">
        <v>1</v>
      </c>
      <c r="O839" s="971">
        <v>0</v>
      </c>
      <c r="P839" s="968">
        <v>4690379107033</v>
      </c>
      <c r="Q839" s="971"/>
      <c r="R839" s="971">
        <v>0</v>
      </c>
      <c r="S839" s="968" t="s">
        <v>4092</v>
      </c>
      <c r="T839" s="974">
        <f t="shared" si="24"/>
        <v>6020.1509999999998</v>
      </c>
      <c r="U839" s="975">
        <f t="shared" si="25"/>
        <v>6321.1585500000001</v>
      </c>
    </row>
    <row r="840" spans="1:21" hidden="1">
      <c r="A840" s="968" t="s">
        <v>4819</v>
      </c>
      <c r="B840" s="969">
        <v>620070002888</v>
      </c>
      <c r="C840" s="968" t="s">
        <v>4923</v>
      </c>
      <c r="D840" s="968" t="s">
        <v>4170</v>
      </c>
      <c r="E840" s="968" t="s">
        <v>4120</v>
      </c>
      <c r="F840" s="970">
        <v>8985.2999999999993</v>
      </c>
      <c r="G840" s="968" t="s">
        <v>4091</v>
      </c>
      <c r="H840" s="971">
        <v>2</v>
      </c>
      <c r="I840" s="972">
        <v>0.79207920792079201</v>
      </c>
      <c r="J840" s="972">
        <v>0</v>
      </c>
      <c r="K840" s="973">
        <v>18</v>
      </c>
      <c r="L840" s="972">
        <v>22.9</v>
      </c>
      <c r="M840" s="972">
        <v>14.2574257425743</v>
      </c>
      <c r="N840" s="971">
        <v>1</v>
      </c>
      <c r="O840" s="971">
        <v>0</v>
      </c>
      <c r="P840" s="968">
        <v>4690379107040</v>
      </c>
      <c r="Q840" s="971"/>
      <c r="R840" s="971">
        <v>0</v>
      </c>
      <c r="S840" s="968" t="s">
        <v>4092</v>
      </c>
      <c r="T840" s="974">
        <f t="shared" si="24"/>
        <v>6020.1509999999998</v>
      </c>
      <c r="U840" s="975">
        <f t="shared" si="25"/>
        <v>6321.1585500000001</v>
      </c>
    </row>
    <row r="841" spans="1:21" hidden="1">
      <c r="A841" s="968" t="s">
        <v>4819</v>
      </c>
      <c r="B841" s="969">
        <v>620070002889</v>
      </c>
      <c r="C841" s="968" t="s">
        <v>4924</v>
      </c>
      <c r="D841" s="968" t="s">
        <v>4170</v>
      </c>
      <c r="E841" s="968" t="s">
        <v>4120</v>
      </c>
      <c r="F841" s="970">
        <v>8985.2999999999993</v>
      </c>
      <c r="G841" s="968" t="s">
        <v>4091</v>
      </c>
      <c r="H841" s="971">
        <v>2</v>
      </c>
      <c r="I841" s="972">
        <v>0.79207920792079201</v>
      </c>
      <c r="J841" s="972">
        <v>0</v>
      </c>
      <c r="K841" s="973">
        <v>18</v>
      </c>
      <c r="L841" s="972">
        <v>22.9</v>
      </c>
      <c r="M841" s="972">
        <v>14.2574257425743</v>
      </c>
      <c r="N841" s="971">
        <v>1</v>
      </c>
      <c r="O841" s="971">
        <v>0</v>
      </c>
      <c r="P841" s="968">
        <v>4690379107057</v>
      </c>
      <c r="Q841" s="971"/>
      <c r="R841" s="971">
        <v>0</v>
      </c>
      <c r="S841" s="968" t="s">
        <v>4092</v>
      </c>
      <c r="T841" s="974">
        <f t="shared" si="24"/>
        <v>6020.1509999999998</v>
      </c>
      <c r="U841" s="975">
        <f t="shared" si="25"/>
        <v>6321.1585500000001</v>
      </c>
    </row>
    <row r="842" spans="1:21" hidden="1">
      <c r="A842" s="968" t="s">
        <v>4819</v>
      </c>
      <c r="B842" s="969">
        <v>620070002890</v>
      </c>
      <c r="C842" s="968" t="s">
        <v>4925</v>
      </c>
      <c r="D842" s="968" t="s">
        <v>4170</v>
      </c>
      <c r="E842" s="968" t="s">
        <v>4120</v>
      </c>
      <c r="F842" s="970">
        <v>8985.2999999999993</v>
      </c>
      <c r="G842" s="968" t="s">
        <v>4091</v>
      </c>
      <c r="H842" s="971">
        <v>2</v>
      </c>
      <c r="I842" s="972">
        <v>0.79207920792079201</v>
      </c>
      <c r="J842" s="972">
        <v>0</v>
      </c>
      <c r="K842" s="973">
        <v>18</v>
      </c>
      <c r="L842" s="972">
        <v>22.9</v>
      </c>
      <c r="M842" s="972">
        <v>14.2574257425743</v>
      </c>
      <c r="N842" s="971">
        <v>1</v>
      </c>
      <c r="O842" s="971">
        <v>0</v>
      </c>
      <c r="P842" s="968">
        <v>4690379107064</v>
      </c>
      <c r="Q842" s="971"/>
      <c r="R842" s="971">
        <v>0</v>
      </c>
      <c r="S842" s="968" t="s">
        <v>4092</v>
      </c>
      <c r="T842" s="974">
        <f t="shared" si="24"/>
        <v>6020.1509999999998</v>
      </c>
      <c r="U842" s="975">
        <f t="shared" si="25"/>
        <v>6321.1585500000001</v>
      </c>
    </row>
    <row r="843" spans="1:21" hidden="1">
      <c r="A843" s="968" t="s">
        <v>4819</v>
      </c>
      <c r="B843" s="969">
        <v>620070002891</v>
      </c>
      <c r="C843" s="968" t="s">
        <v>4926</v>
      </c>
      <c r="D843" s="968" t="s">
        <v>4170</v>
      </c>
      <c r="E843" s="968" t="s">
        <v>4120</v>
      </c>
      <c r="F843" s="970">
        <v>8985.2999999999993</v>
      </c>
      <c r="G843" s="968" t="s">
        <v>4091</v>
      </c>
      <c r="H843" s="971">
        <v>2</v>
      </c>
      <c r="I843" s="972">
        <v>0.79207920792079201</v>
      </c>
      <c r="J843" s="972">
        <v>0</v>
      </c>
      <c r="K843" s="973">
        <v>18</v>
      </c>
      <c r="L843" s="972">
        <v>22.9</v>
      </c>
      <c r="M843" s="972">
        <v>14.2574257425743</v>
      </c>
      <c r="N843" s="971">
        <v>1</v>
      </c>
      <c r="O843" s="971">
        <v>0</v>
      </c>
      <c r="P843" s="968">
        <v>4690379107071</v>
      </c>
      <c r="Q843" s="971"/>
      <c r="R843" s="971">
        <v>0</v>
      </c>
      <c r="S843" s="968" t="s">
        <v>4092</v>
      </c>
      <c r="T843" s="974">
        <f t="shared" si="24"/>
        <v>6020.1509999999998</v>
      </c>
      <c r="U843" s="975">
        <f t="shared" si="25"/>
        <v>6321.1585500000001</v>
      </c>
    </row>
    <row r="844" spans="1:21" hidden="1">
      <c r="A844" s="968" t="s">
        <v>4819</v>
      </c>
      <c r="B844" s="969">
        <v>620070002892</v>
      </c>
      <c r="C844" s="968" t="s">
        <v>4927</v>
      </c>
      <c r="D844" s="968" t="s">
        <v>4170</v>
      </c>
      <c r="E844" s="968" t="s">
        <v>4120</v>
      </c>
      <c r="F844" s="970">
        <v>8985.2999999999993</v>
      </c>
      <c r="G844" s="968" t="s">
        <v>4091</v>
      </c>
      <c r="H844" s="971">
        <v>2</v>
      </c>
      <c r="I844" s="972">
        <v>0.79207920792079201</v>
      </c>
      <c r="J844" s="972">
        <v>0</v>
      </c>
      <c r="K844" s="973">
        <v>18</v>
      </c>
      <c r="L844" s="972">
        <v>22.9</v>
      </c>
      <c r="M844" s="972">
        <v>14.2574257425743</v>
      </c>
      <c r="N844" s="971">
        <v>1</v>
      </c>
      <c r="O844" s="971">
        <v>0</v>
      </c>
      <c r="P844" s="968">
        <v>4690379107088</v>
      </c>
      <c r="Q844" s="971"/>
      <c r="R844" s="971">
        <v>0</v>
      </c>
      <c r="S844" s="968" t="s">
        <v>4092</v>
      </c>
      <c r="T844" s="974">
        <f t="shared" si="24"/>
        <v>6020.1509999999998</v>
      </c>
      <c r="U844" s="975">
        <f t="shared" si="25"/>
        <v>6321.1585500000001</v>
      </c>
    </row>
    <row r="845" spans="1:21" hidden="1">
      <c r="A845" s="968" t="s">
        <v>4819</v>
      </c>
      <c r="B845" s="969">
        <v>620070002893</v>
      </c>
      <c r="C845" s="968" t="s">
        <v>4928</v>
      </c>
      <c r="D845" s="968" t="s">
        <v>4170</v>
      </c>
      <c r="E845" s="968" t="s">
        <v>4120</v>
      </c>
      <c r="F845" s="970">
        <v>12895.4</v>
      </c>
      <c r="G845" s="968" t="s">
        <v>4091</v>
      </c>
      <c r="H845" s="971">
        <v>1</v>
      </c>
      <c r="I845" s="972">
        <v>0.396039603960396</v>
      </c>
      <c r="J845" s="972">
        <v>0</v>
      </c>
      <c r="K845" s="973">
        <v>30</v>
      </c>
      <c r="L845" s="972">
        <v>5.2850000000000001</v>
      </c>
      <c r="M845" s="972">
        <v>11.881188118811901</v>
      </c>
      <c r="N845" s="971">
        <v>1</v>
      </c>
      <c r="O845" s="971">
        <v>0</v>
      </c>
      <c r="P845" s="968">
        <v>4690379107095</v>
      </c>
      <c r="Q845" s="971"/>
      <c r="R845" s="971">
        <v>0</v>
      </c>
      <c r="S845" s="968" t="s">
        <v>4092</v>
      </c>
      <c r="T845" s="974">
        <f t="shared" si="24"/>
        <v>8639.9179999999997</v>
      </c>
      <c r="U845" s="975">
        <f t="shared" si="25"/>
        <v>9071.9138999999996</v>
      </c>
    </row>
    <row r="846" spans="1:21" hidden="1">
      <c r="A846" s="968" t="s">
        <v>4819</v>
      </c>
      <c r="B846" s="969">
        <v>620070002894</v>
      </c>
      <c r="C846" s="968" t="s">
        <v>4929</v>
      </c>
      <c r="D846" s="968" t="s">
        <v>4170</v>
      </c>
      <c r="E846" s="968" t="s">
        <v>4120</v>
      </c>
      <c r="F846" s="970">
        <v>12895.4</v>
      </c>
      <c r="G846" s="968" t="s">
        <v>4091</v>
      </c>
      <c r="H846" s="971">
        <v>1</v>
      </c>
      <c r="I846" s="972">
        <v>0.396039603960396</v>
      </c>
      <c r="J846" s="972">
        <v>0</v>
      </c>
      <c r="K846" s="973">
        <v>30</v>
      </c>
      <c r="L846" s="972">
        <v>5.2850000000000001</v>
      </c>
      <c r="M846" s="972">
        <v>11.881188118811901</v>
      </c>
      <c r="N846" s="971">
        <v>1</v>
      </c>
      <c r="O846" s="971">
        <v>0</v>
      </c>
      <c r="P846" s="968">
        <v>4690379107101</v>
      </c>
      <c r="Q846" s="971"/>
      <c r="R846" s="971">
        <v>0</v>
      </c>
      <c r="S846" s="968" t="s">
        <v>4092</v>
      </c>
      <c r="T846" s="974">
        <f t="shared" si="24"/>
        <v>8639.9179999999997</v>
      </c>
      <c r="U846" s="975">
        <f t="shared" si="25"/>
        <v>9071.9138999999996</v>
      </c>
    </row>
    <row r="847" spans="1:21" hidden="1">
      <c r="A847" s="968" t="s">
        <v>4819</v>
      </c>
      <c r="B847" s="969">
        <v>620070002895</v>
      </c>
      <c r="C847" s="968" t="s">
        <v>4930</v>
      </c>
      <c r="D847" s="968" t="s">
        <v>4170</v>
      </c>
      <c r="E847" s="968" t="s">
        <v>4120</v>
      </c>
      <c r="F847" s="970">
        <v>12895.4</v>
      </c>
      <c r="G847" s="968" t="s">
        <v>4091</v>
      </c>
      <c r="H847" s="971">
        <v>1</v>
      </c>
      <c r="I847" s="972">
        <v>0.396039603960396</v>
      </c>
      <c r="J847" s="972">
        <v>0</v>
      </c>
      <c r="K847" s="973">
        <v>30</v>
      </c>
      <c r="L847" s="972">
        <v>5.2850000000000001</v>
      </c>
      <c r="M847" s="972">
        <v>11.881188118811901</v>
      </c>
      <c r="N847" s="971">
        <v>1</v>
      </c>
      <c r="O847" s="971">
        <v>0</v>
      </c>
      <c r="P847" s="968">
        <v>4690379107118</v>
      </c>
      <c r="Q847" s="971"/>
      <c r="R847" s="971">
        <v>0</v>
      </c>
      <c r="S847" s="968" t="s">
        <v>4092</v>
      </c>
      <c r="T847" s="974">
        <f t="shared" si="24"/>
        <v>8639.9179999999997</v>
      </c>
      <c r="U847" s="975">
        <f t="shared" si="25"/>
        <v>9071.9138999999996</v>
      </c>
    </row>
    <row r="848" spans="1:21" hidden="1">
      <c r="A848" s="968" t="s">
        <v>4819</v>
      </c>
      <c r="B848" s="969">
        <v>620070002896</v>
      </c>
      <c r="C848" s="968" t="s">
        <v>4931</v>
      </c>
      <c r="D848" s="968" t="s">
        <v>4170</v>
      </c>
      <c r="E848" s="968" t="s">
        <v>4120</v>
      </c>
      <c r="F848" s="970">
        <v>12895.4</v>
      </c>
      <c r="G848" s="968" t="s">
        <v>4091</v>
      </c>
      <c r="H848" s="971">
        <v>1</v>
      </c>
      <c r="I848" s="972">
        <v>0.396039603960396</v>
      </c>
      <c r="J848" s="972">
        <v>0</v>
      </c>
      <c r="K848" s="973">
        <v>30</v>
      </c>
      <c r="L848" s="972">
        <v>5.2850000000000001</v>
      </c>
      <c r="M848" s="972">
        <v>11.881188118811901</v>
      </c>
      <c r="N848" s="971">
        <v>1</v>
      </c>
      <c r="O848" s="971">
        <v>0</v>
      </c>
      <c r="P848" s="968">
        <v>4690379107125</v>
      </c>
      <c r="Q848" s="971"/>
      <c r="R848" s="971">
        <v>0</v>
      </c>
      <c r="S848" s="968" t="s">
        <v>4092</v>
      </c>
      <c r="T848" s="974">
        <f t="shared" si="24"/>
        <v>8639.9179999999997</v>
      </c>
      <c r="U848" s="975">
        <f t="shared" si="25"/>
        <v>9071.9138999999996</v>
      </c>
    </row>
    <row r="849" spans="1:21" hidden="1">
      <c r="A849" s="968" t="s">
        <v>4819</v>
      </c>
      <c r="B849" s="969">
        <v>620070002897</v>
      </c>
      <c r="C849" s="968" t="s">
        <v>4932</v>
      </c>
      <c r="D849" s="968" t="s">
        <v>4170</v>
      </c>
      <c r="E849" s="968" t="s">
        <v>4120</v>
      </c>
      <c r="F849" s="970">
        <v>12895.4</v>
      </c>
      <c r="G849" s="968" t="s">
        <v>4091</v>
      </c>
      <c r="H849" s="971">
        <v>1</v>
      </c>
      <c r="I849" s="972">
        <v>0.396039603960396</v>
      </c>
      <c r="J849" s="972">
        <v>0</v>
      </c>
      <c r="K849" s="973">
        <v>30</v>
      </c>
      <c r="L849" s="972">
        <v>5.2850000000000001</v>
      </c>
      <c r="M849" s="972">
        <v>11.881188118811901</v>
      </c>
      <c r="N849" s="971">
        <v>1</v>
      </c>
      <c r="O849" s="971">
        <v>0</v>
      </c>
      <c r="P849" s="968">
        <v>4690379107132</v>
      </c>
      <c r="Q849" s="971"/>
      <c r="R849" s="971">
        <v>0</v>
      </c>
      <c r="S849" s="968" t="s">
        <v>4092</v>
      </c>
      <c r="T849" s="974">
        <f t="shared" si="24"/>
        <v>8639.9179999999997</v>
      </c>
      <c r="U849" s="975">
        <f t="shared" si="25"/>
        <v>9071.9138999999996</v>
      </c>
    </row>
    <row r="850" spans="1:21" hidden="1">
      <c r="A850" s="968" t="s">
        <v>4819</v>
      </c>
      <c r="B850" s="969">
        <v>620070002898</v>
      </c>
      <c r="C850" s="968" t="s">
        <v>4933</v>
      </c>
      <c r="D850" s="968" t="s">
        <v>4170</v>
      </c>
      <c r="E850" s="968" t="s">
        <v>4120</v>
      </c>
      <c r="F850" s="970">
        <v>12895.4</v>
      </c>
      <c r="G850" s="968" t="s">
        <v>4091</v>
      </c>
      <c r="H850" s="971">
        <v>1</v>
      </c>
      <c r="I850" s="972">
        <v>0.396039603960396</v>
      </c>
      <c r="J850" s="972">
        <v>0</v>
      </c>
      <c r="K850" s="973">
        <v>30</v>
      </c>
      <c r="L850" s="972">
        <v>5.2850000000000001</v>
      </c>
      <c r="M850" s="972">
        <v>11.881188118811901</v>
      </c>
      <c r="N850" s="971">
        <v>1</v>
      </c>
      <c r="O850" s="971">
        <v>0</v>
      </c>
      <c r="P850" s="968">
        <v>4690379107149</v>
      </c>
      <c r="Q850" s="971"/>
      <c r="R850" s="971">
        <v>0</v>
      </c>
      <c r="S850" s="968" t="s">
        <v>4092</v>
      </c>
      <c r="T850" s="974">
        <f t="shared" si="24"/>
        <v>8639.9179999999997</v>
      </c>
      <c r="U850" s="975">
        <f t="shared" si="25"/>
        <v>9071.9138999999996</v>
      </c>
    </row>
    <row r="851" spans="1:21" hidden="1">
      <c r="A851" s="968" t="s">
        <v>4819</v>
      </c>
      <c r="B851" s="969">
        <v>620070002899</v>
      </c>
      <c r="C851" s="968" t="s">
        <v>4934</v>
      </c>
      <c r="D851" s="968" t="s">
        <v>4170</v>
      </c>
      <c r="E851" s="968" t="s">
        <v>4120</v>
      </c>
      <c r="F851" s="970">
        <v>12895.4</v>
      </c>
      <c r="G851" s="968" t="s">
        <v>4091</v>
      </c>
      <c r="H851" s="971">
        <v>1</v>
      </c>
      <c r="I851" s="972">
        <v>0.396039603960396</v>
      </c>
      <c r="J851" s="972">
        <v>0</v>
      </c>
      <c r="K851" s="973">
        <v>30</v>
      </c>
      <c r="L851" s="972">
        <v>5.2850000000000001</v>
      </c>
      <c r="M851" s="972">
        <v>11.881188118811901</v>
      </c>
      <c r="N851" s="971">
        <v>1</v>
      </c>
      <c r="O851" s="971">
        <v>0</v>
      </c>
      <c r="P851" s="968">
        <v>4690379107156</v>
      </c>
      <c r="Q851" s="971"/>
      <c r="R851" s="971">
        <v>0</v>
      </c>
      <c r="S851" s="968" t="s">
        <v>4092</v>
      </c>
      <c r="T851" s="974">
        <f t="shared" si="24"/>
        <v>8639.9179999999997</v>
      </c>
      <c r="U851" s="975">
        <f t="shared" si="25"/>
        <v>9071.9138999999996</v>
      </c>
    </row>
    <row r="852" spans="1:21" hidden="1">
      <c r="A852" s="968" t="s">
        <v>4819</v>
      </c>
      <c r="B852" s="969">
        <v>620070002900</v>
      </c>
      <c r="C852" s="968" t="s">
        <v>4935</v>
      </c>
      <c r="D852" s="968" t="s">
        <v>4170</v>
      </c>
      <c r="E852" s="968" t="s">
        <v>4120</v>
      </c>
      <c r="F852" s="970">
        <v>12895.4</v>
      </c>
      <c r="G852" s="968" t="s">
        <v>4091</v>
      </c>
      <c r="H852" s="971">
        <v>1</v>
      </c>
      <c r="I852" s="972">
        <v>0.396039603960396</v>
      </c>
      <c r="J852" s="972">
        <v>0</v>
      </c>
      <c r="K852" s="973">
        <v>30</v>
      </c>
      <c r="L852" s="972">
        <v>5.2850000000000001</v>
      </c>
      <c r="M852" s="972">
        <v>11.881188118811901</v>
      </c>
      <c r="N852" s="971">
        <v>1</v>
      </c>
      <c r="O852" s="971">
        <v>0</v>
      </c>
      <c r="P852" s="968">
        <v>4690379107163</v>
      </c>
      <c r="Q852" s="971"/>
      <c r="R852" s="971">
        <v>0</v>
      </c>
      <c r="S852" s="968" t="s">
        <v>4092</v>
      </c>
      <c r="T852" s="974">
        <f t="shared" si="24"/>
        <v>8639.9179999999997</v>
      </c>
      <c r="U852" s="975">
        <f t="shared" si="25"/>
        <v>9071.9138999999996</v>
      </c>
    </row>
    <row r="853" spans="1:21" hidden="1">
      <c r="A853" s="968" t="s">
        <v>4819</v>
      </c>
      <c r="B853" s="969">
        <v>620070002901</v>
      </c>
      <c r="C853" s="968" t="s">
        <v>4936</v>
      </c>
      <c r="D853" s="968" t="s">
        <v>4170</v>
      </c>
      <c r="E853" s="968" t="s">
        <v>4120</v>
      </c>
      <c r="F853" s="970">
        <v>12895.4</v>
      </c>
      <c r="G853" s="968" t="s">
        <v>4091</v>
      </c>
      <c r="H853" s="971">
        <v>1</v>
      </c>
      <c r="I853" s="972">
        <v>0.396039603960396</v>
      </c>
      <c r="J853" s="972">
        <v>0</v>
      </c>
      <c r="K853" s="973">
        <v>30</v>
      </c>
      <c r="L853" s="972">
        <v>5.2850000000000001</v>
      </c>
      <c r="M853" s="972">
        <v>11.881188118811901</v>
      </c>
      <c r="N853" s="971">
        <v>1</v>
      </c>
      <c r="O853" s="971">
        <v>0</v>
      </c>
      <c r="P853" s="968">
        <v>4690379107170</v>
      </c>
      <c r="Q853" s="971"/>
      <c r="R853" s="971">
        <v>0</v>
      </c>
      <c r="S853" s="968" t="s">
        <v>4092</v>
      </c>
      <c r="T853" s="974">
        <f t="shared" si="24"/>
        <v>8639.9179999999997</v>
      </c>
      <c r="U853" s="975">
        <f t="shared" si="25"/>
        <v>9071.9138999999996</v>
      </c>
    </row>
    <row r="854" spans="1:21" hidden="1">
      <c r="A854" s="968" t="s">
        <v>4819</v>
      </c>
      <c r="B854" s="969">
        <v>620070002902</v>
      </c>
      <c r="C854" s="968" t="s">
        <v>4937</v>
      </c>
      <c r="D854" s="968" t="s">
        <v>4170</v>
      </c>
      <c r="E854" s="968" t="s">
        <v>4120</v>
      </c>
      <c r="F854" s="970">
        <v>12895.4</v>
      </c>
      <c r="G854" s="968" t="s">
        <v>4091</v>
      </c>
      <c r="H854" s="971">
        <v>1</v>
      </c>
      <c r="I854" s="972">
        <v>0.396039603960396</v>
      </c>
      <c r="J854" s="972">
        <v>0</v>
      </c>
      <c r="K854" s="973">
        <v>30</v>
      </c>
      <c r="L854" s="972">
        <v>5.2850000000000001</v>
      </c>
      <c r="M854" s="972">
        <v>11.881188118811901</v>
      </c>
      <c r="N854" s="971">
        <v>1</v>
      </c>
      <c r="O854" s="971">
        <v>0</v>
      </c>
      <c r="P854" s="968">
        <v>4690379107187</v>
      </c>
      <c r="Q854" s="971"/>
      <c r="R854" s="971">
        <v>0</v>
      </c>
      <c r="S854" s="968" t="s">
        <v>4092</v>
      </c>
      <c r="T854" s="974">
        <f t="shared" si="24"/>
        <v>8639.9179999999997</v>
      </c>
      <c r="U854" s="975">
        <f t="shared" si="25"/>
        <v>9071.9138999999996</v>
      </c>
    </row>
    <row r="855" spans="1:21" hidden="1">
      <c r="A855" s="968" t="s">
        <v>4819</v>
      </c>
      <c r="B855" s="969">
        <v>620070002903</v>
      </c>
      <c r="C855" s="968" t="s">
        <v>4938</v>
      </c>
      <c r="D855" s="968" t="s">
        <v>4170</v>
      </c>
      <c r="E855" s="968" t="s">
        <v>4120</v>
      </c>
      <c r="F855" s="970">
        <v>12895.4</v>
      </c>
      <c r="G855" s="968" t="s">
        <v>4091</v>
      </c>
      <c r="H855" s="971">
        <v>1</v>
      </c>
      <c r="I855" s="972">
        <v>0.396039603960396</v>
      </c>
      <c r="J855" s="972">
        <v>0</v>
      </c>
      <c r="K855" s="973">
        <v>30</v>
      </c>
      <c r="L855" s="972">
        <v>5.2850000000000001</v>
      </c>
      <c r="M855" s="972">
        <v>11.881188118811901</v>
      </c>
      <c r="N855" s="971">
        <v>1</v>
      </c>
      <c r="O855" s="971">
        <v>0</v>
      </c>
      <c r="P855" s="968">
        <v>4690379107194</v>
      </c>
      <c r="Q855" s="971"/>
      <c r="R855" s="971">
        <v>0</v>
      </c>
      <c r="S855" s="968" t="s">
        <v>4092</v>
      </c>
      <c r="T855" s="974">
        <f t="shared" si="24"/>
        <v>8639.9179999999997</v>
      </c>
      <c r="U855" s="975">
        <f t="shared" si="25"/>
        <v>9071.9138999999996</v>
      </c>
    </row>
    <row r="856" spans="1:21" hidden="1">
      <c r="A856" s="968" t="s">
        <v>4819</v>
      </c>
      <c r="B856" s="969">
        <v>620070002904</v>
      </c>
      <c r="C856" s="968" t="s">
        <v>4939</v>
      </c>
      <c r="D856" s="968" t="s">
        <v>4170</v>
      </c>
      <c r="E856" s="968" t="s">
        <v>4120</v>
      </c>
      <c r="F856" s="970">
        <v>12895.4</v>
      </c>
      <c r="G856" s="968" t="s">
        <v>4091</v>
      </c>
      <c r="H856" s="971">
        <v>1</v>
      </c>
      <c r="I856" s="972">
        <v>0.396039603960396</v>
      </c>
      <c r="J856" s="972">
        <v>0</v>
      </c>
      <c r="K856" s="973">
        <v>30</v>
      </c>
      <c r="L856" s="972">
        <v>5.2850000000000001</v>
      </c>
      <c r="M856" s="972">
        <v>11.881188118811901</v>
      </c>
      <c r="N856" s="971">
        <v>1</v>
      </c>
      <c r="O856" s="971">
        <v>0</v>
      </c>
      <c r="P856" s="968">
        <v>4690379107200</v>
      </c>
      <c r="Q856" s="971"/>
      <c r="R856" s="971">
        <v>0</v>
      </c>
      <c r="S856" s="968" t="s">
        <v>4092</v>
      </c>
      <c r="T856" s="974">
        <f t="shared" si="24"/>
        <v>8639.9179999999997</v>
      </c>
      <c r="U856" s="975">
        <f t="shared" si="25"/>
        <v>9071.9138999999996</v>
      </c>
    </row>
    <row r="857" spans="1:21" hidden="1">
      <c r="A857" s="968" t="s">
        <v>4819</v>
      </c>
      <c r="B857" s="969">
        <v>620070002905</v>
      </c>
      <c r="C857" s="968" t="s">
        <v>4940</v>
      </c>
      <c r="D857" s="968" t="s">
        <v>4170</v>
      </c>
      <c r="E857" s="968" t="s">
        <v>4120</v>
      </c>
      <c r="F857" s="970">
        <v>12895.4</v>
      </c>
      <c r="G857" s="968" t="s">
        <v>4091</v>
      </c>
      <c r="H857" s="971">
        <v>1</v>
      </c>
      <c r="I857" s="972">
        <v>0.396039603960396</v>
      </c>
      <c r="J857" s="972">
        <v>0</v>
      </c>
      <c r="K857" s="973">
        <v>30</v>
      </c>
      <c r="L857" s="972">
        <v>5.2850000000000001</v>
      </c>
      <c r="M857" s="972">
        <v>11.881188118811901</v>
      </c>
      <c r="N857" s="971">
        <v>1</v>
      </c>
      <c r="O857" s="971">
        <v>0</v>
      </c>
      <c r="P857" s="968">
        <v>4690379107217</v>
      </c>
      <c r="Q857" s="971"/>
      <c r="R857" s="971">
        <v>0</v>
      </c>
      <c r="S857" s="968" t="s">
        <v>4092</v>
      </c>
      <c r="T857" s="974">
        <f t="shared" si="24"/>
        <v>8639.9179999999997</v>
      </c>
      <c r="U857" s="975">
        <f t="shared" si="25"/>
        <v>9071.9138999999996</v>
      </c>
    </row>
    <row r="858" spans="1:21" hidden="1">
      <c r="A858" s="968" t="s">
        <v>4819</v>
      </c>
      <c r="B858" s="969">
        <v>620070002906</v>
      </c>
      <c r="C858" s="968" t="s">
        <v>4941</v>
      </c>
      <c r="D858" s="968" t="s">
        <v>4170</v>
      </c>
      <c r="E858" s="968" t="s">
        <v>4120</v>
      </c>
      <c r="F858" s="970">
        <v>12895.4</v>
      </c>
      <c r="G858" s="968" t="s">
        <v>4091</v>
      </c>
      <c r="H858" s="971">
        <v>1</v>
      </c>
      <c r="I858" s="972">
        <v>0.396039603960396</v>
      </c>
      <c r="J858" s="972">
        <v>0</v>
      </c>
      <c r="K858" s="973">
        <v>30</v>
      </c>
      <c r="L858" s="972">
        <v>5.2850000000000001</v>
      </c>
      <c r="M858" s="972">
        <v>11.881188118811901</v>
      </c>
      <c r="N858" s="971">
        <v>1</v>
      </c>
      <c r="O858" s="971">
        <v>0</v>
      </c>
      <c r="P858" s="968">
        <v>4690379107224</v>
      </c>
      <c r="Q858" s="971"/>
      <c r="R858" s="971">
        <v>0</v>
      </c>
      <c r="S858" s="968" t="s">
        <v>4092</v>
      </c>
      <c r="T858" s="974">
        <f t="shared" si="24"/>
        <v>8639.9179999999997</v>
      </c>
      <c r="U858" s="975">
        <f t="shared" si="25"/>
        <v>9071.9138999999996</v>
      </c>
    </row>
    <row r="859" spans="1:21" hidden="1">
      <c r="A859" s="968" t="s">
        <v>4819</v>
      </c>
      <c r="B859" s="969">
        <v>620070002907</v>
      </c>
      <c r="C859" s="968" t="s">
        <v>4942</v>
      </c>
      <c r="D859" s="968" t="s">
        <v>4170</v>
      </c>
      <c r="E859" s="968" t="s">
        <v>4120</v>
      </c>
      <c r="F859" s="970">
        <v>12895.4</v>
      </c>
      <c r="G859" s="968" t="s">
        <v>4091</v>
      </c>
      <c r="H859" s="971">
        <v>1</v>
      </c>
      <c r="I859" s="972">
        <v>0.396039603960396</v>
      </c>
      <c r="J859" s="972">
        <v>0</v>
      </c>
      <c r="K859" s="973">
        <v>30</v>
      </c>
      <c r="L859" s="972">
        <v>5.2850000000000001</v>
      </c>
      <c r="M859" s="972">
        <v>11.881188118811901</v>
      </c>
      <c r="N859" s="971">
        <v>1</v>
      </c>
      <c r="O859" s="971">
        <v>0</v>
      </c>
      <c r="P859" s="968">
        <v>4690379107231</v>
      </c>
      <c r="Q859" s="971"/>
      <c r="R859" s="971">
        <v>0</v>
      </c>
      <c r="S859" s="968" t="s">
        <v>4092</v>
      </c>
      <c r="T859" s="974">
        <f t="shared" si="24"/>
        <v>8639.9179999999997</v>
      </c>
      <c r="U859" s="975">
        <f t="shared" si="25"/>
        <v>9071.9138999999996</v>
      </c>
    </row>
    <row r="860" spans="1:21" hidden="1">
      <c r="A860" s="968" t="s">
        <v>4819</v>
      </c>
      <c r="B860" s="969">
        <v>620070002908</v>
      </c>
      <c r="C860" s="968" t="s">
        <v>4943</v>
      </c>
      <c r="D860" s="968" t="s">
        <v>4170</v>
      </c>
      <c r="E860" s="968" t="s">
        <v>4120</v>
      </c>
      <c r="F860" s="970">
        <v>12895.4</v>
      </c>
      <c r="G860" s="968" t="s">
        <v>4091</v>
      </c>
      <c r="H860" s="971">
        <v>1</v>
      </c>
      <c r="I860" s="972">
        <v>0.396039603960396</v>
      </c>
      <c r="J860" s="972">
        <v>0</v>
      </c>
      <c r="K860" s="973">
        <v>30</v>
      </c>
      <c r="L860" s="972">
        <v>5.2850000000000001</v>
      </c>
      <c r="M860" s="972">
        <v>11.881188118811901</v>
      </c>
      <c r="N860" s="971">
        <v>1</v>
      </c>
      <c r="O860" s="971">
        <v>0</v>
      </c>
      <c r="P860" s="968">
        <v>4690379107248</v>
      </c>
      <c r="Q860" s="971"/>
      <c r="R860" s="971">
        <v>0</v>
      </c>
      <c r="S860" s="968" t="s">
        <v>4092</v>
      </c>
      <c r="T860" s="974">
        <f t="shared" si="24"/>
        <v>8639.9179999999997</v>
      </c>
      <c r="U860" s="975">
        <f t="shared" si="25"/>
        <v>9071.9138999999996</v>
      </c>
    </row>
    <row r="861" spans="1:21" hidden="1">
      <c r="A861" s="968" t="s">
        <v>4944</v>
      </c>
      <c r="B861" s="969">
        <v>610010001959</v>
      </c>
      <c r="C861" s="968" t="s">
        <v>4945</v>
      </c>
      <c r="D861" s="968" t="s">
        <v>4089</v>
      </c>
      <c r="E861" s="968" t="s">
        <v>4090</v>
      </c>
      <c r="F861" s="970">
        <v>6496.5</v>
      </c>
      <c r="G861" s="968" t="s">
        <v>4091</v>
      </c>
      <c r="H861" s="971">
        <v>2</v>
      </c>
      <c r="I861" s="972">
        <v>0.72</v>
      </c>
      <c r="J861" s="972">
        <v>0</v>
      </c>
      <c r="K861" s="973">
        <v>30</v>
      </c>
      <c r="L861" s="972">
        <v>31.32</v>
      </c>
      <c r="M861" s="972">
        <v>21.6</v>
      </c>
      <c r="N861" s="971">
        <v>1</v>
      </c>
      <c r="O861" s="971">
        <v>0</v>
      </c>
      <c r="P861" s="968">
        <v>4690379072768</v>
      </c>
      <c r="Q861" s="971"/>
      <c r="R861" s="971">
        <v>0</v>
      </c>
      <c r="S861" s="968" t="s">
        <v>4092</v>
      </c>
      <c r="T861" s="974">
        <f t="shared" si="24"/>
        <v>4352.6550000000007</v>
      </c>
      <c r="U861" s="975">
        <f t="shared" si="25"/>
        <v>4570.2877500000013</v>
      </c>
    </row>
    <row r="862" spans="1:21" hidden="1">
      <c r="A862" s="968" t="s">
        <v>4946</v>
      </c>
      <c r="B862" s="969">
        <v>610010001167</v>
      </c>
      <c r="C862" s="968" t="s">
        <v>4947</v>
      </c>
      <c r="D862" s="968" t="s">
        <v>4089</v>
      </c>
      <c r="E862" s="968" t="s">
        <v>4090</v>
      </c>
      <c r="F862" s="970">
        <v>6496.5</v>
      </c>
      <c r="G862" s="968" t="s">
        <v>4091</v>
      </c>
      <c r="H862" s="971">
        <v>2</v>
      </c>
      <c r="I862" s="972">
        <v>0.72</v>
      </c>
      <c r="J862" s="972">
        <v>0</v>
      </c>
      <c r="K862" s="973">
        <v>30</v>
      </c>
      <c r="L862" s="972">
        <v>31.32</v>
      </c>
      <c r="M862" s="972">
        <v>21.6</v>
      </c>
      <c r="N862" s="971">
        <v>1</v>
      </c>
      <c r="O862" s="971">
        <v>0</v>
      </c>
      <c r="P862" s="968">
        <v>4690379047841</v>
      </c>
      <c r="Q862" s="971"/>
      <c r="R862" s="971">
        <v>0</v>
      </c>
      <c r="S862" s="968" t="s">
        <v>4092</v>
      </c>
      <c r="T862" s="974">
        <f t="shared" si="24"/>
        <v>4352.6550000000007</v>
      </c>
      <c r="U862" s="975">
        <f t="shared" si="25"/>
        <v>4570.2877500000013</v>
      </c>
    </row>
    <row r="863" spans="1:21" hidden="1">
      <c r="A863" s="968" t="s">
        <v>4946</v>
      </c>
      <c r="B863" s="969">
        <v>610010001426</v>
      </c>
      <c r="C863" s="968" t="s">
        <v>4948</v>
      </c>
      <c r="D863" s="968" t="s">
        <v>4089</v>
      </c>
      <c r="E863" s="968" t="s">
        <v>4090</v>
      </c>
      <c r="F863" s="970">
        <v>6496.5</v>
      </c>
      <c r="G863" s="968" t="s">
        <v>4091</v>
      </c>
      <c r="H863" s="971">
        <v>2</v>
      </c>
      <c r="I863" s="972">
        <v>0.72</v>
      </c>
      <c r="J863" s="972">
        <v>0</v>
      </c>
      <c r="K863" s="973">
        <v>30</v>
      </c>
      <c r="L863" s="972">
        <v>31.32</v>
      </c>
      <c r="M863" s="972">
        <v>21.6</v>
      </c>
      <c r="N863" s="971">
        <v>1</v>
      </c>
      <c r="O863" s="971">
        <v>0</v>
      </c>
      <c r="P863" s="968">
        <v>4690379057277</v>
      </c>
      <c r="Q863" s="971"/>
      <c r="R863" s="971">
        <v>0</v>
      </c>
      <c r="S863" s="968" t="s">
        <v>4092</v>
      </c>
      <c r="T863" s="974">
        <f t="shared" ref="T863:T926" si="26">F863*67%</f>
        <v>4352.6550000000007</v>
      </c>
      <c r="U863" s="975">
        <f t="shared" ref="U863:U926" si="27">T863*1.05</f>
        <v>4570.2877500000013</v>
      </c>
    </row>
    <row r="864" spans="1:21" hidden="1">
      <c r="A864" s="968" t="s">
        <v>4949</v>
      </c>
      <c r="B864" s="969">
        <v>610010002637</v>
      </c>
      <c r="C864" s="968" t="s">
        <v>4950</v>
      </c>
      <c r="D864" s="968" t="s">
        <v>4096</v>
      </c>
      <c r="E864" s="968" t="s">
        <v>4090</v>
      </c>
      <c r="F864" s="970">
        <v>6075.5999999999995</v>
      </c>
      <c r="G864" s="968" t="s">
        <v>4091</v>
      </c>
      <c r="H864" s="971">
        <v>2</v>
      </c>
      <c r="I864" s="972">
        <v>2.56</v>
      </c>
      <c r="J864" s="972">
        <v>0</v>
      </c>
      <c r="K864" s="973">
        <v>21</v>
      </c>
      <c r="L864" s="972">
        <v>51.712000000000003</v>
      </c>
      <c r="M864" s="972">
        <v>53.76</v>
      </c>
      <c r="N864" s="971">
        <v>1</v>
      </c>
      <c r="O864" s="971">
        <v>0</v>
      </c>
      <c r="P864" s="968">
        <v>4690379086826</v>
      </c>
      <c r="Q864" s="971"/>
      <c r="R864" s="971">
        <v>0</v>
      </c>
      <c r="S864" s="968" t="s">
        <v>4092</v>
      </c>
      <c r="T864" s="974">
        <f t="shared" si="26"/>
        <v>4070.652</v>
      </c>
      <c r="U864" s="975">
        <f t="shared" si="27"/>
        <v>4274.1846000000005</v>
      </c>
    </row>
    <row r="865" spans="1:21" hidden="1">
      <c r="A865" s="968" t="s">
        <v>4949</v>
      </c>
      <c r="B865" s="969">
        <v>610010002640</v>
      </c>
      <c r="C865" s="968" t="s">
        <v>4951</v>
      </c>
      <c r="D865" s="968" t="s">
        <v>4096</v>
      </c>
      <c r="E865" s="968" t="s">
        <v>4090</v>
      </c>
      <c r="F865" s="970">
        <v>6075.5999999999995</v>
      </c>
      <c r="G865" s="968" t="s">
        <v>4091</v>
      </c>
      <c r="H865" s="971">
        <v>2</v>
      </c>
      <c r="I865" s="972">
        <v>2.56</v>
      </c>
      <c r="J865" s="972">
        <v>0</v>
      </c>
      <c r="K865" s="973">
        <v>21</v>
      </c>
      <c r="L865" s="972">
        <v>51.712000000000003</v>
      </c>
      <c r="M865" s="972">
        <v>53.76</v>
      </c>
      <c r="N865" s="971">
        <v>1</v>
      </c>
      <c r="O865" s="971">
        <v>0</v>
      </c>
      <c r="P865" s="968">
        <v>4690379086857</v>
      </c>
      <c r="Q865" s="971"/>
      <c r="R865" s="971">
        <v>0</v>
      </c>
      <c r="S865" s="968" t="s">
        <v>4092</v>
      </c>
      <c r="T865" s="974">
        <f t="shared" si="26"/>
        <v>4070.652</v>
      </c>
      <c r="U865" s="975">
        <f t="shared" si="27"/>
        <v>4274.1846000000005</v>
      </c>
    </row>
    <row r="866" spans="1:21" hidden="1">
      <c r="A866" s="968" t="s">
        <v>4949</v>
      </c>
      <c r="B866" s="969">
        <v>610010002641</v>
      </c>
      <c r="C866" s="968" t="s">
        <v>4952</v>
      </c>
      <c r="D866" s="968" t="s">
        <v>4096</v>
      </c>
      <c r="E866" s="968" t="s">
        <v>4090</v>
      </c>
      <c r="F866" s="970">
        <v>6075.5999999999995</v>
      </c>
      <c r="G866" s="968" t="s">
        <v>4091</v>
      </c>
      <c r="H866" s="971">
        <v>2</v>
      </c>
      <c r="I866" s="972">
        <v>2.56</v>
      </c>
      <c r="J866" s="972">
        <v>0</v>
      </c>
      <c r="K866" s="973">
        <v>21</v>
      </c>
      <c r="L866" s="972">
        <v>51.712000000000003</v>
      </c>
      <c r="M866" s="972">
        <v>53.76</v>
      </c>
      <c r="N866" s="971">
        <v>1</v>
      </c>
      <c r="O866" s="971">
        <v>0</v>
      </c>
      <c r="P866" s="968">
        <v>4690379086864</v>
      </c>
      <c r="Q866" s="971"/>
      <c r="R866" s="971">
        <v>0</v>
      </c>
      <c r="S866" s="968" t="s">
        <v>4092</v>
      </c>
      <c r="T866" s="974">
        <f t="shared" si="26"/>
        <v>4070.652</v>
      </c>
      <c r="U866" s="975">
        <f t="shared" si="27"/>
        <v>4274.1846000000005</v>
      </c>
    </row>
    <row r="867" spans="1:21" hidden="1">
      <c r="A867" s="968" t="s">
        <v>4949</v>
      </c>
      <c r="B867" s="969">
        <v>610010002638</v>
      </c>
      <c r="C867" s="968" t="s">
        <v>4953</v>
      </c>
      <c r="D867" s="968" t="s">
        <v>4096</v>
      </c>
      <c r="E867" s="968" t="s">
        <v>4090</v>
      </c>
      <c r="F867" s="970">
        <v>6636.8</v>
      </c>
      <c r="G867" s="968" t="s">
        <v>4091</v>
      </c>
      <c r="H867" s="971">
        <v>2</v>
      </c>
      <c r="I867" s="972">
        <v>2.56</v>
      </c>
      <c r="J867" s="972">
        <v>0</v>
      </c>
      <c r="K867" s="973">
        <v>21</v>
      </c>
      <c r="L867" s="972">
        <v>51.712000000000003</v>
      </c>
      <c r="M867" s="972">
        <v>53.76</v>
      </c>
      <c r="N867" s="971">
        <v>1</v>
      </c>
      <c r="O867" s="971">
        <v>0</v>
      </c>
      <c r="P867" s="968">
        <v>4690379086833</v>
      </c>
      <c r="Q867" s="971"/>
      <c r="R867" s="971">
        <v>0</v>
      </c>
      <c r="S867" s="968" t="s">
        <v>4092</v>
      </c>
      <c r="T867" s="974">
        <f t="shared" si="26"/>
        <v>4446.6559999999999</v>
      </c>
      <c r="U867" s="975">
        <f t="shared" si="27"/>
        <v>4668.9888000000001</v>
      </c>
    </row>
    <row r="868" spans="1:21" hidden="1">
      <c r="A868" s="968" t="s">
        <v>4949</v>
      </c>
      <c r="B868" s="969">
        <v>610010002639</v>
      </c>
      <c r="C868" s="968" t="s">
        <v>4954</v>
      </c>
      <c r="D868" s="968" t="s">
        <v>4096</v>
      </c>
      <c r="E868" s="968" t="s">
        <v>4090</v>
      </c>
      <c r="F868" s="970">
        <v>6636.8</v>
      </c>
      <c r="G868" s="968" t="s">
        <v>4091</v>
      </c>
      <c r="H868" s="971">
        <v>2</v>
      </c>
      <c r="I868" s="972">
        <v>2.56</v>
      </c>
      <c r="J868" s="972">
        <v>0</v>
      </c>
      <c r="K868" s="973">
        <v>21</v>
      </c>
      <c r="L868" s="972">
        <v>51.712000000000003</v>
      </c>
      <c r="M868" s="972">
        <v>53.76</v>
      </c>
      <c r="N868" s="971">
        <v>1</v>
      </c>
      <c r="O868" s="971">
        <v>0</v>
      </c>
      <c r="P868" s="968">
        <v>4690379086840</v>
      </c>
      <c r="Q868" s="971"/>
      <c r="R868" s="971">
        <v>0</v>
      </c>
      <c r="S868" s="968" t="s">
        <v>4092</v>
      </c>
      <c r="T868" s="974">
        <f t="shared" si="26"/>
        <v>4446.6559999999999</v>
      </c>
      <c r="U868" s="975">
        <f t="shared" si="27"/>
        <v>4668.9888000000001</v>
      </c>
    </row>
    <row r="869" spans="1:21" hidden="1">
      <c r="A869" s="968" t="s">
        <v>4949</v>
      </c>
      <c r="B869" s="969">
        <v>610010002642</v>
      </c>
      <c r="C869" s="968" t="s">
        <v>4955</v>
      </c>
      <c r="D869" s="968" t="s">
        <v>4517</v>
      </c>
      <c r="E869" s="968" t="s">
        <v>4090</v>
      </c>
      <c r="F869" s="970">
        <v>4794.5999999999995</v>
      </c>
      <c r="G869" s="968" t="s">
        <v>4091</v>
      </c>
      <c r="H869" s="971">
        <v>2</v>
      </c>
      <c r="I869" s="972">
        <v>1.28</v>
      </c>
      <c r="J869" s="972">
        <v>0</v>
      </c>
      <c r="K869" s="973">
        <v>42</v>
      </c>
      <c r="L869" s="972">
        <v>25.856000000000002</v>
      </c>
      <c r="M869" s="972">
        <v>53.76</v>
      </c>
      <c r="N869" s="971">
        <v>1</v>
      </c>
      <c r="O869" s="971">
        <v>0</v>
      </c>
      <c r="P869" s="968">
        <v>4690379086871</v>
      </c>
      <c r="Q869" s="971"/>
      <c r="R869" s="971">
        <v>0</v>
      </c>
      <c r="S869" s="968" t="s">
        <v>4092</v>
      </c>
      <c r="T869" s="974">
        <f t="shared" si="26"/>
        <v>3212.3819999999996</v>
      </c>
      <c r="U869" s="975">
        <f t="shared" si="27"/>
        <v>3373.0011</v>
      </c>
    </row>
    <row r="870" spans="1:21" hidden="1">
      <c r="A870" s="968" t="s">
        <v>4949</v>
      </c>
      <c r="B870" s="969">
        <v>610010002645</v>
      </c>
      <c r="C870" s="968" t="s">
        <v>4956</v>
      </c>
      <c r="D870" s="968" t="s">
        <v>4517</v>
      </c>
      <c r="E870" s="968" t="s">
        <v>4090</v>
      </c>
      <c r="F870" s="970">
        <v>4794.5999999999995</v>
      </c>
      <c r="G870" s="968" t="s">
        <v>4091</v>
      </c>
      <c r="H870" s="971">
        <v>2</v>
      </c>
      <c r="I870" s="972">
        <v>1.28</v>
      </c>
      <c r="J870" s="972">
        <v>0</v>
      </c>
      <c r="K870" s="973">
        <v>42</v>
      </c>
      <c r="L870" s="972">
        <v>25.856000000000002</v>
      </c>
      <c r="M870" s="972">
        <v>53.76</v>
      </c>
      <c r="N870" s="971">
        <v>1</v>
      </c>
      <c r="O870" s="971">
        <v>0</v>
      </c>
      <c r="P870" s="968">
        <v>4690379086901</v>
      </c>
      <c r="Q870" s="971"/>
      <c r="R870" s="971">
        <v>0</v>
      </c>
      <c r="S870" s="968" t="s">
        <v>4092</v>
      </c>
      <c r="T870" s="974">
        <f t="shared" si="26"/>
        <v>3212.3819999999996</v>
      </c>
      <c r="U870" s="975">
        <f t="shared" si="27"/>
        <v>3373.0011</v>
      </c>
    </row>
    <row r="871" spans="1:21" hidden="1">
      <c r="A871" s="968" t="s">
        <v>4949</v>
      </c>
      <c r="B871" s="969">
        <v>610010002646</v>
      </c>
      <c r="C871" s="968" t="s">
        <v>4957</v>
      </c>
      <c r="D871" s="968" t="s">
        <v>4517</v>
      </c>
      <c r="E871" s="968" t="s">
        <v>4090</v>
      </c>
      <c r="F871" s="970">
        <v>4794.5999999999995</v>
      </c>
      <c r="G871" s="968" t="s">
        <v>4091</v>
      </c>
      <c r="H871" s="971">
        <v>2</v>
      </c>
      <c r="I871" s="972">
        <v>1.28</v>
      </c>
      <c r="J871" s="972">
        <v>0</v>
      </c>
      <c r="K871" s="973">
        <v>42</v>
      </c>
      <c r="L871" s="972">
        <v>25.856000000000002</v>
      </c>
      <c r="M871" s="972">
        <v>53.76</v>
      </c>
      <c r="N871" s="971">
        <v>1</v>
      </c>
      <c r="O871" s="971">
        <v>0</v>
      </c>
      <c r="P871" s="968">
        <v>4690379086918</v>
      </c>
      <c r="Q871" s="971"/>
      <c r="R871" s="971">
        <v>0</v>
      </c>
      <c r="S871" s="968" t="s">
        <v>4092</v>
      </c>
      <c r="T871" s="974">
        <f t="shared" si="26"/>
        <v>3212.3819999999996</v>
      </c>
      <c r="U871" s="975">
        <f t="shared" si="27"/>
        <v>3373.0011</v>
      </c>
    </row>
    <row r="872" spans="1:21" hidden="1">
      <c r="A872" s="968" t="s">
        <v>4949</v>
      </c>
      <c r="B872" s="969">
        <v>610010002643</v>
      </c>
      <c r="C872" s="968" t="s">
        <v>4958</v>
      </c>
      <c r="D872" s="968" t="s">
        <v>4517</v>
      </c>
      <c r="E872" s="968" t="s">
        <v>4090</v>
      </c>
      <c r="F872" s="970">
        <v>5325.3</v>
      </c>
      <c r="G872" s="968" t="s">
        <v>4091</v>
      </c>
      <c r="H872" s="971">
        <v>2</v>
      </c>
      <c r="I872" s="972">
        <v>1.28</v>
      </c>
      <c r="J872" s="972">
        <v>0</v>
      </c>
      <c r="K872" s="973">
        <v>42</v>
      </c>
      <c r="L872" s="972">
        <v>25.856000000000002</v>
      </c>
      <c r="M872" s="972">
        <v>53.76</v>
      </c>
      <c r="N872" s="971">
        <v>1</v>
      </c>
      <c r="O872" s="971">
        <v>0</v>
      </c>
      <c r="P872" s="968">
        <v>4690379086888</v>
      </c>
      <c r="Q872" s="971"/>
      <c r="R872" s="971">
        <v>0</v>
      </c>
      <c r="S872" s="968" t="s">
        <v>4092</v>
      </c>
      <c r="T872" s="974">
        <f t="shared" si="26"/>
        <v>3567.9510000000005</v>
      </c>
      <c r="U872" s="975">
        <f t="shared" si="27"/>
        <v>3746.3485500000006</v>
      </c>
    </row>
    <row r="873" spans="1:21" hidden="1">
      <c r="A873" s="968" t="s">
        <v>4949</v>
      </c>
      <c r="B873" s="969">
        <v>610010002650</v>
      </c>
      <c r="C873" s="968" t="s">
        <v>4961</v>
      </c>
      <c r="D873" s="968" t="s">
        <v>4101</v>
      </c>
      <c r="E873" s="968" t="s">
        <v>4090</v>
      </c>
      <c r="F873" s="970">
        <v>4495.7</v>
      </c>
      <c r="G873" s="968" t="s">
        <v>4091</v>
      </c>
      <c r="H873" s="971">
        <v>2</v>
      </c>
      <c r="I873" s="972">
        <v>1.44</v>
      </c>
      <c r="J873" s="972">
        <v>0</v>
      </c>
      <c r="K873" s="973">
        <v>35</v>
      </c>
      <c r="L873" s="972">
        <v>29.088000000000001</v>
      </c>
      <c r="M873" s="972">
        <v>50.4</v>
      </c>
      <c r="N873" s="971">
        <v>1</v>
      </c>
      <c r="O873" s="971">
        <v>0</v>
      </c>
      <c r="P873" s="968">
        <v>4690379086956</v>
      </c>
      <c r="Q873" s="971"/>
      <c r="R873" s="971">
        <v>0</v>
      </c>
      <c r="S873" s="968" t="s">
        <v>4092</v>
      </c>
      <c r="T873" s="974">
        <f t="shared" si="26"/>
        <v>3012.1190000000001</v>
      </c>
      <c r="U873" s="975">
        <f t="shared" si="27"/>
        <v>3162.7249500000003</v>
      </c>
    </row>
    <row r="874" spans="1:21" hidden="1">
      <c r="A874" s="968" t="s">
        <v>4949</v>
      </c>
      <c r="B874" s="969">
        <v>610080000233</v>
      </c>
      <c r="C874" s="968" t="s">
        <v>4965</v>
      </c>
      <c r="D874" s="968" t="s">
        <v>4101</v>
      </c>
      <c r="E874" s="968" t="s">
        <v>4090</v>
      </c>
      <c r="F874" s="970">
        <v>5307</v>
      </c>
      <c r="G874" s="968" t="s">
        <v>4091</v>
      </c>
      <c r="H874" s="971">
        <v>2</v>
      </c>
      <c r="I874" s="972">
        <v>1.44</v>
      </c>
      <c r="J874" s="972">
        <v>0</v>
      </c>
      <c r="K874" s="973">
        <v>35</v>
      </c>
      <c r="L874" s="972">
        <v>29.088000000000001</v>
      </c>
      <c r="M874" s="972">
        <v>50.4</v>
      </c>
      <c r="N874" s="971">
        <v>1</v>
      </c>
      <c r="O874" s="971">
        <v>0</v>
      </c>
      <c r="P874" s="968">
        <v>4690379086970</v>
      </c>
      <c r="Q874" s="971"/>
      <c r="R874" s="971">
        <v>0</v>
      </c>
      <c r="S874" s="968" t="s">
        <v>4092</v>
      </c>
      <c r="T874" s="974">
        <f t="shared" si="26"/>
        <v>3555.69</v>
      </c>
      <c r="U874" s="975">
        <f t="shared" si="27"/>
        <v>3733.4745000000003</v>
      </c>
    </row>
    <row r="875" spans="1:21" hidden="1">
      <c r="A875" s="968" t="s">
        <v>4949</v>
      </c>
      <c r="B875" s="969">
        <v>610080000234</v>
      </c>
      <c r="C875" s="968" t="s">
        <v>4966</v>
      </c>
      <c r="D875" s="968" t="s">
        <v>4101</v>
      </c>
      <c r="E875" s="968" t="s">
        <v>4090</v>
      </c>
      <c r="F875" s="970">
        <v>5307</v>
      </c>
      <c r="G875" s="968" t="s">
        <v>4091</v>
      </c>
      <c r="H875" s="971">
        <v>2</v>
      </c>
      <c r="I875" s="972">
        <v>1.44</v>
      </c>
      <c r="J875" s="972">
        <v>0</v>
      </c>
      <c r="K875" s="973">
        <v>35</v>
      </c>
      <c r="L875" s="972">
        <v>29.088000000000001</v>
      </c>
      <c r="M875" s="972">
        <v>50.4</v>
      </c>
      <c r="N875" s="971">
        <v>1</v>
      </c>
      <c r="O875" s="971">
        <v>0</v>
      </c>
      <c r="P875" s="968">
        <v>4690379086987</v>
      </c>
      <c r="Q875" s="971"/>
      <c r="R875" s="971">
        <v>0</v>
      </c>
      <c r="S875" s="968" t="s">
        <v>4092</v>
      </c>
      <c r="T875" s="974">
        <f t="shared" si="26"/>
        <v>3555.69</v>
      </c>
      <c r="U875" s="975">
        <f t="shared" si="27"/>
        <v>3733.4745000000003</v>
      </c>
    </row>
    <row r="876" spans="1:21" hidden="1">
      <c r="A876" s="968" t="s">
        <v>4949</v>
      </c>
      <c r="B876" s="969">
        <v>610010002652</v>
      </c>
      <c r="C876" s="968" t="s">
        <v>4967</v>
      </c>
      <c r="D876" s="968" t="s">
        <v>4106</v>
      </c>
      <c r="E876" s="968" t="s">
        <v>4090</v>
      </c>
      <c r="F876" s="970">
        <v>3812.5</v>
      </c>
      <c r="G876" s="968" t="s">
        <v>4091</v>
      </c>
      <c r="H876" s="971">
        <v>3</v>
      </c>
      <c r="I876" s="972">
        <v>1.08</v>
      </c>
      <c r="J876" s="972">
        <v>0</v>
      </c>
      <c r="K876" s="973">
        <v>40</v>
      </c>
      <c r="L876" s="972">
        <v>21.06</v>
      </c>
      <c r="M876" s="972">
        <v>43.2</v>
      </c>
      <c r="N876" s="971">
        <v>1</v>
      </c>
      <c r="O876" s="971">
        <v>0</v>
      </c>
      <c r="P876" s="968">
        <v>4690379086994</v>
      </c>
      <c r="Q876" s="971"/>
      <c r="R876" s="971">
        <v>0</v>
      </c>
      <c r="S876" s="968" t="s">
        <v>4092</v>
      </c>
      <c r="T876" s="974">
        <f t="shared" si="26"/>
        <v>2554.375</v>
      </c>
      <c r="U876" s="975">
        <f t="shared" si="27"/>
        <v>2682.09375</v>
      </c>
    </row>
    <row r="877" spans="1:21" hidden="1">
      <c r="A877" s="968" t="s">
        <v>4949</v>
      </c>
      <c r="B877" s="969">
        <v>610010002655</v>
      </c>
      <c r="C877" s="968" t="s">
        <v>4968</v>
      </c>
      <c r="D877" s="968" t="s">
        <v>4106</v>
      </c>
      <c r="E877" s="968" t="s">
        <v>4090</v>
      </c>
      <c r="F877" s="970">
        <v>3812.5</v>
      </c>
      <c r="G877" s="968" t="s">
        <v>4091</v>
      </c>
      <c r="H877" s="971">
        <v>3</v>
      </c>
      <c r="I877" s="972">
        <v>1.08</v>
      </c>
      <c r="J877" s="972">
        <v>0</v>
      </c>
      <c r="K877" s="973">
        <v>40</v>
      </c>
      <c r="L877" s="972">
        <v>21.06</v>
      </c>
      <c r="M877" s="972">
        <v>43.2</v>
      </c>
      <c r="N877" s="971">
        <v>1</v>
      </c>
      <c r="O877" s="971">
        <v>0</v>
      </c>
      <c r="P877" s="968">
        <v>4690379087021</v>
      </c>
      <c r="Q877" s="971"/>
      <c r="R877" s="971">
        <v>0</v>
      </c>
      <c r="S877" s="968" t="s">
        <v>4092</v>
      </c>
      <c r="T877" s="974">
        <f t="shared" si="26"/>
        <v>2554.375</v>
      </c>
      <c r="U877" s="975">
        <f t="shared" si="27"/>
        <v>2682.09375</v>
      </c>
    </row>
    <row r="878" spans="1:21" hidden="1">
      <c r="A878" s="968" t="s">
        <v>4949</v>
      </c>
      <c r="B878" s="969">
        <v>610010002656</v>
      </c>
      <c r="C878" s="968" t="s">
        <v>4969</v>
      </c>
      <c r="D878" s="968" t="s">
        <v>4106</v>
      </c>
      <c r="E878" s="968" t="s">
        <v>4090</v>
      </c>
      <c r="F878" s="970">
        <v>3812.5</v>
      </c>
      <c r="G878" s="968" t="s">
        <v>4091</v>
      </c>
      <c r="H878" s="971">
        <v>3</v>
      </c>
      <c r="I878" s="972">
        <v>1.08</v>
      </c>
      <c r="J878" s="972">
        <v>0</v>
      </c>
      <c r="K878" s="973">
        <v>40</v>
      </c>
      <c r="L878" s="972">
        <v>21.06</v>
      </c>
      <c r="M878" s="972">
        <v>43.2</v>
      </c>
      <c r="N878" s="971">
        <v>1</v>
      </c>
      <c r="O878" s="971">
        <v>0</v>
      </c>
      <c r="P878" s="968">
        <v>4690379087038</v>
      </c>
      <c r="Q878" s="971"/>
      <c r="R878" s="971">
        <v>0</v>
      </c>
      <c r="S878" s="968" t="s">
        <v>4092</v>
      </c>
      <c r="T878" s="974">
        <f t="shared" si="26"/>
        <v>2554.375</v>
      </c>
      <c r="U878" s="975">
        <f t="shared" si="27"/>
        <v>2682.09375</v>
      </c>
    </row>
    <row r="879" spans="1:21" hidden="1">
      <c r="A879" s="968" t="s">
        <v>4949</v>
      </c>
      <c r="B879" s="969">
        <v>610010002653</v>
      </c>
      <c r="C879" s="968" t="s">
        <v>4970</v>
      </c>
      <c r="D879" s="968" t="s">
        <v>4106</v>
      </c>
      <c r="E879" s="968" t="s">
        <v>4090</v>
      </c>
      <c r="F879" s="970">
        <v>4227.3</v>
      </c>
      <c r="G879" s="968" t="s">
        <v>4091</v>
      </c>
      <c r="H879" s="971">
        <v>3</v>
      </c>
      <c r="I879" s="972">
        <v>1.08</v>
      </c>
      <c r="J879" s="972">
        <v>0</v>
      </c>
      <c r="K879" s="973">
        <v>40</v>
      </c>
      <c r="L879" s="972">
        <v>21.06</v>
      </c>
      <c r="M879" s="972">
        <v>43.2</v>
      </c>
      <c r="N879" s="971">
        <v>1</v>
      </c>
      <c r="O879" s="971">
        <v>0</v>
      </c>
      <c r="P879" s="968">
        <v>4690379087007</v>
      </c>
      <c r="Q879" s="971"/>
      <c r="R879" s="971">
        <v>0</v>
      </c>
      <c r="S879" s="968" t="s">
        <v>4092</v>
      </c>
      <c r="T879" s="974">
        <f t="shared" si="26"/>
        <v>2832.2910000000002</v>
      </c>
      <c r="U879" s="975">
        <f t="shared" si="27"/>
        <v>2973.9055500000004</v>
      </c>
    </row>
    <row r="880" spans="1:21" hidden="1">
      <c r="A880" s="976" t="s">
        <v>4949</v>
      </c>
      <c r="B880" s="977">
        <v>610010002654</v>
      </c>
      <c r="C880" s="976" t="s">
        <v>4971</v>
      </c>
      <c r="D880" s="976" t="s">
        <v>4106</v>
      </c>
      <c r="E880" s="976" t="s">
        <v>4090</v>
      </c>
      <c r="F880" s="978">
        <v>4227.3</v>
      </c>
      <c r="G880" s="976" t="s">
        <v>4091</v>
      </c>
      <c r="H880" s="979">
        <v>3</v>
      </c>
      <c r="I880" s="980">
        <v>1.08</v>
      </c>
      <c r="J880" s="980">
        <v>0</v>
      </c>
      <c r="K880" s="981">
        <v>40</v>
      </c>
      <c r="L880" s="980">
        <v>21.06</v>
      </c>
      <c r="M880" s="980">
        <v>43.2</v>
      </c>
      <c r="N880" s="979">
        <v>1</v>
      </c>
      <c r="O880" s="979">
        <v>0</v>
      </c>
      <c r="P880" s="976">
        <v>4690379087014</v>
      </c>
      <c r="Q880" s="979"/>
      <c r="R880" s="979">
        <v>0</v>
      </c>
      <c r="S880" s="976" t="s">
        <v>4092</v>
      </c>
      <c r="T880" s="982">
        <f t="shared" si="26"/>
        <v>2832.2910000000002</v>
      </c>
      <c r="U880" s="982">
        <f t="shared" si="27"/>
        <v>2973.9055500000004</v>
      </c>
    </row>
    <row r="881" spans="1:21" hidden="1">
      <c r="A881" s="968" t="s">
        <v>4949</v>
      </c>
      <c r="B881" s="969">
        <v>610010002657</v>
      </c>
      <c r="C881" s="968" t="s">
        <v>4972</v>
      </c>
      <c r="D881" s="968" t="s">
        <v>4089</v>
      </c>
      <c r="E881" s="968" t="s">
        <v>4090</v>
      </c>
      <c r="F881" s="970">
        <v>6496.5</v>
      </c>
      <c r="G881" s="968" t="s">
        <v>4091</v>
      </c>
      <c r="H881" s="971">
        <v>2</v>
      </c>
      <c r="I881" s="972">
        <v>0.72</v>
      </c>
      <c r="J881" s="972">
        <v>0</v>
      </c>
      <c r="K881" s="973">
        <v>30</v>
      </c>
      <c r="L881" s="972">
        <v>32.688000000000002</v>
      </c>
      <c r="M881" s="972">
        <v>21.6</v>
      </c>
      <c r="N881" s="971">
        <v>1</v>
      </c>
      <c r="O881" s="971">
        <v>0</v>
      </c>
      <c r="P881" s="968">
        <v>4690379088394</v>
      </c>
      <c r="Q881" s="971"/>
      <c r="R881" s="971">
        <v>0</v>
      </c>
      <c r="S881" s="968" t="s">
        <v>4092</v>
      </c>
      <c r="T881" s="974">
        <f t="shared" si="26"/>
        <v>4352.6550000000007</v>
      </c>
      <c r="U881" s="975">
        <f t="shared" si="27"/>
        <v>4570.2877500000013</v>
      </c>
    </row>
    <row r="882" spans="1:21" hidden="1">
      <c r="A882" s="968" t="s">
        <v>4949</v>
      </c>
      <c r="B882" s="969">
        <v>610010002658</v>
      </c>
      <c r="C882" s="968" t="s">
        <v>4973</v>
      </c>
      <c r="D882" s="968" t="s">
        <v>4089</v>
      </c>
      <c r="E882" s="968" t="s">
        <v>4090</v>
      </c>
      <c r="F882" s="970">
        <v>6496.5</v>
      </c>
      <c r="G882" s="968" t="s">
        <v>4091</v>
      </c>
      <c r="H882" s="971">
        <v>2</v>
      </c>
      <c r="I882" s="972">
        <v>0.72</v>
      </c>
      <c r="J882" s="972">
        <v>0</v>
      </c>
      <c r="K882" s="973">
        <v>30</v>
      </c>
      <c r="L882" s="972">
        <v>32.688000000000002</v>
      </c>
      <c r="M882" s="972">
        <v>21.6</v>
      </c>
      <c r="N882" s="971">
        <v>1</v>
      </c>
      <c r="O882" s="971">
        <v>0</v>
      </c>
      <c r="P882" s="968">
        <v>4690379088400</v>
      </c>
      <c r="Q882" s="971"/>
      <c r="R882" s="971">
        <v>0</v>
      </c>
      <c r="S882" s="968" t="s">
        <v>4092</v>
      </c>
      <c r="T882" s="974">
        <f t="shared" si="26"/>
        <v>4352.6550000000007</v>
      </c>
      <c r="U882" s="975">
        <f t="shared" si="27"/>
        <v>4570.2877500000013</v>
      </c>
    </row>
    <row r="883" spans="1:21" hidden="1">
      <c r="A883" s="968" t="s">
        <v>4949</v>
      </c>
      <c r="B883" s="969">
        <v>610110000952</v>
      </c>
      <c r="C883" s="968" t="s">
        <v>4974</v>
      </c>
      <c r="D883" s="968" t="s">
        <v>4114</v>
      </c>
      <c r="E883" s="968" t="s">
        <v>4090</v>
      </c>
      <c r="F883" s="970">
        <v>14640</v>
      </c>
      <c r="G883" s="968" t="s">
        <v>4091</v>
      </c>
      <c r="H883" s="971">
        <v>11</v>
      </c>
      <c r="I883" s="972">
        <v>0.99</v>
      </c>
      <c r="J883" s="972">
        <v>0</v>
      </c>
      <c r="K883" s="973">
        <v>36</v>
      </c>
      <c r="L883" s="972">
        <v>20.354399999999998</v>
      </c>
      <c r="M883" s="972">
        <v>35.64</v>
      </c>
      <c r="N883" s="971">
        <v>1</v>
      </c>
      <c r="O883" s="971">
        <v>0</v>
      </c>
      <c r="P883" s="968">
        <v>4690379088035</v>
      </c>
      <c r="Q883" s="971"/>
      <c r="R883" s="971">
        <v>0</v>
      </c>
      <c r="S883" s="968" t="s">
        <v>4092</v>
      </c>
      <c r="T883" s="974">
        <f t="shared" si="26"/>
        <v>9808.8000000000011</v>
      </c>
      <c r="U883" s="975">
        <f t="shared" si="27"/>
        <v>10299.240000000002</v>
      </c>
    </row>
    <row r="884" spans="1:21" hidden="1">
      <c r="A884" s="968" t="s">
        <v>4949</v>
      </c>
      <c r="B884" s="969">
        <v>610110000955</v>
      </c>
      <c r="C884" s="968" t="s">
        <v>4975</v>
      </c>
      <c r="D884" s="968" t="s">
        <v>4114</v>
      </c>
      <c r="E884" s="968" t="s">
        <v>4090</v>
      </c>
      <c r="F884" s="970">
        <v>14640</v>
      </c>
      <c r="G884" s="968" t="s">
        <v>4091</v>
      </c>
      <c r="H884" s="971">
        <v>11</v>
      </c>
      <c r="I884" s="972">
        <v>0.99</v>
      </c>
      <c r="J884" s="972">
        <v>0</v>
      </c>
      <c r="K884" s="973">
        <v>36</v>
      </c>
      <c r="L884" s="972">
        <v>20.354399999999998</v>
      </c>
      <c r="M884" s="972">
        <v>35.64</v>
      </c>
      <c r="N884" s="971">
        <v>1</v>
      </c>
      <c r="O884" s="971">
        <v>0</v>
      </c>
      <c r="P884" s="968">
        <v>4690379088066</v>
      </c>
      <c r="Q884" s="971"/>
      <c r="R884" s="971">
        <v>0</v>
      </c>
      <c r="S884" s="968" t="s">
        <v>4092</v>
      </c>
      <c r="T884" s="974">
        <f t="shared" si="26"/>
        <v>9808.8000000000011</v>
      </c>
      <c r="U884" s="975">
        <f t="shared" si="27"/>
        <v>10299.240000000002</v>
      </c>
    </row>
    <row r="885" spans="1:21" hidden="1">
      <c r="A885" s="968" t="s">
        <v>4949</v>
      </c>
      <c r="B885" s="969">
        <v>610110000956</v>
      </c>
      <c r="C885" s="968" t="s">
        <v>4976</v>
      </c>
      <c r="D885" s="968" t="s">
        <v>4114</v>
      </c>
      <c r="E885" s="968" t="s">
        <v>4090</v>
      </c>
      <c r="F885" s="970">
        <v>14640</v>
      </c>
      <c r="G885" s="968" t="s">
        <v>4091</v>
      </c>
      <c r="H885" s="971">
        <v>11</v>
      </c>
      <c r="I885" s="972">
        <v>0.99</v>
      </c>
      <c r="J885" s="972">
        <v>0</v>
      </c>
      <c r="K885" s="973">
        <v>36</v>
      </c>
      <c r="L885" s="972">
        <v>20.354399999999998</v>
      </c>
      <c r="M885" s="972">
        <v>35.64</v>
      </c>
      <c r="N885" s="971">
        <v>1</v>
      </c>
      <c r="O885" s="971">
        <v>0</v>
      </c>
      <c r="P885" s="968">
        <v>4690379088073</v>
      </c>
      <c r="Q885" s="971"/>
      <c r="R885" s="971">
        <v>0</v>
      </c>
      <c r="S885" s="968" t="s">
        <v>4092</v>
      </c>
      <c r="T885" s="974">
        <f t="shared" si="26"/>
        <v>9808.8000000000011</v>
      </c>
      <c r="U885" s="975">
        <f t="shared" si="27"/>
        <v>10299.240000000002</v>
      </c>
    </row>
    <row r="886" spans="1:21" hidden="1">
      <c r="A886" s="968" t="s">
        <v>4949</v>
      </c>
      <c r="B886" s="969">
        <v>610110000953</v>
      </c>
      <c r="C886" s="968" t="s">
        <v>4977</v>
      </c>
      <c r="D886" s="968" t="s">
        <v>4114</v>
      </c>
      <c r="E886" s="968" t="s">
        <v>4090</v>
      </c>
      <c r="F886" s="970">
        <v>14640</v>
      </c>
      <c r="G886" s="968" t="s">
        <v>4091</v>
      </c>
      <c r="H886" s="971">
        <v>11</v>
      </c>
      <c r="I886" s="972">
        <v>0.99</v>
      </c>
      <c r="J886" s="972">
        <v>0</v>
      </c>
      <c r="K886" s="973">
        <v>36</v>
      </c>
      <c r="L886" s="972">
        <v>20.354399999999998</v>
      </c>
      <c r="M886" s="972">
        <v>35.64</v>
      </c>
      <c r="N886" s="971">
        <v>1</v>
      </c>
      <c r="O886" s="971">
        <v>0</v>
      </c>
      <c r="P886" s="968">
        <v>4690379088042</v>
      </c>
      <c r="Q886" s="971"/>
      <c r="R886" s="971">
        <v>0</v>
      </c>
      <c r="S886" s="968" t="s">
        <v>4092</v>
      </c>
      <c r="T886" s="974">
        <f t="shared" si="26"/>
        <v>9808.8000000000011</v>
      </c>
      <c r="U886" s="975">
        <f t="shared" si="27"/>
        <v>10299.240000000002</v>
      </c>
    </row>
    <row r="887" spans="1:21" hidden="1">
      <c r="A887" s="968" t="s">
        <v>4949</v>
      </c>
      <c r="B887" s="969">
        <v>610110000954</v>
      </c>
      <c r="C887" s="968" t="s">
        <v>4978</v>
      </c>
      <c r="D887" s="968" t="s">
        <v>4114</v>
      </c>
      <c r="E887" s="968" t="s">
        <v>4090</v>
      </c>
      <c r="F887" s="970">
        <v>14640</v>
      </c>
      <c r="G887" s="968" t="s">
        <v>4091</v>
      </c>
      <c r="H887" s="971">
        <v>11</v>
      </c>
      <c r="I887" s="972">
        <v>0.99</v>
      </c>
      <c r="J887" s="972">
        <v>0</v>
      </c>
      <c r="K887" s="973">
        <v>36</v>
      </c>
      <c r="L887" s="972">
        <v>20.354399999999998</v>
      </c>
      <c r="M887" s="972">
        <v>35.64</v>
      </c>
      <c r="N887" s="971">
        <v>1</v>
      </c>
      <c r="O887" s="971">
        <v>0</v>
      </c>
      <c r="P887" s="968">
        <v>4690379088059</v>
      </c>
      <c r="Q887" s="971"/>
      <c r="R887" s="971">
        <v>0</v>
      </c>
      <c r="S887" s="968" t="s">
        <v>4092</v>
      </c>
      <c r="T887" s="974">
        <f t="shared" si="26"/>
        <v>9808.8000000000011</v>
      </c>
      <c r="U887" s="975">
        <f t="shared" si="27"/>
        <v>10299.240000000002</v>
      </c>
    </row>
    <row r="888" spans="1:21" hidden="1">
      <c r="A888" s="968" t="s">
        <v>4949</v>
      </c>
      <c r="B888" s="969">
        <v>610090002492</v>
      </c>
      <c r="C888" s="968" t="s">
        <v>4979</v>
      </c>
      <c r="D888" s="968" t="s">
        <v>4119</v>
      </c>
      <c r="E888" s="968" t="s">
        <v>4120</v>
      </c>
      <c r="F888" s="970">
        <v>707.6</v>
      </c>
      <c r="G888" s="968" t="s">
        <v>4091</v>
      </c>
      <c r="H888" s="971">
        <v>10</v>
      </c>
      <c r="I888" s="972">
        <v>0.57600368642359301</v>
      </c>
      <c r="J888" s="972">
        <v>0</v>
      </c>
      <c r="K888" s="973">
        <v>60</v>
      </c>
      <c r="L888" s="972">
        <v>9.5</v>
      </c>
      <c r="M888" s="972">
        <v>34.5602211854156</v>
      </c>
      <c r="N888" s="971">
        <v>1</v>
      </c>
      <c r="O888" s="971">
        <v>0</v>
      </c>
      <c r="P888" s="968">
        <v>4690379087182</v>
      </c>
      <c r="Q888" s="971"/>
      <c r="R888" s="971">
        <v>0</v>
      </c>
      <c r="S888" s="968" t="s">
        <v>4092</v>
      </c>
      <c r="T888" s="974">
        <f t="shared" si="26"/>
        <v>474.09200000000004</v>
      </c>
      <c r="U888" s="975">
        <f t="shared" si="27"/>
        <v>497.79660000000007</v>
      </c>
    </row>
    <row r="889" spans="1:21" hidden="1">
      <c r="A889" s="968" t="s">
        <v>4949</v>
      </c>
      <c r="B889" s="969">
        <v>610090002495</v>
      </c>
      <c r="C889" s="968" t="s">
        <v>4980</v>
      </c>
      <c r="D889" s="968" t="s">
        <v>4119</v>
      </c>
      <c r="E889" s="968" t="s">
        <v>4120</v>
      </c>
      <c r="F889" s="970">
        <v>707.6</v>
      </c>
      <c r="G889" s="968" t="s">
        <v>4091</v>
      </c>
      <c r="H889" s="971">
        <v>10</v>
      </c>
      <c r="I889" s="972">
        <v>0.57600368642359301</v>
      </c>
      <c r="J889" s="972">
        <v>0</v>
      </c>
      <c r="K889" s="973">
        <v>60</v>
      </c>
      <c r="L889" s="972">
        <v>9.5</v>
      </c>
      <c r="M889" s="972">
        <v>34.5602211854156</v>
      </c>
      <c r="N889" s="971">
        <v>1</v>
      </c>
      <c r="O889" s="971">
        <v>0</v>
      </c>
      <c r="P889" s="968">
        <v>4690379087212</v>
      </c>
      <c r="Q889" s="971"/>
      <c r="R889" s="971">
        <v>0</v>
      </c>
      <c r="S889" s="968" t="s">
        <v>4092</v>
      </c>
      <c r="T889" s="974">
        <f t="shared" si="26"/>
        <v>474.09200000000004</v>
      </c>
      <c r="U889" s="975">
        <f t="shared" si="27"/>
        <v>497.79660000000007</v>
      </c>
    </row>
    <row r="890" spans="1:21" hidden="1">
      <c r="A890" s="968" t="s">
        <v>4949</v>
      </c>
      <c r="B890" s="969">
        <v>610090002496</v>
      </c>
      <c r="C890" s="968" t="s">
        <v>4981</v>
      </c>
      <c r="D890" s="968" t="s">
        <v>4119</v>
      </c>
      <c r="E890" s="968" t="s">
        <v>4120</v>
      </c>
      <c r="F890" s="970">
        <v>707.6</v>
      </c>
      <c r="G890" s="968" t="s">
        <v>4091</v>
      </c>
      <c r="H890" s="971">
        <v>10</v>
      </c>
      <c r="I890" s="972">
        <v>0.57600368642359301</v>
      </c>
      <c r="J890" s="972">
        <v>0</v>
      </c>
      <c r="K890" s="973">
        <v>60</v>
      </c>
      <c r="L890" s="972">
        <v>9.5</v>
      </c>
      <c r="M890" s="972">
        <v>34.5602211854156</v>
      </c>
      <c r="N890" s="971">
        <v>1</v>
      </c>
      <c r="O890" s="971">
        <v>0</v>
      </c>
      <c r="P890" s="968">
        <v>4690379087229</v>
      </c>
      <c r="Q890" s="971"/>
      <c r="R890" s="971">
        <v>0</v>
      </c>
      <c r="S890" s="968" t="s">
        <v>4092</v>
      </c>
      <c r="T890" s="974">
        <f t="shared" si="26"/>
        <v>474.09200000000004</v>
      </c>
      <c r="U890" s="975">
        <f t="shared" si="27"/>
        <v>497.79660000000007</v>
      </c>
    </row>
    <row r="891" spans="1:21" hidden="1">
      <c r="A891" s="968" t="s">
        <v>4949</v>
      </c>
      <c r="B891" s="969">
        <v>610090002493</v>
      </c>
      <c r="C891" s="968" t="s">
        <v>4982</v>
      </c>
      <c r="D891" s="968" t="s">
        <v>4119</v>
      </c>
      <c r="E891" s="968" t="s">
        <v>4120</v>
      </c>
      <c r="F891" s="970">
        <v>707.6</v>
      </c>
      <c r="G891" s="968" t="s">
        <v>4091</v>
      </c>
      <c r="H891" s="971">
        <v>10</v>
      </c>
      <c r="I891" s="972">
        <v>0.57600368642359301</v>
      </c>
      <c r="J891" s="972">
        <v>0</v>
      </c>
      <c r="K891" s="973">
        <v>60</v>
      </c>
      <c r="L891" s="972">
        <v>9.5</v>
      </c>
      <c r="M891" s="972">
        <v>34.5602211854156</v>
      </c>
      <c r="N891" s="971">
        <v>1</v>
      </c>
      <c r="O891" s="971">
        <v>0</v>
      </c>
      <c r="P891" s="968">
        <v>4690379087199</v>
      </c>
      <c r="Q891" s="971"/>
      <c r="R891" s="971">
        <v>0</v>
      </c>
      <c r="S891" s="968" t="s">
        <v>4092</v>
      </c>
      <c r="T891" s="974">
        <f t="shared" si="26"/>
        <v>474.09200000000004</v>
      </c>
      <c r="U891" s="975">
        <f t="shared" si="27"/>
        <v>497.79660000000007</v>
      </c>
    </row>
    <row r="892" spans="1:21" hidden="1">
      <c r="A892" s="968" t="s">
        <v>4949</v>
      </c>
      <c r="B892" s="969">
        <v>610090002494</v>
      </c>
      <c r="C892" s="968" t="s">
        <v>4983</v>
      </c>
      <c r="D892" s="968" t="s">
        <v>4119</v>
      </c>
      <c r="E892" s="968" t="s">
        <v>4120</v>
      </c>
      <c r="F892" s="970">
        <v>707.6</v>
      </c>
      <c r="G892" s="968" t="s">
        <v>4091</v>
      </c>
      <c r="H892" s="971">
        <v>10</v>
      </c>
      <c r="I892" s="972">
        <v>0.57600368642359301</v>
      </c>
      <c r="J892" s="972">
        <v>0</v>
      </c>
      <c r="K892" s="973">
        <v>60</v>
      </c>
      <c r="L892" s="972">
        <v>9.5</v>
      </c>
      <c r="M892" s="972">
        <v>34.5602211854156</v>
      </c>
      <c r="N892" s="971">
        <v>1</v>
      </c>
      <c r="O892" s="971">
        <v>0</v>
      </c>
      <c r="P892" s="968">
        <v>4690379087205</v>
      </c>
      <c r="Q892" s="971"/>
      <c r="R892" s="971">
        <v>0</v>
      </c>
      <c r="S892" s="968" t="s">
        <v>4092</v>
      </c>
      <c r="T892" s="974">
        <f t="shared" si="26"/>
        <v>474.09200000000004</v>
      </c>
      <c r="U892" s="975">
        <f t="shared" si="27"/>
        <v>497.79660000000007</v>
      </c>
    </row>
    <row r="893" spans="1:21" hidden="1">
      <c r="A893" s="968" t="s">
        <v>4949</v>
      </c>
      <c r="B893" s="969">
        <v>610090002497</v>
      </c>
      <c r="C893" s="968" t="s">
        <v>4984</v>
      </c>
      <c r="D893" s="968" t="s">
        <v>4125</v>
      </c>
      <c r="E893" s="968" t="s">
        <v>4120</v>
      </c>
      <c r="F893" s="970">
        <v>237.9</v>
      </c>
      <c r="G893" s="968" t="s">
        <v>4091</v>
      </c>
      <c r="H893" s="971">
        <v>10</v>
      </c>
      <c r="I893" s="972">
        <v>0.43200276481769501</v>
      </c>
      <c r="J893" s="972">
        <v>0</v>
      </c>
      <c r="K893" s="973">
        <v>72</v>
      </c>
      <c r="L893" s="972">
        <v>9.0299999999999994</v>
      </c>
      <c r="M893" s="972">
        <v>31.104199066873999</v>
      </c>
      <c r="N893" s="971">
        <v>1</v>
      </c>
      <c r="O893" s="971">
        <v>0</v>
      </c>
      <c r="P893" s="968">
        <v>4690379087236</v>
      </c>
      <c r="Q893" s="971"/>
      <c r="R893" s="971">
        <v>0</v>
      </c>
      <c r="S893" s="968" t="s">
        <v>4092</v>
      </c>
      <c r="T893" s="974">
        <f t="shared" si="26"/>
        <v>159.393</v>
      </c>
      <c r="U893" s="975">
        <f t="shared" si="27"/>
        <v>167.36265</v>
      </c>
    </row>
    <row r="894" spans="1:21" hidden="1">
      <c r="A894" s="968" t="s">
        <v>4949</v>
      </c>
      <c r="B894" s="969">
        <v>610090002500</v>
      </c>
      <c r="C894" s="968" t="s">
        <v>4985</v>
      </c>
      <c r="D894" s="968" t="s">
        <v>4125</v>
      </c>
      <c r="E894" s="968" t="s">
        <v>4120</v>
      </c>
      <c r="F894" s="970">
        <v>237.9</v>
      </c>
      <c r="G894" s="968" t="s">
        <v>4091</v>
      </c>
      <c r="H894" s="971">
        <v>10</v>
      </c>
      <c r="I894" s="972">
        <v>0.43200276481769501</v>
      </c>
      <c r="J894" s="972">
        <v>0</v>
      </c>
      <c r="K894" s="973">
        <v>72</v>
      </c>
      <c r="L894" s="972">
        <v>9.0299999999999994</v>
      </c>
      <c r="M894" s="972">
        <v>31.104199066873999</v>
      </c>
      <c r="N894" s="971">
        <v>1</v>
      </c>
      <c r="O894" s="971">
        <v>0</v>
      </c>
      <c r="P894" s="968">
        <v>4690379087267</v>
      </c>
      <c r="Q894" s="971"/>
      <c r="R894" s="971">
        <v>0</v>
      </c>
      <c r="S894" s="968" t="s">
        <v>4092</v>
      </c>
      <c r="T894" s="974">
        <f t="shared" si="26"/>
        <v>159.393</v>
      </c>
      <c r="U894" s="975">
        <f t="shared" si="27"/>
        <v>167.36265</v>
      </c>
    </row>
    <row r="895" spans="1:21" hidden="1">
      <c r="A895" s="968" t="s">
        <v>4949</v>
      </c>
      <c r="B895" s="969">
        <v>610090002501</v>
      </c>
      <c r="C895" s="968" t="s">
        <v>4986</v>
      </c>
      <c r="D895" s="968" t="s">
        <v>4125</v>
      </c>
      <c r="E895" s="968" t="s">
        <v>4120</v>
      </c>
      <c r="F895" s="970">
        <v>237.9</v>
      </c>
      <c r="G895" s="968" t="s">
        <v>4091</v>
      </c>
      <c r="H895" s="971">
        <v>10</v>
      </c>
      <c r="I895" s="972">
        <v>0.43200276481769501</v>
      </c>
      <c r="J895" s="972">
        <v>0</v>
      </c>
      <c r="K895" s="973">
        <v>72</v>
      </c>
      <c r="L895" s="972">
        <v>9.0299999999999994</v>
      </c>
      <c r="M895" s="972">
        <v>31.104199066873999</v>
      </c>
      <c r="N895" s="971">
        <v>1</v>
      </c>
      <c r="O895" s="971">
        <v>0</v>
      </c>
      <c r="P895" s="968">
        <v>4690379087274</v>
      </c>
      <c r="Q895" s="971"/>
      <c r="R895" s="971">
        <v>0</v>
      </c>
      <c r="S895" s="968" t="s">
        <v>4092</v>
      </c>
      <c r="T895" s="974">
        <f t="shared" si="26"/>
        <v>159.393</v>
      </c>
      <c r="U895" s="975">
        <f t="shared" si="27"/>
        <v>167.36265</v>
      </c>
    </row>
    <row r="896" spans="1:21" hidden="1">
      <c r="A896" s="968" t="s">
        <v>4949</v>
      </c>
      <c r="B896" s="969">
        <v>610090002498</v>
      </c>
      <c r="C896" s="968" t="s">
        <v>4987</v>
      </c>
      <c r="D896" s="968" t="s">
        <v>4125</v>
      </c>
      <c r="E896" s="968" t="s">
        <v>4120</v>
      </c>
      <c r="F896" s="970">
        <v>237.9</v>
      </c>
      <c r="G896" s="968" t="s">
        <v>4091</v>
      </c>
      <c r="H896" s="971">
        <v>10</v>
      </c>
      <c r="I896" s="972">
        <v>0.43200276481769501</v>
      </c>
      <c r="J896" s="972">
        <v>0</v>
      </c>
      <c r="K896" s="973">
        <v>72</v>
      </c>
      <c r="L896" s="972">
        <v>9.0299999999999994</v>
      </c>
      <c r="M896" s="972">
        <v>31.104199066873999</v>
      </c>
      <c r="N896" s="971">
        <v>1</v>
      </c>
      <c r="O896" s="971">
        <v>0</v>
      </c>
      <c r="P896" s="968">
        <v>4690379087243</v>
      </c>
      <c r="Q896" s="971"/>
      <c r="R896" s="971">
        <v>0</v>
      </c>
      <c r="S896" s="968" t="s">
        <v>4092</v>
      </c>
      <c r="T896" s="974">
        <f t="shared" si="26"/>
        <v>159.393</v>
      </c>
      <c r="U896" s="975">
        <f t="shared" si="27"/>
        <v>167.36265</v>
      </c>
    </row>
    <row r="897" spans="1:21" hidden="1">
      <c r="A897" s="968" t="s">
        <v>4949</v>
      </c>
      <c r="B897" s="969">
        <v>610090002499</v>
      </c>
      <c r="C897" s="968" t="s">
        <v>4988</v>
      </c>
      <c r="D897" s="968" t="s">
        <v>4125</v>
      </c>
      <c r="E897" s="968" t="s">
        <v>4120</v>
      </c>
      <c r="F897" s="970">
        <v>237.9</v>
      </c>
      <c r="G897" s="968" t="s">
        <v>4091</v>
      </c>
      <c r="H897" s="971">
        <v>10</v>
      </c>
      <c r="I897" s="972">
        <v>0.43200276481769501</v>
      </c>
      <c r="J897" s="972">
        <v>0</v>
      </c>
      <c r="K897" s="973">
        <v>72</v>
      </c>
      <c r="L897" s="972">
        <v>9.0299999999999994</v>
      </c>
      <c r="M897" s="972">
        <v>31.104199066873999</v>
      </c>
      <c r="N897" s="971">
        <v>1</v>
      </c>
      <c r="O897" s="971">
        <v>0</v>
      </c>
      <c r="P897" s="968">
        <v>4690379087250</v>
      </c>
      <c r="Q897" s="971"/>
      <c r="R897" s="971">
        <v>0</v>
      </c>
      <c r="S897" s="968" t="s">
        <v>4092</v>
      </c>
      <c r="T897" s="974">
        <f t="shared" si="26"/>
        <v>159.393</v>
      </c>
      <c r="U897" s="975">
        <f t="shared" si="27"/>
        <v>167.36265</v>
      </c>
    </row>
    <row r="898" spans="1:21" hidden="1">
      <c r="A898" s="968" t="s">
        <v>4949</v>
      </c>
      <c r="B898" s="969">
        <v>610090002502</v>
      </c>
      <c r="C898" s="968" t="s">
        <v>4989</v>
      </c>
      <c r="D898" s="968" t="s">
        <v>4130</v>
      </c>
      <c r="E898" s="968" t="s">
        <v>4120</v>
      </c>
      <c r="F898" s="970">
        <v>103.7</v>
      </c>
      <c r="G898" s="968" t="s">
        <v>4091</v>
      </c>
      <c r="H898" s="971">
        <v>19</v>
      </c>
      <c r="I898" s="972">
        <v>9.8496630378434397E-2</v>
      </c>
      <c r="J898" s="972">
        <v>0</v>
      </c>
      <c r="K898" s="973">
        <v>416</v>
      </c>
      <c r="L898" s="972">
        <v>2.1659999999999999</v>
      </c>
      <c r="M898" s="972">
        <v>40.974598237428701</v>
      </c>
      <c r="N898" s="971">
        <v>1</v>
      </c>
      <c r="O898" s="971">
        <v>0</v>
      </c>
      <c r="P898" s="968">
        <v>4690379087281</v>
      </c>
      <c r="Q898" s="971"/>
      <c r="R898" s="971">
        <v>0</v>
      </c>
      <c r="S898" s="968" t="s">
        <v>4092</v>
      </c>
      <c r="T898" s="974">
        <f t="shared" si="26"/>
        <v>69.478999999999999</v>
      </c>
      <c r="U898" s="975">
        <f t="shared" si="27"/>
        <v>72.952950000000001</v>
      </c>
    </row>
    <row r="899" spans="1:21" hidden="1">
      <c r="A899" s="968" t="s">
        <v>4949</v>
      </c>
      <c r="B899" s="969">
        <v>610090002505</v>
      </c>
      <c r="C899" s="968" t="s">
        <v>4990</v>
      </c>
      <c r="D899" s="968" t="s">
        <v>4130</v>
      </c>
      <c r="E899" s="968" t="s">
        <v>4120</v>
      </c>
      <c r="F899" s="970">
        <v>103.7</v>
      </c>
      <c r="G899" s="968" t="s">
        <v>4091</v>
      </c>
      <c r="H899" s="971">
        <v>19</v>
      </c>
      <c r="I899" s="972">
        <v>9.8496630378434397E-2</v>
      </c>
      <c r="J899" s="972">
        <v>0</v>
      </c>
      <c r="K899" s="973">
        <v>416</v>
      </c>
      <c r="L899" s="972">
        <v>2.1659999999999999</v>
      </c>
      <c r="M899" s="972">
        <v>40.974598237428701</v>
      </c>
      <c r="N899" s="971">
        <v>1</v>
      </c>
      <c r="O899" s="971">
        <v>0</v>
      </c>
      <c r="P899" s="968">
        <v>4690379087311</v>
      </c>
      <c r="Q899" s="971"/>
      <c r="R899" s="971">
        <v>0</v>
      </c>
      <c r="S899" s="968" t="s">
        <v>4092</v>
      </c>
      <c r="T899" s="974">
        <f t="shared" si="26"/>
        <v>69.478999999999999</v>
      </c>
      <c r="U899" s="975">
        <f t="shared" si="27"/>
        <v>72.952950000000001</v>
      </c>
    </row>
    <row r="900" spans="1:21" hidden="1">
      <c r="A900" s="968" t="s">
        <v>4949</v>
      </c>
      <c r="B900" s="969">
        <v>610090002506</v>
      </c>
      <c r="C900" s="968" t="s">
        <v>4991</v>
      </c>
      <c r="D900" s="968" t="s">
        <v>4130</v>
      </c>
      <c r="E900" s="968" t="s">
        <v>4120</v>
      </c>
      <c r="F900" s="970">
        <v>103.7</v>
      </c>
      <c r="G900" s="968" t="s">
        <v>4091</v>
      </c>
      <c r="H900" s="971">
        <v>19</v>
      </c>
      <c r="I900" s="972">
        <v>9.8496630378434397E-2</v>
      </c>
      <c r="J900" s="972">
        <v>0</v>
      </c>
      <c r="K900" s="973">
        <v>416</v>
      </c>
      <c r="L900" s="972">
        <v>2.1659999999999999</v>
      </c>
      <c r="M900" s="972">
        <v>40.974598237428701</v>
      </c>
      <c r="N900" s="971">
        <v>1</v>
      </c>
      <c r="O900" s="971">
        <v>0</v>
      </c>
      <c r="P900" s="968">
        <v>4690379087328</v>
      </c>
      <c r="Q900" s="971"/>
      <c r="R900" s="971">
        <v>0</v>
      </c>
      <c r="S900" s="968" t="s">
        <v>4092</v>
      </c>
      <c r="T900" s="974">
        <f t="shared" si="26"/>
        <v>69.478999999999999</v>
      </c>
      <c r="U900" s="975">
        <f t="shared" si="27"/>
        <v>72.952950000000001</v>
      </c>
    </row>
    <row r="901" spans="1:21" hidden="1">
      <c r="A901" s="968" t="s">
        <v>4949</v>
      </c>
      <c r="B901" s="969">
        <v>610090002503</v>
      </c>
      <c r="C901" s="968" t="s">
        <v>4992</v>
      </c>
      <c r="D901" s="968" t="s">
        <v>4130</v>
      </c>
      <c r="E901" s="968" t="s">
        <v>4120</v>
      </c>
      <c r="F901" s="970">
        <v>103.7</v>
      </c>
      <c r="G901" s="968" t="s">
        <v>4091</v>
      </c>
      <c r="H901" s="971">
        <v>19</v>
      </c>
      <c r="I901" s="972">
        <v>9.8496630378434397E-2</v>
      </c>
      <c r="J901" s="972">
        <v>0</v>
      </c>
      <c r="K901" s="973">
        <v>416</v>
      </c>
      <c r="L901" s="972">
        <v>2.1659999999999999</v>
      </c>
      <c r="M901" s="972">
        <v>40.974598237428701</v>
      </c>
      <c r="N901" s="971">
        <v>1</v>
      </c>
      <c r="O901" s="971">
        <v>0</v>
      </c>
      <c r="P901" s="968">
        <v>4690379087298</v>
      </c>
      <c r="Q901" s="971"/>
      <c r="R901" s="971">
        <v>0</v>
      </c>
      <c r="S901" s="968" t="s">
        <v>4092</v>
      </c>
      <c r="T901" s="974">
        <f t="shared" si="26"/>
        <v>69.478999999999999</v>
      </c>
      <c r="U901" s="975">
        <f t="shared" si="27"/>
        <v>72.952950000000001</v>
      </c>
    </row>
    <row r="902" spans="1:21" hidden="1">
      <c r="A902" s="968" t="s">
        <v>4949</v>
      </c>
      <c r="B902" s="969">
        <v>610090002504</v>
      </c>
      <c r="C902" s="968" t="s">
        <v>4993</v>
      </c>
      <c r="D902" s="968" t="s">
        <v>4130</v>
      </c>
      <c r="E902" s="968" t="s">
        <v>4120</v>
      </c>
      <c r="F902" s="970">
        <v>103.7</v>
      </c>
      <c r="G902" s="968" t="s">
        <v>4091</v>
      </c>
      <c r="H902" s="971">
        <v>19</v>
      </c>
      <c r="I902" s="972">
        <v>9.8496630378434397E-2</v>
      </c>
      <c r="J902" s="972">
        <v>0</v>
      </c>
      <c r="K902" s="973">
        <v>416</v>
      </c>
      <c r="L902" s="972">
        <v>2.1659999999999999</v>
      </c>
      <c r="M902" s="972">
        <v>40.974598237428701</v>
      </c>
      <c r="N902" s="971">
        <v>1</v>
      </c>
      <c r="O902" s="971">
        <v>0</v>
      </c>
      <c r="P902" s="968">
        <v>4690379087304</v>
      </c>
      <c r="Q902" s="971"/>
      <c r="R902" s="971">
        <v>0</v>
      </c>
      <c r="S902" s="968" t="s">
        <v>4092</v>
      </c>
      <c r="T902" s="974">
        <f t="shared" si="26"/>
        <v>69.478999999999999</v>
      </c>
      <c r="U902" s="975">
        <f t="shared" si="27"/>
        <v>72.952950000000001</v>
      </c>
    </row>
    <row r="903" spans="1:21" hidden="1">
      <c r="A903" s="968" t="s">
        <v>4949</v>
      </c>
      <c r="B903" s="969">
        <v>610130005283</v>
      </c>
      <c r="C903" s="968" t="s">
        <v>4994</v>
      </c>
      <c r="D903" s="968" t="s">
        <v>4119</v>
      </c>
      <c r="E903" s="968" t="s">
        <v>4135</v>
      </c>
      <c r="F903" s="970">
        <v>1256.5999999999999</v>
      </c>
      <c r="G903" s="968" t="s">
        <v>4091</v>
      </c>
      <c r="H903" s="971">
        <v>10</v>
      </c>
      <c r="I903" s="972">
        <v>0.57599539203686401</v>
      </c>
      <c r="J903" s="972">
        <v>8</v>
      </c>
      <c r="K903" s="973">
        <v>60</v>
      </c>
      <c r="L903" s="972">
        <v>12.44</v>
      </c>
      <c r="M903" s="972">
        <v>34.559723522211797</v>
      </c>
      <c r="N903" s="971">
        <v>1</v>
      </c>
      <c r="O903" s="971">
        <v>0</v>
      </c>
      <c r="P903" s="968">
        <v>4690379087335</v>
      </c>
      <c r="Q903" s="971"/>
      <c r="R903" s="971">
        <v>0</v>
      </c>
      <c r="S903" s="968" t="s">
        <v>4092</v>
      </c>
      <c r="T903" s="974">
        <f t="shared" si="26"/>
        <v>841.92200000000003</v>
      </c>
      <c r="U903" s="975">
        <f t="shared" si="27"/>
        <v>884.01810000000012</v>
      </c>
    </row>
    <row r="904" spans="1:21" hidden="1">
      <c r="A904" s="968" t="s">
        <v>4949</v>
      </c>
      <c r="B904" s="969">
        <v>610130005286</v>
      </c>
      <c r="C904" s="968" t="s">
        <v>4995</v>
      </c>
      <c r="D904" s="968" t="s">
        <v>4119</v>
      </c>
      <c r="E904" s="968" t="s">
        <v>4135</v>
      </c>
      <c r="F904" s="970">
        <v>1256.5999999999999</v>
      </c>
      <c r="G904" s="968" t="s">
        <v>4091</v>
      </c>
      <c r="H904" s="971">
        <v>10</v>
      </c>
      <c r="I904" s="972">
        <v>0.57599539203686401</v>
      </c>
      <c r="J904" s="972">
        <v>8</v>
      </c>
      <c r="K904" s="973">
        <v>60</v>
      </c>
      <c r="L904" s="972">
        <v>12.44</v>
      </c>
      <c r="M904" s="972">
        <v>34.559723522211797</v>
      </c>
      <c r="N904" s="971">
        <v>1</v>
      </c>
      <c r="O904" s="971">
        <v>0</v>
      </c>
      <c r="P904" s="968">
        <v>4690379087366</v>
      </c>
      <c r="Q904" s="971"/>
      <c r="R904" s="971">
        <v>0</v>
      </c>
      <c r="S904" s="968" t="s">
        <v>4092</v>
      </c>
      <c r="T904" s="974">
        <f t="shared" si="26"/>
        <v>841.92200000000003</v>
      </c>
      <c r="U904" s="975">
        <f t="shared" si="27"/>
        <v>884.01810000000012</v>
      </c>
    </row>
    <row r="905" spans="1:21" hidden="1">
      <c r="A905" s="968" t="s">
        <v>4949</v>
      </c>
      <c r="B905" s="969">
        <v>610130005287</v>
      </c>
      <c r="C905" s="968" t="s">
        <v>4996</v>
      </c>
      <c r="D905" s="968" t="s">
        <v>4119</v>
      </c>
      <c r="E905" s="968" t="s">
        <v>4135</v>
      </c>
      <c r="F905" s="970">
        <v>1256.5999999999999</v>
      </c>
      <c r="G905" s="968" t="s">
        <v>4091</v>
      </c>
      <c r="H905" s="971">
        <v>10</v>
      </c>
      <c r="I905" s="972">
        <v>0.57599539203686401</v>
      </c>
      <c r="J905" s="972">
        <v>8</v>
      </c>
      <c r="K905" s="973">
        <v>60</v>
      </c>
      <c r="L905" s="972">
        <v>12.44</v>
      </c>
      <c r="M905" s="972">
        <v>34.559723522211797</v>
      </c>
      <c r="N905" s="971">
        <v>1</v>
      </c>
      <c r="O905" s="971">
        <v>0</v>
      </c>
      <c r="P905" s="968">
        <v>4690379087373</v>
      </c>
      <c r="Q905" s="971"/>
      <c r="R905" s="971">
        <v>0</v>
      </c>
      <c r="S905" s="968" t="s">
        <v>4092</v>
      </c>
      <c r="T905" s="974">
        <f t="shared" si="26"/>
        <v>841.92200000000003</v>
      </c>
      <c r="U905" s="975">
        <f t="shared" si="27"/>
        <v>884.01810000000012</v>
      </c>
    </row>
    <row r="906" spans="1:21" hidden="1">
      <c r="A906" s="968" t="s">
        <v>4949</v>
      </c>
      <c r="B906" s="969">
        <v>610130005284</v>
      </c>
      <c r="C906" s="968" t="s">
        <v>4997</v>
      </c>
      <c r="D906" s="968" t="s">
        <v>4119</v>
      </c>
      <c r="E906" s="968" t="s">
        <v>4135</v>
      </c>
      <c r="F906" s="970">
        <v>1256.5999999999999</v>
      </c>
      <c r="G906" s="968" t="s">
        <v>4091</v>
      </c>
      <c r="H906" s="971">
        <v>10</v>
      </c>
      <c r="I906" s="972">
        <v>0.57599539203686401</v>
      </c>
      <c r="J906" s="972">
        <v>8</v>
      </c>
      <c r="K906" s="973">
        <v>60</v>
      </c>
      <c r="L906" s="972">
        <v>12.44</v>
      </c>
      <c r="M906" s="972">
        <v>34.559723522211797</v>
      </c>
      <c r="N906" s="971">
        <v>1</v>
      </c>
      <c r="O906" s="971">
        <v>0</v>
      </c>
      <c r="P906" s="968">
        <v>4690379087342</v>
      </c>
      <c r="Q906" s="971"/>
      <c r="R906" s="971">
        <v>0</v>
      </c>
      <c r="S906" s="968" t="s">
        <v>4092</v>
      </c>
      <c r="T906" s="974">
        <f t="shared" si="26"/>
        <v>841.92200000000003</v>
      </c>
      <c r="U906" s="975">
        <f t="shared" si="27"/>
        <v>884.01810000000012</v>
      </c>
    </row>
    <row r="907" spans="1:21" hidden="1">
      <c r="A907" s="968" t="s">
        <v>4949</v>
      </c>
      <c r="B907" s="969">
        <v>610130005285</v>
      </c>
      <c r="C907" s="968" t="s">
        <v>4998</v>
      </c>
      <c r="D907" s="968" t="s">
        <v>4119</v>
      </c>
      <c r="E907" s="968" t="s">
        <v>4135</v>
      </c>
      <c r="F907" s="970">
        <v>1256.5999999999999</v>
      </c>
      <c r="G907" s="968" t="s">
        <v>4091</v>
      </c>
      <c r="H907" s="971">
        <v>10</v>
      </c>
      <c r="I907" s="972">
        <v>0.57599539203686401</v>
      </c>
      <c r="J907" s="972">
        <v>8</v>
      </c>
      <c r="K907" s="973">
        <v>60</v>
      </c>
      <c r="L907" s="972">
        <v>12.44</v>
      </c>
      <c r="M907" s="972">
        <v>34.559723522211797</v>
      </c>
      <c r="N907" s="971">
        <v>1</v>
      </c>
      <c r="O907" s="971">
        <v>0</v>
      </c>
      <c r="P907" s="968">
        <v>4690379087359</v>
      </c>
      <c r="Q907" s="971"/>
      <c r="R907" s="971">
        <v>0</v>
      </c>
      <c r="S907" s="968" t="s">
        <v>4092</v>
      </c>
      <c r="T907" s="974">
        <f t="shared" si="26"/>
        <v>841.92200000000003</v>
      </c>
      <c r="U907" s="975">
        <f t="shared" si="27"/>
        <v>884.01810000000012</v>
      </c>
    </row>
    <row r="908" spans="1:21" hidden="1">
      <c r="A908" s="968" t="s">
        <v>4949</v>
      </c>
      <c r="B908" s="969">
        <v>610130005278</v>
      </c>
      <c r="C908" s="968" t="s">
        <v>4999</v>
      </c>
      <c r="D908" s="968" t="s">
        <v>4125</v>
      </c>
      <c r="E908" s="968" t="s">
        <v>4135</v>
      </c>
      <c r="F908" s="970">
        <v>1116.3</v>
      </c>
      <c r="G908" s="968" t="s">
        <v>4091</v>
      </c>
      <c r="H908" s="971">
        <v>10</v>
      </c>
      <c r="I908" s="972">
        <v>0.43199654402764798</v>
      </c>
      <c r="J908" s="972">
        <v>6</v>
      </c>
      <c r="K908" s="973">
        <v>72</v>
      </c>
      <c r="L908" s="972">
        <v>9.33</v>
      </c>
      <c r="M908" s="972">
        <v>31.103751169990598</v>
      </c>
      <c r="N908" s="971">
        <v>1</v>
      </c>
      <c r="O908" s="971">
        <v>0</v>
      </c>
      <c r="P908" s="968">
        <v>4690379087380</v>
      </c>
      <c r="Q908" s="971"/>
      <c r="R908" s="971">
        <v>0</v>
      </c>
      <c r="S908" s="968" t="s">
        <v>4092</v>
      </c>
      <c r="T908" s="974">
        <f t="shared" si="26"/>
        <v>747.92100000000005</v>
      </c>
      <c r="U908" s="975">
        <f t="shared" si="27"/>
        <v>785.31705000000011</v>
      </c>
    </row>
    <row r="909" spans="1:21" hidden="1">
      <c r="A909" s="968" t="s">
        <v>4949</v>
      </c>
      <c r="B909" s="969">
        <v>610130005281</v>
      </c>
      <c r="C909" s="968" t="s">
        <v>5000</v>
      </c>
      <c r="D909" s="968" t="s">
        <v>4125</v>
      </c>
      <c r="E909" s="968" t="s">
        <v>4135</v>
      </c>
      <c r="F909" s="970">
        <v>1116.3</v>
      </c>
      <c r="G909" s="968" t="s">
        <v>4091</v>
      </c>
      <c r="H909" s="971">
        <v>10</v>
      </c>
      <c r="I909" s="972">
        <v>0.43199654402764798</v>
      </c>
      <c r="J909" s="972">
        <v>6</v>
      </c>
      <c r="K909" s="973">
        <v>72</v>
      </c>
      <c r="L909" s="972">
        <v>9.33</v>
      </c>
      <c r="M909" s="972">
        <v>31.103751169990598</v>
      </c>
      <c r="N909" s="971">
        <v>1</v>
      </c>
      <c r="O909" s="971">
        <v>0</v>
      </c>
      <c r="P909" s="968">
        <v>4690379087410</v>
      </c>
      <c r="Q909" s="971"/>
      <c r="R909" s="971">
        <v>0</v>
      </c>
      <c r="S909" s="968" t="s">
        <v>4092</v>
      </c>
      <c r="T909" s="974">
        <f t="shared" si="26"/>
        <v>747.92100000000005</v>
      </c>
      <c r="U909" s="975">
        <f t="shared" si="27"/>
        <v>785.31705000000011</v>
      </c>
    </row>
    <row r="910" spans="1:21" hidden="1">
      <c r="A910" s="968" t="s">
        <v>4949</v>
      </c>
      <c r="B910" s="969">
        <v>610130005282</v>
      </c>
      <c r="C910" s="968" t="s">
        <v>5001</v>
      </c>
      <c r="D910" s="968" t="s">
        <v>4125</v>
      </c>
      <c r="E910" s="968" t="s">
        <v>4135</v>
      </c>
      <c r="F910" s="970">
        <v>1116.3</v>
      </c>
      <c r="G910" s="968" t="s">
        <v>4091</v>
      </c>
      <c r="H910" s="971">
        <v>10</v>
      </c>
      <c r="I910" s="972">
        <v>0.43199654402764798</v>
      </c>
      <c r="J910" s="972">
        <v>6</v>
      </c>
      <c r="K910" s="973">
        <v>72</v>
      </c>
      <c r="L910" s="972">
        <v>9.33</v>
      </c>
      <c r="M910" s="972">
        <v>31.103751169990598</v>
      </c>
      <c r="N910" s="971">
        <v>1</v>
      </c>
      <c r="O910" s="971">
        <v>0</v>
      </c>
      <c r="P910" s="968">
        <v>4690379087427</v>
      </c>
      <c r="Q910" s="971"/>
      <c r="R910" s="971">
        <v>0</v>
      </c>
      <c r="S910" s="968" t="s">
        <v>4092</v>
      </c>
      <c r="T910" s="974">
        <f t="shared" si="26"/>
        <v>747.92100000000005</v>
      </c>
      <c r="U910" s="975">
        <f t="shared" si="27"/>
        <v>785.31705000000011</v>
      </c>
    </row>
    <row r="911" spans="1:21" hidden="1">
      <c r="A911" s="968" t="s">
        <v>4949</v>
      </c>
      <c r="B911" s="969">
        <v>610130005279</v>
      </c>
      <c r="C911" s="968" t="s">
        <v>5002</v>
      </c>
      <c r="D911" s="968" t="s">
        <v>4125</v>
      </c>
      <c r="E911" s="968" t="s">
        <v>4135</v>
      </c>
      <c r="F911" s="970">
        <v>1116.3</v>
      </c>
      <c r="G911" s="968" t="s">
        <v>4091</v>
      </c>
      <c r="H911" s="971">
        <v>10</v>
      </c>
      <c r="I911" s="972">
        <v>0.43199654402764798</v>
      </c>
      <c r="J911" s="972">
        <v>6</v>
      </c>
      <c r="K911" s="973">
        <v>72</v>
      </c>
      <c r="L911" s="972">
        <v>9.33</v>
      </c>
      <c r="M911" s="972">
        <v>31.103751169990598</v>
      </c>
      <c r="N911" s="971">
        <v>1</v>
      </c>
      <c r="O911" s="971">
        <v>0</v>
      </c>
      <c r="P911" s="968">
        <v>4690379087397</v>
      </c>
      <c r="Q911" s="971"/>
      <c r="R911" s="971">
        <v>0</v>
      </c>
      <c r="S911" s="968" t="s">
        <v>4092</v>
      </c>
      <c r="T911" s="974">
        <f t="shared" si="26"/>
        <v>747.92100000000005</v>
      </c>
      <c r="U911" s="975">
        <f t="shared" si="27"/>
        <v>785.31705000000011</v>
      </c>
    </row>
    <row r="912" spans="1:21" hidden="1">
      <c r="A912" s="968" t="s">
        <v>4949</v>
      </c>
      <c r="B912" s="969">
        <v>610130005280</v>
      </c>
      <c r="C912" s="968" t="s">
        <v>5003</v>
      </c>
      <c r="D912" s="968" t="s">
        <v>4125</v>
      </c>
      <c r="E912" s="968" t="s">
        <v>4135</v>
      </c>
      <c r="F912" s="970">
        <v>1116.3</v>
      </c>
      <c r="G912" s="968" t="s">
        <v>4091</v>
      </c>
      <c r="H912" s="971">
        <v>10</v>
      </c>
      <c r="I912" s="972">
        <v>0.43199654402764798</v>
      </c>
      <c r="J912" s="972">
        <v>6</v>
      </c>
      <c r="K912" s="973">
        <v>72</v>
      </c>
      <c r="L912" s="972">
        <v>9.33</v>
      </c>
      <c r="M912" s="972">
        <v>31.103751169990598</v>
      </c>
      <c r="N912" s="971">
        <v>1</v>
      </c>
      <c r="O912" s="971">
        <v>0</v>
      </c>
      <c r="P912" s="968">
        <v>4690379087403</v>
      </c>
      <c r="Q912" s="971"/>
      <c r="R912" s="971">
        <v>0</v>
      </c>
      <c r="S912" s="968" t="s">
        <v>4092</v>
      </c>
      <c r="T912" s="974">
        <f t="shared" si="26"/>
        <v>747.92100000000005</v>
      </c>
      <c r="U912" s="975">
        <f t="shared" si="27"/>
        <v>785.31705000000011</v>
      </c>
    </row>
    <row r="913" spans="1:21" hidden="1">
      <c r="A913" s="968" t="s">
        <v>4949</v>
      </c>
      <c r="B913" s="969">
        <v>620070002215</v>
      </c>
      <c r="C913" s="968" t="s">
        <v>5004</v>
      </c>
      <c r="D913" s="968" t="s">
        <v>4144</v>
      </c>
      <c r="E913" s="968" t="s">
        <v>4120</v>
      </c>
      <c r="F913" s="970">
        <v>12157.3</v>
      </c>
      <c r="G913" s="968" t="s">
        <v>4091</v>
      </c>
      <c r="H913" s="971">
        <v>2</v>
      </c>
      <c r="I913" s="972">
        <v>1.05596620908131</v>
      </c>
      <c r="J913" s="972">
        <v>0</v>
      </c>
      <c r="K913" s="973">
        <v>18</v>
      </c>
      <c r="L913" s="972">
        <v>22.9</v>
      </c>
      <c r="M913" s="972">
        <v>19.007391763463598</v>
      </c>
      <c r="N913" s="971">
        <v>1</v>
      </c>
      <c r="O913" s="971">
        <v>0</v>
      </c>
      <c r="P913" s="968">
        <v>4690379087434</v>
      </c>
      <c r="Q913" s="971"/>
      <c r="R913" s="971">
        <v>0</v>
      </c>
      <c r="S913" s="968" t="s">
        <v>4092</v>
      </c>
      <c r="T913" s="974">
        <f t="shared" si="26"/>
        <v>8145.3909999999996</v>
      </c>
      <c r="U913" s="975">
        <f t="shared" si="27"/>
        <v>8552.6605500000005</v>
      </c>
    </row>
    <row r="914" spans="1:21" hidden="1">
      <c r="A914" s="968" t="s">
        <v>4949</v>
      </c>
      <c r="B914" s="969">
        <v>620070802218</v>
      </c>
      <c r="C914" s="968" t="s">
        <v>5005</v>
      </c>
      <c r="D914" s="968" t="s">
        <v>4144</v>
      </c>
      <c r="E914" s="968" t="s">
        <v>4120</v>
      </c>
      <c r="F914" s="970">
        <v>12157.3</v>
      </c>
      <c r="G914" s="968" t="s">
        <v>4091</v>
      </c>
      <c r="H914" s="971">
        <v>2</v>
      </c>
      <c r="I914" s="972">
        <v>1.05596620908131</v>
      </c>
      <c r="J914" s="972">
        <v>0</v>
      </c>
      <c r="K914" s="973">
        <v>18</v>
      </c>
      <c r="L914" s="972">
        <v>22.9</v>
      </c>
      <c r="M914" s="972">
        <v>19.007391763463598</v>
      </c>
      <c r="N914" s="971">
        <v>1</v>
      </c>
      <c r="O914" s="971">
        <v>0</v>
      </c>
      <c r="P914" s="968">
        <v>4690379087465</v>
      </c>
      <c r="Q914" s="971"/>
      <c r="R914" s="971">
        <v>0</v>
      </c>
      <c r="S914" s="968" t="s">
        <v>4092</v>
      </c>
      <c r="T914" s="974">
        <f t="shared" si="26"/>
        <v>8145.3909999999996</v>
      </c>
      <c r="U914" s="975">
        <f t="shared" si="27"/>
        <v>8552.6605500000005</v>
      </c>
    </row>
    <row r="915" spans="1:21" hidden="1">
      <c r="A915" s="968" t="s">
        <v>4949</v>
      </c>
      <c r="B915" s="969">
        <v>620070802219</v>
      </c>
      <c r="C915" s="968" t="s">
        <v>5006</v>
      </c>
      <c r="D915" s="968" t="s">
        <v>4144</v>
      </c>
      <c r="E915" s="968" t="s">
        <v>4120</v>
      </c>
      <c r="F915" s="970">
        <v>12157.3</v>
      </c>
      <c r="G915" s="968" t="s">
        <v>4091</v>
      </c>
      <c r="H915" s="971">
        <v>2</v>
      </c>
      <c r="I915" s="972">
        <v>1.05596620908131</v>
      </c>
      <c r="J915" s="972">
        <v>0</v>
      </c>
      <c r="K915" s="973">
        <v>18</v>
      </c>
      <c r="L915" s="972">
        <v>22.9</v>
      </c>
      <c r="M915" s="972">
        <v>19.007391763463598</v>
      </c>
      <c r="N915" s="971">
        <v>1</v>
      </c>
      <c r="O915" s="971">
        <v>0</v>
      </c>
      <c r="P915" s="968">
        <v>4690379087472</v>
      </c>
      <c r="Q915" s="971"/>
      <c r="R915" s="971">
        <v>0</v>
      </c>
      <c r="S915" s="968" t="s">
        <v>4092</v>
      </c>
      <c r="T915" s="974">
        <f t="shared" si="26"/>
        <v>8145.3909999999996</v>
      </c>
      <c r="U915" s="975">
        <f t="shared" si="27"/>
        <v>8552.6605500000005</v>
      </c>
    </row>
    <row r="916" spans="1:21" hidden="1">
      <c r="A916" s="968" t="s">
        <v>4949</v>
      </c>
      <c r="B916" s="969">
        <v>620070002216</v>
      </c>
      <c r="C916" s="968" t="s">
        <v>5007</v>
      </c>
      <c r="D916" s="968" t="s">
        <v>4144</v>
      </c>
      <c r="E916" s="968" t="s">
        <v>4120</v>
      </c>
      <c r="F916" s="970">
        <v>12157.3</v>
      </c>
      <c r="G916" s="968" t="s">
        <v>4091</v>
      </c>
      <c r="H916" s="971">
        <v>2</v>
      </c>
      <c r="I916" s="972">
        <v>1.05596620908131</v>
      </c>
      <c r="J916" s="972">
        <v>0</v>
      </c>
      <c r="K916" s="973">
        <v>18</v>
      </c>
      <c r="L916" s="972">
        <v>22.9</v>
      </c>
      <c r="M916" s="972">
        <v>19.007391763463598</v>
      </c>
      <c r="N916" s="971">
        <v>1</v>
      </c>
      <c r="O916" s="971">
        <v>0</v>
      </c>
      <c r="P916" s="968">
        <v>4690379087441</v>
      </c>
      <c r="Q916" s="971"/>
      <c r="R916" s="971">
        <v>0</v>
      </c>
      <c r="S916" s="968" t="s">
        <v>4092</v>
      </c>
      <c r="T916" s="974">
        <f t="shared" si="26"/>
        <v>8145.3909999999996</v>
      </c>
      <c r="U916" s="975">
        <f t="shared" si="27"/>
        <v>8552.6605500000005</v>
      </c>
    </row>
    <row r="917" spans="1:21" hidden="1">
      <c r="A917" s="968" t="s">
        <v>4949</v>
      </c>
      <c r="B917" s="969">
        <v>620070002217</v>
      </c>
      <c r="C917" s="968" t="s">
        <v>5008</v>
      </c>
      <c r="D917" s="968" t="s">
        <v>4144</v>
      </c>
      <c r="E917" s="968" t="s">
        <v>4120</v>
      </c>
      <c r="F917" s="970">
        <v>12157.3</v>
      </c>
      <c r="G917" s="968" t="s">
        <v>4091</v>
      </c>
      <c r="H917" s="971">
        <v>2</v>
      </c>
      <c r="I917" s="972">
        <v>1.05596620908131</v>
      </c>
      <c r="J917" s="972">
        <v>0</v>
      </c>
      <c r="K917" s="973">
        <v>18</v>
      </c>
      <c r="L917" s="972">
        <v>22.9</v>
      </c>
      <c r="M917" s="972">
        <v>19.007391763463598</v>
      </c>
      <c r="N917" s="971">
        <v>1</v>
      </c>
      <c r="O917" s="971">
        <v>0</v>
      </c>
      <c r="P917" s="968">
        <v>4690379087458</v>
      </c>
      <c r="Q917" s="971"/>
      <c r="R917" s="971">
        <v>0</v>
      </c>
      <c r="S917" s="968" t="s">
        <v>4092</v>
      </c>
      <c r="T917" s="974">
        <f t="shared" si="26"/>
        <v>8145.3909999999996</v>
      </c>
      <c r="U917" s="975">
        <f t="shared" si="27"/>
        <v>8552.6605500000005</v>
      </c>
    </row>
    <row r="918" spans="1:21" hidden="1">
      <c r="A918" s="968" t="s">
        <v>4949</v>
      </c>
      <c r="B918" s="969">
        <v>620070802220</v>
      </c>
      <c r="C918" s="968" t="s">
        <v>5009</v>
      </c>
      <c r="D918" s="968" t="s">
        <v>4144</v>
      </c>
      <c r="E918" s="968" t="s">
        <v>4120</v>
      </c>
      <c r="F918" s="970">
        <v>16427.3</v>
      </c>
      <c r="G918" s="968" t="s">
        <v>4091</v>
      </c>
      <c r="H918" s="971">
        <v>1</v>
      </c>
      <c r="I918" s="972">
        <v>0.527983104540655</v>
      </c>
      <c r="J918" s="972">
        <v>0</v>
      </c>
      <c r="K918" s="973">
        <v>30</v>
      </c>
      <c r="L918" s="972">
        <v>11.45</v>
      </c>
      <c r="M918" s="972">
        <v>15.8394931362196</v>
      </c>
      <c r="N918" s="971">
        <v>1</v>
      </c>
      <c r="O918" s="971">
        <v>0</v>
      </c>
      <c r="P918" s="968">
        <v>4690379087489</v>
      </c>
      <c r="Q918" s="971"/>
      <c r="R918" s="971">
        <v>0</v>
      </c>
      <c r="S918" s="968" t="s">
        <v>4092</v>
      </c>
      <c r="T918" s="974">
        <f t="shared" si="26"/>
        <v>11006.291000000001</v>
      </c>
      <c r="U918" s="975">
        <f t="shared" si="27"/>
        <v>11556.605550000002</v>
      </c>
    </row>
    <row r="919" spans="1:21" hidden="1">
      <c r="A919" s="968" t="s">
        <v>4949</v>
      </c>
      <c r="B919" s="969">
        <v>620070802223</v>
      </c>
      <c r="C919" s="968" t="s">
        <v>5010</v>
      </c>
      <c r="D919" s="968" t="s">
        <v>4144</v>
      </c>
      <c r="E919" s="968" t="s">
        <v>4120</v>
      </c>
      <c r="F919" s="970">
        <v>16427.3</v>
      </c>
      <c r="G919" s="968" t="s">
        <v>4091</v>
      </c>
      <c r="H919" s="971">
        <v>1</v>
      </c>
      <c r="I919" s="972">
        <v>0.527983104540655</v>
      </c>
      <c r="J919" s="972">
        <v>0</v>
      </c>
      <c r="K919" s="973">
        <v>30</v>
      </c>
      <c r="L919" s="972">
        <v>11.45</v>
      </c>
      <c r="M919" s="972">
        <v>15.8394931362196</v>
      </c>
      <c r="N919" s="971">
        <v>1</v>
      </c>
      <c r="O919" s="971">
        <v>0</v>
      </c>
      <c r="P919" s="968">
        <v>4690379087519</v>
      </c>
      <c r="Q919" s="971"/>
      <c r="R919" s="971">
        <v>0</v>
      </c>
      <c r="S919" s="968" t="s">
        <v>4092</v>
      </c>
      <c r="T919" s="974">
        <f t="shared" si="26"/>
        <v>11006.291000000001</v>
      </c>
      <c r="U919" s="975">
        <f t="shared" si="27"/>
        <v>11556.605550000002</v>
      </c>
    </row>
    <row r="920" spans="1:21" hidden="1">
      <c r="A920" s="968" t="s">
        <v>4949</v>
      </c>
      <c r="B920" s="969">
        <v>620070802224</v>
      </c>
      <c r="C920" s="968" t="s">
        <v>5011</v>
      </c>
      <c r="D920" s="968" t="s">
        <v>4144</v>
      </c>
      <c r="E920" s="968" t="s">
        <v>4120</v>
      </c>
      <c r="F920" s="970">
        <v>16427.3</v>
      </c>
      <c r="G920" s="968" t="s">
        <v>4091</v>
      </c>
      <c r="H920" s="971">
        <v>1</v>
      </c>
      <c r="I920" s="972">
        <v>0.527983104540655</v>
      </c>
      <c r="J920" s="972">
        <v>0</v>
      </c>
      <c r="K920" s="973">
        <v>30</v>
      </c>
      <c r="L920" s="972">
        <v>11.45</v>
      </c>
      <c r="M920" s="972">
        <v>15.8394931362196</v>
      </c>
      <c r="N920" s="971">
        <v>1</v>
      </c>
      <c r="O920" s="971">
        <v>0</v>
      </c>
      <c r="P920" s="968">
        <v>4690379087526</v>
      </c>
      <c r="Q920" s="971"/>
      <c r="R920" s="971">
        <v>0</v>
      </c>
      <c r="S920" s="968" t="s">
        <v>4092</v>
      </c>
      <c r="T920" s="974">
        <f t="shared" si="26"/>
        <v>11006.291000000001</v>
      </c>
      <c r="U920" s="975">
        <f t="shared" si="27"/>
        <v>11556.605550000002</v>
      </c>
    </row>
    <row r="921" spans="1:21" hidden="1">
      <c r="A921" s="968" t="s">
        <v>4949</v>
      </c>
      <c r="B921" s="969">
        <v>620070802221</v>
      </c>
      <c r="C921" s="968" t="s">
        <v>5012</v>
      </c>
      <c r="D921" s="968" t="s">
        <v>4144</v>
      </c>
      <c r="E921" s="968" t="s">
        <v>4120</v>
      </c>
      <c r="F921" s="970">
        <v>16427.3</v>
      </c>
      <c r="G921" s="968" t="s">
        <v>4091</v>
      </c>
      <c r="H921" s="971">
        <v>1</v>
      </c>
      <c r="I921" s="972">
        <v>0.527983104540655</v>
      </c>
      <c r="J921" s="972">
        <v>0</v>
      </c>
      <c r="K921" s="973">
        <v>30</v>
      </c>
      <c r="L921" s="972">
        <v>11.45</v>
      </c>
      <c r="M921" s="972">
        <v>15.8394931362196</v>
      </c>
      <c r="N921" s="971">
        <v>1</v>
      </c>
      <c r="O921" s="971">
        <v>0</v>
      </c>
      <c r="P921" s="968">
        <v>4690379087496</v>
      </c>
      <c r="Q921" s="971"/>
      <c r="R921" s="971">
        <v>0</v>
      </c>
      <c r="S921" s="968" t="s">
        <v>4092</v>
      </c>
      <c r="T921" s="974">
        <f t="shared" si="26"/>
        <v>11006.291000000001</v>
      </c>
      <c r="U921" s="975">
        <f t="shared" si="27"/>
        <v>11556.605550000002</v>
      </c>
    </row>
    <row r="922" spans="1:21" hidden="1">
      <c r="A922" s="968" t="s">
        <v>4949</v>
      </c>
      <c r="B922" s="969">
        <v>620070802222</v>
      </c>
      <c r="C922" s="968" t="s">
        <v>5013</v>
      </c>
      <c r="D922" s="968" t="s">
        <v>4144</v>
      </c>
      <c r="E922" s="968" t="s">
        <v>4120</v>
      </c>
      <c r="F922" s="970">
        <v>16427.3</v>
      </c>
      <c r="G922" s="968" t="s">
        <v>4091</v>
      </c>
      <c r="H922" s="971">
        <v>1</v>
      </c>
      <c r="I922" s="972">
        <v>0.527983104540655</v>
      </c>
      <c r="J922" s="972">
        <v>0</v>
      </c>
      <c r="K922" s="973">
        <v>30</v>
      </c>
      <c r="L922" s="972">
        <v>11.45</v>
      </c>
      <c r="M922" s="972">
        <v>15.8394931362196</v>
      </c>
      <c r="N922" s="971">
        <v>1</v>
      </c>
      <c r="O922" s="971">
        <v>0</v>
      </c>
      <c r="P922" s="968">
        <v>4690379087502</v>
      </c>
      <c r="Q922" s="971"/>
      <c r="R922" s="971">
        <v>0</v>
      </c>
      <c r="S922" s="968" t="s">
        <v>4092</v>
      </c>
      <c r="T922" s="974">
        <f t="shared" si="26"/>
        <v>11006.291000000001</v>
      </c>
      <c r="U922" s="975">
        <f t="shared" si="27"/>
        <v>11556.605550000002</v>
      </c>
    </row>
    <row r="923" spans="1:21" hidden="1">
      <c r="A923" s="968" t="s">
        <v>4949</v>
      </c>
      <c r="B923" s="969">
        <v>620070802225</v>
      </c>
      <c r="C923" s="968" t="s">
        <v>5014</v>
      </c>
      <c r="D923" s="968" t="s">
        <v>4144</v>
      </c>
      <c r="E923" s="968" t="s">
        <v>4120</v>
      </c>
      <c r="F923" s="970">
        <v>16427.3</v>
      </c>
      <c r="G923" s="968" t="s">
        <v>4091</v>
      </c>
      <c r="H923" s="971">
        <v>1</v>
      </c>
      <c r="I923" s="972">
        <v>0.527983104540655</v>
      </c>
      <c r="J923" s="972">
        <v>0</v>
      </c>
      <c r="K923" s="973">
        <v>30</v>
      </c>
      <c r="L923" s="972">
        <v>11.45</v>
      </c>
      <c r="M923" s="972">
        <v>15.8394931362196</v>
      </c>
      <c r="N923" s="971">
        <v>1</v>
      </c>
      <c r="O923" s="971">
        <v>0</v>
      </c>
      <c r="P923" s="968">
        <v>4690379087540</v>
      </c>
      <c r="Q923" s="971"/>
      <c r="R923" s="971">
        <v>0</v>
      </c>
      <c r="S923" s="968" t="s">
        <v>4092</v>
      </c>
      <c r="T923" s="974">
        <f t="shared" si="26"/>
        <v>11006.291000000001</v>
      </c>
      <c r="U923" s="975">
        <f t="shared" si="27"/>
        <v>11556.605550000002</v>
      </c>
    </row>
    <row r="924" spans="1:21" hidden="1">
      <c r="A924" s="968" t="s">
        <v>4949</v>
      </c>
      <c r="B924" s="969">
        <v>620070802228</v>
      </c>
      <c r="C924" s="968" t="s">
        <v>5015</v>
      </c>
      <c r="D924" s="968" t="s">
        <v>4144</v>
      </c>
      <c r="E924" s="968" t="s">
        <v>4120</v>
      </c>
      <c r="F924" s="970">
        <v>16427.3</v>
      </c>
      <c r="G924" s="968" t="s">
        <v>4091</v>
      </c>
      <c r="H924" s="971">
        <v>1</v>
      </c>
      <c r="I924" s="972">
        <v>0.527983104540655</v>
      </c>
      <c r="J924" s="972">
        <v>0</v>
      </c>
      <c r="K924" s="973">
        <v>30</v>
      </c>
      <c r="L924" s="972">
        <v>11.45</v>
      </c>
      <c r="M924" s="972">
        <v>15.8394931362196</v>
      </c>
      <c r="N924" s="971">
        <v>1</v>
      </c>
      <c r="O924" s="971">
        <v>0</v>
      </c>
      <c r="P924" s="968">
        <v>4690379087571</v>
      </c>
      <c r="Q924" s="971"/>
      <c r="R924" s="971">
        <v>0</v>
      </c>
      <c r="S924" s="968" t="s">
        <v>4092</v>
      </c>
      <c r="T924" s="974">
        <f t="shared" si="26"/>
        <v>11006.291000000001</v>
      </c>
      <c r="U924" s="975">
        <f t="shared" si="27"/>
        <v>11556.605550000002</v>
      </c>
    </row>
    <row r="925" spans="1:21" hidden="1">
      <c r="A925" s="968" t="s">
        <v>4949</v>
      </c>
      <c r="B925" s="969">
        <v>620070802229</v>
      </c>
      <c r="C925" s="968" t="s">
        <v>5016</v>
      </c>
      <c r="D925" s="968" t="s">
        <v>4144</v>
      </c>
      <c r="E925" s="968" t="s">
        <v>4120</v>
      </c>
      <c r="F925" s="970">
        <v>16427.3</v>
      </c>
      <c r="G925" s="968" t="s">
        <v>4091</v>
      </c>
      <c r="H925" s="971">
        <v>1</v>
      </c>
      <c r="I925" s="972">
        <v>0.527983104540655</v>
      </c>
      <c r="J925" s="972">
        <v>0</v>
      </c>
      <c r="K925" s="973">
        <v>30</v>
      </c>
      <c r="L925" s="972">
        <v>11.45</v>
      </c>
      <c r="M925" s="972">
        <v>15.8394931362196</v>
      </c>
      <c r="N925" s="971">
        <v>1</v>
      </c>
      <c r="O925" s="971">
        <v>0</v>
      </c>
      <c r="P925" s="968">
        <v>4690379087564</v>
      </c>
      <c r="Q925" s="971"/>
      <c r="R925" s="971">
        <v>0</v>
      </c>
      <c r="S925" s="968" t="s">
        <v>4092</v>
      </c>
      <c r="T925" s="974">
        <f t="shared" si="26"/>
        <v>11006.291000000001</v>
      </c>
      <c r="U925" s="975">
        <f t="shared" si="27"/>
        <v>11556.605550000002</v>
      </c>
    </row>
    <row r="926" spans="1:21" hidden="1">
      <c r="A926" s="968" t="s">
        <v>4949</v>
      </c>
      <c r="B926" s="969">
        <v>620070802226</v>
      </c>
      <c r="C926" s="968" t="s">
        <v>5017</v>
      </c>
      <c r="D926" s="968" t="s">
        <v>4144</v>
      </c>
      <c r="E926" s="968" t="s">
        <v>4120</v>
      </c>
      <c r="F926" s="970">
        <v>16427.3</v>
      </c>
      <c r="G926" s="968" t="s">
        <v>4091</v>
      </c>
      <c r="H926" s="971">
        <v>1</v>
      </c>
      <c r="I926" s="972">
        <v>0.527983104540655</v>
      </c>
      <c r="J926" s="972">
        <v>0</v>
      </c>
      <c r="K926" s="973">
        <v>30</v>
      </c>
      <c r="L926" s="972">
        <v>11.45</v>
      </c>
      <c r="M926" s="972">
        <v>15.8394931362196</v>
      </c>
      <c r="N926" s="971">
        <v>1</v>
      </c>
      <c r="O926" s="971">
        <v>0</v>
      </c>
      <c r="P926" s="968">
        <v>4690379087557</v>
      </c>
      <c r="Q926" s="971"/>
      <c r="R926" s="971">
        <v>0</v>
      </c>
      <c r="S926" s="968" t="s">
        <v>4092</v>
      </c>
      <c r="T926" s="974">
        <f t="shared" si="26"/>
        <v>11006.291000000001</v>
      </c>
      <c r="U926" s="975">
        <f t="shared" si="27"/>
        <v>11556.605550000002</v>
      </c>
    </row>
    <row r="927" spans="1:21" hidden="1">
      <c r="A927" s="968" t="s">
        <v>4949</v>
      </c>
      <c r="B927" s="969">
        <v>620070802227</v>
      </c>
      <c r="C927" s="968" t="s">
        <v>5018</v>
      </c>
      <c r="D927" s="968" t="s">
        <v>4144</v>
      </c>
      <c r="E927" s="968" t="s">
        <v>4120</v>
      </c>
      <c r="F927" s="970">
        <v>16427.3</v>
      </c>
      <c r="G927" s="968" t="s">
        <v>4091</v>
      </c>
      <c r="H927" s="971">
        <v>1</v>
      </c>
      <c r="I927" s="972">
        <v>0.527983104540655</v>
      </c>
      <c r="J927" s="972">
        <v>0</v>
      </c>
      <c r="K927" s="973">
        <v>30</v>
      </c>
      <c r="L927" s="972">
        <v>11.45</v>
      </c>
      <c r="M927" s="972">
        <v>15.8394931362196</v>
      </c>
      <c r="N927" s="971">
        <v>1</v>
      </c>
      <c r="O927" s="971">
        <v>0</v>
      </c>
      <c r="P927" s="968">
        <v>4690379087533</v>
      </c>
      <c r="Q927" s="971"/>
      <c r="R927" s="971">
        <v>0</v>
      </c>
      <c r="S927" s="968" t="s">
        <v>4092</v>
      </c>
      <c r="T927" s="974">
        <f t="shared" ref="T927:T990" si="28">F927*67%</f>
        <v>11006.291000000001</v>
      </c>
      <c r="U927" s="975">
        <f t="shared" ref="U927:U990" si="29">T927*1.05</f>
        <v>11556.605550000002</v>
      </c>
    </row>
    <row r="928" spans="1:21" hidden="1">
      <c r="A928" s="968" t="s">
        <v>4949</v>
      </c>
      <c r="B928" s="969">
        <v>620070802230</v>
      </c>
      <c r="C928" s="968" t="s">
        <v>5019</v>
      </c>
      <c r="D928" s="968" t="s">
        <v>4157</v>
      </c>
      <c r="E928" s="968" t="s">
        <v>4120</v>
      </c>
      <c r="F928" s="970">
        <v>6972.3</v>
      </c>
      <c r="G928" s="968" t="s">
        <v>4091</v>
      </c>
      <c r="H928" s="971">
        <v>4</v>
      </c>
      <c r="I928" s="972">
        <v>1.05596620908131</v>
      </c>
      <c r="J928" s="972">
        <v>0</v>
      </c>
      <c r="K928" s="973">
        <v>20</v>
      </c>
      <c r="L928" s="972">
        <v>45.8</v>
      </c>
      <c r="M928" s="972">
        <v>21.119324181626201</v>
      </c>
      <c r="N928" s="971">
        <v>1</v>
      </c>
      <c r="O928" s="971">
        <v>0</v>
      </c>
      <c r="P928" s="968">
        <v>4690379087588</v>
      </c>
      <c r="Q928" s="971"/>
      <c r="R928" s="971">
        <v>0</v>
      </c>
      <c r="S928" s="968" t="s">
        <v>4092</v>
      </c>
      <c r="T928" s="974">
        <f t="shared" si="28"/>
        <v>4671.4410000000007</v>
      </c>
      <c r="U928" s="975">
        <f t="shared" si="29"/>
        <v>4905.0130500000014</v>
      </c>
    </row>
    <row r="929" spans="1:21" hidden="1">
      <c r="A929" s="968" t="s">
        <v>4949</v>
      </c>
      <c r="B929" s="969">
        <v>620070802233</v>
      </c>
      <c r="C929" s="968" t="s">
        <v>5020</v>
      </c>
      <c r="D929" s="968" t="s">
        <v>4157</v>
      </c>
      <c r="E929" s="968" t="s">
        <v>4120</v>
      </c>
      <c r="F929" s="970">
        <v>6972.3</v>
      </c>
      <c r="G929" s="968" t="s">
        <v>4091</v>
      </c>
      <c r="H929" s="971">
        <v>4</v>
      </c>
      <c r="I929" s="972">
        <v>1.05596620908131</v>
      </c>
      <c r="J929" s="972">
        <v>0</v>
      </c>
      <c r="K929" s="973">
        <v>20</v>
      </c>
      <c r="L929" s="972">
        <v>45.8</v>
      </c>
      <c r="M929" s="972">
        <v>21.119324181626201</v>
      </c>
      <c r="N929" s="971">
        <v>1</v>
      </c>
      <c r="O929" s="971">
        <v>0</v>
      </c>
      <c r="P929" s="968">
        <v>4690379087618</v>
      </c>
      <c r="Q929" s="971"/>
      <c r="R929" s="971">
        <v>0</v>
      </c>
      <c r="S929" s="968" t="s">
        <v>4092</v>
      </c>
      <c r="T929" s="974">
        <f t="shared" si="28"/>
        <v>4671.4410000000007</v>
      </c>
      <c r="U929" s="975">
        <f t="shared" si="29"/>
        <v>4905.0130500000014</v>
      </c>
    </row>
    <row r="930" spans="1:21" hidden="1">
      <c r="A930" s="968" t="s">
        <v>4949</v>
      </c>
      <c r="B930" s="969">
        <v>620070802234</v>
      </c>
      <c r="C930" s="968" t="s">
        <v>5021</v>
      </c>
      <c r="D930" s="968" t="s">
        <v>4157</v>
      </c>
      <c r="E930" s="968" t="s">
        <v>4120</v>
      </c>
      <c r="F930" s="970">
        <v>6972.3</v>
      </c>
      <c r="G930" s="968" t="s">
        <v>4091</v>
      </c>
      <c r="H930" s="971">
        <v>4</v>
      </c>
      <c r="I930" s="972">
        <v>1.05596620908131</v>
      </c>
      <c r="J930" s="972">
        <v>0</v>
      </c>
      <c r="K930" s="973">
        <v>20</v>
      </c>
      <c r="L930" s="972">
        <v>45.8</v>
      </c>
      <c r="M930" s="972">
        <v>21.119324181626201</v>
      </c>
      <c r="N930" s="971">
        <v>1</v>
      </c>
      <c r="O930" s="971">
        <v>0</v>
      </c>
      <c r="P930" s="968">
        <v>4690379087625</v>
      </c>
      <c r="Q930" s="971"/>
      <c r="R930" s="971">
        <v>0</v>
      </c>
      <c r="S930" s="968" t="s">
        <v>4092</v>
      </c>
      <c r="T930" s="974">
        <f t="shared" si="28"/>
        <v>4671.4410000000007</v>
      </c>
      <c r="U930" s="975">
        <f t="shared" si="29"/>
        <v>4905.0130500000014</v>
      </c>
    </row>
    <row r="931" spans="1:21" hidden="1">
      <c r="A931" s="968" t="s">
        <v>4949</v>
      </c>
      <c r="B931" s="969">
        <v>620070802231</v>
      </c>
      <c r="C931" s="968" t="s">
        <v>5022</v>
      </c>
      <c r="D931" s="968" t="s">
        <v>4157</v>
      </c>
      <c r="E931" s="968" t="s">
        <v>4120</v>
      </c>
      <c r="F931" s="970">
        <v>6972.3</v>
      </c>
      <c r="G931" s="968" t="s">
        <v>4091</v>
      </c>
      <c r="H931" s="971">
        <v>4</v>
      </c>
      <c r="I931" s="972">
        <v>1.05596620908131</v>
      </c>
      <c r="J931" s="972">
        <v>0</v>
      </c>
      <c r="K931" s="973">
        <v>20</v>
      </c>
      <c r="L931" s="972">
        <v>45.8</v>
      </c>
      <c r="M931" s="972">
        <v>21.119324181626201</v>
      </c>
      <c r="N931" s="971">
        <v>1</v>
      </c>
      <c r="O931" s="971">
        <v>0</v>
      </c>
      <c r="P931" s="968">
        <v>4690379087595</v>
      </c>
      <c r="Q931" s="971"/>
      <c r="R931" s="971">
        <v>0</v>
      </c>
      <c r="S931" s="968" t="s">
        <v>4092</v>
      </c>
      <c r="T931" s="974">
        <f t="shared" si="28"/>
        <v>4671.4410000000007</v>
      </c>
      <c r="U931" s="975">
        <f t="shared" si="29"/>
        <v>4905.0130500000014</v>
      </c>
    </row>
    <row r="932" spans="1:21" hidden="1">
      <c r="A932" s="968" t="s">
        <v>4949</v>
      </c>
      <c r="B932" s="969">
        <v>620070802232</v>
      </c>
      <c r="C932" s="968" t="s">
        <v>5023</v>
      </c>
      <c r="D932" s="968" t="s">
        <v>4157</v>
      </c>
      <c r="E932" s="968" t="s">
        <v>4120</v>
      </c>
      <c r="F932" s="970">
        <v>6972.3</v>
      </c>
      <c r="G932" s="968" t="s">
        <v>4091</v>
      </c>
      <c r="H932" s="971">
        <v>4</v>
      </c>
      <c r="I932" s="972">
        <v>1.05596620908131</v>
      </c>
      <c r="J932" s="972">
        <v>0</v>
      </c>
      <c r="K932" s="973">
        <v>20</v>
      </c>
      <c r="L932" s="972">
        <v>45.8</v>
      </c>
      <c r="M932" s="972">
        <v>21.119324181626201</v>
      </c>
      <c r="N932" s="971">
        <v>1</v>
      </c>
      <c r="O932" s="971">
        <v>0</v>
      </c>
      <c r="P932" s="968">
        <v>4690379087601</v>
      </c>
      <c r="Q932" s="971"/>
      <c r="R932" s="971">
        <v>0</v>
      </c>
      <c r="S932" s="968" t="s">
        <v>4092</v>
      </c>
      <c r="T932" s="974">
        <f t="shared" si="28"/>
        <v>4671.4410000000007</v>
      </c>
      <c r="U932" s="975">
        <f t="shared" si="29"/>
        <v>4905.0130500000014</v>
      </c>
    </row>
    <row r="933" spans="1:21" hidden="1">
      <c r="A933" s="968" t="s">
        <v>4949</v>
      </c>
      <c r="B933" s="969">
        <v>620070802235</v>
      </c>
      <c r="C933" s="968" t="s">
        <v>5024</v>
      </c>
      <c r="D933" s="968" t="s">
        <v>4157</v>
      </c>
      <c r="E933" s="968" t="s">
        <v>4120</v>
      </c>
      <c r="F933" s="970">
        <v>11712</v>
      </c>
      <c r="G933" s="968" t="s">
        <v>4091</v>
      </c>
      <c r="H933" s="971">
        <v>2</v>
      </c>
      <c r="I933" s="972">
        <v>0.527983104540655</v>
      </c>
      <c r="J933" s="972">
        <v>0</v>
      </c>
      <c r="K933" s="973">
        <v>26</v>
      </c>
      <c r="L933" s="972">
        <v>22.9</v>
      </c>
      <c r="M933" s="972">
        <v>13.727560718056999</v>
      </c>
      <c r="N933" s="971">
        <v>1</v>
      </c>
      <c r="O933" s="971">
        <v>0</v>
      </c>
      <c r="P933" s="968">
        <v>4690379087632</v>
      </c>
      <c r="Q933" s="971"/>
      <c r="R933" s="971">
        <v>0</v>
      </c>
      <c r="S933" s="968" t="s">
        <v>4092</v>
      </c>
      <c r="T933" s="974">
        <f t="shared" si="28"/>
        <v>7847.0400000000009</v>
      </c>
      <c r="U933" s="975">
        <f t="shared" si="29"/>
        <v>8239.3920000000016</v>
      </c>
    </row>
    <row r="934" spans="1:21" hidden="1">
      <c r="A934" s="968" t="s">
        <v>4949</v>
      </c>
      <c r="B934" s="969">
        <v>620070802238</v>
      </c>
      <c r="C934" s="968" t="s">
        <v>5025</v>
      </c>
      <c r="D934" s="968" t="s">
        <v>4157</v>
      </c>
      <c r="E934" s="968" t="s">
        <v>4120</v>
      </c>
      <c r="F934" s="970">
        <v>11712</v>
      </c>
      <c r="G934" s="968" t="s">
        <v>4091</v>
      </c>
      <c r="H934" s="971">
        <v>2</v>
      </c>
      <c r="I934" s="972">
        <v>0.527983104540655</v>
      </c>
      <c r="J934" s="972">
        <v>0</v>
      </c>
      <c r="K934" s="973">
        <v>26</v>
      </c>
      <c r="L934" s="972">
        <v>22.9</v>
      </c>
      <c r="M934" s="972">
        <v>13.727560718056999</v>
      </c>
      <c r="N934" s="971">
        <v>1</v>
      </c>
      <c r="O934" s="971">
        <v>0</v>
      </c>
      <c r="P934" s="968">
        <v>4690379087663</v>
      </c>
      <c r="Q934" s="971"/>
      <c r="R934" s="971">
        <v>0</v>
      </c>
      <c r="S934" s="968" t="s">
        <v>4092</v>
      </c>
      <c r="T934" s="974">
        <f t="shared" si="28"/>
        <v>7847.0400000000009</v>
      </c>
      <c r="U934" s="975">
        <f t="shared" si="29"/>
        <v>8239.3920000000016</v>
      </c>
    </row>
    <row r="935" spans="1:21" hidden="1">
      <c r="A935" s="968" t="s">
        <v>4949</v>
      </c>
      <c r="B935" s="969">
        <v>620070802239</v>
      </c>
      <c r="C935" s="968" t="s">
        <v>5026</v>
      </c>
      <c r="D935" s="968" t="s">
        <v>4157</v>
      </c>
      <c r="E935" s="968" t="s">
        <v>4120</v>
      </c>
      <c r="F935" s="970">
        <v>11712</v>
      </c>
      <c r="G935" s="968" t="s">
        <v>4091</v>
      </c>
      <c r="H935" s="971">
        <v>2</v>
      </c>
      <c r="I935" s="972">
        <v>0.527983104540655</v>
      </c>
      <c r="J935" s="972">
        <v>0</v>
      </c>
      <c r="K935" s="973">
        <v>26</v>
      </c>
      <c r="L935" s="972">
        <v>22.9</v>
      </c>
      <c r="M935" s="972">
        <v>13.727560718056999</v>
      </c>
      <c r="N935" s="971">
        <v>1</v>
      </c>
      <c r="O935" s="971">
        <v>0</v>
      </c>
      <c r="P935" s="968">
        <v>4690379087670</v>
      </c>
      <c r="Q935" s="971"/>
      <c r="R935" s="971">
        <v>0</v>
      </c>
      <c r="S935" s="968" t="s">
        <v>4092</v>
      </c>
      <c r="T935" s="974">
        <f t="shared" si="28"/>
        <v>7847.0400000000009</v>
      </c>
      <c r="U935" s="975">
        <f t="shared" si="29"/>
        <v>8239.3920000000016</v>
      </c>
    </row>
    <row r="936" spans="1:21" hidden="1">
      <c r="A936" s="968" t="s">
        <v>4949</v>
      </c>
      <c r="B936" s="969">
        <v>620070802236</v>
      </c>
      <c r="C936" s="968" t="s">
        <v>5027</v>
      </c>
      <c r="D936" s="968" t="s">
        <v>4157</v>
      </c>
      <c r="E936" s="968" t="s">
        <v>4120</v>
      </c>
      <c r="F936" s="970">
        <v>11712</v>
      </c>
      <c r="G936" s="968" t="s">
        <v>4091</v>
      </c>
      <c r="H936" s="971">
        <v>2</v>
      </c>
      <c r="I936" s="972">
        <v>0.527983104540655</v>
      </c>
      <c r="J936" s="972">
        <v>0</v>
      </c>
      <c r="K936" s="973">
        <v>26</v>
      </c>
      <c r="L936" s="972">
        <v>22.9</v>
      </c>
      <c r="M936" s="972">
        <v>13.727560718056999</v>
      </c>
      <c r="N936" s="971">
        <v>1</v>
      </c>
      <c r="O936" s="971">
        <v>0</v>
      </c>
      <c r="P936" s="968">
        <v>4690379087649</v>
      </c>
      <c r="Q936" s="971"/>
      <c r="R936" s="971">
        <v>0</v>
      </c>
      <c r="S936" s="968" t="s">
        <v>4092</v>
      </c>
      <c r="T936" s="974">
        <f t="shared" si="28"/>
        <v>7847.0400000000009</v>
      </c>
      <c r="U936" s="975">
        <f t="shared" si="29"/>
        <v>8239.3920000000016</v>
      </c>
    </row>
    <row r="937" spans="1:21" hidden="1">
      <c r="A937" s="968" t="s">
        <v>4949</v>
      </c>
      <c r="B937" s="969">
        <v>620070802237</v>
      </c>
      <c r="C937" s="968" t="s">
        <v>5028</v>
      </c>
      <c r="D937" s="968" t="s">
        <v>4157</v>
      </c>
      <c r="E937" s="968" t="s">
        <v>4120</v>
      </c>
      <c r="F937" s="970">
        <v>11712</v>
      </c>
      <c r="G937" s="968" t="s">
        <v>4091</v>
      </c>
      <c r="H937" s="971">
        <v>2</v>
      </c>
      <c r="I937" s="972">
        <v>0.527983104540655</v>
      </c>
      <c r="J937" s="972">
        <v>0</v>
      </c>
      <c r="K937" s="973">
        <v>26</v>
      </c>
      <c r="L937" s="972">
        <v>22.9</v>
      </c>
      <c r="M937" s="972">
        <v>13.727560718056999</v>
      </c>
      <c r="N937" s="971">
        <v>1</v>
      </c>
      <c r="O937" s="971">
        <v>0</v>
      </c>
      <c r="P937" s="968">
        <v>4690379087656</v>
      </c>
      <c r="Q937" s="971"/>
      <c r="R937" s="971">
        <v>0</v>
      </c>
      <c r="S937" s="968" t="s">
        <v>4092</v>
      </c>
      <c r="T937" s="974">
        <f t="shared" si="28"/>
        <v>7847.0400000000009</v>
      </c>
      <c r="U937" s="975">
        <f t="shared" si="29"/>
        <v>8239.3920000000016</v>
      </c>
    </row>
    <row r="938" spans="1:21" hidden="1">
      <c r="A938" s="968" t="s">
        <v>4949</v>
      </c>
      <c r="B938" s="969">
        <v>620070802240</v>
      </c>
      <c r="C938" s="968" t="s">
        <v>5029</v>
      </c>
      <c r="D938" s="968" t="s">
        <v>4157</v>
      </c>
      <c r="E938" s="968" t="s">
        <v>4120</v>
      </c>
      <c r="F938" s="970">
        <v>11712</v>
      </c>
      <c r="G938" s="968" t="s">
        <v>4091</v>
      </c>
      <c r="H938" s="971">
        <v>2</v>
      </c>
      <c r="I938" s="972">
        <v>0.527983104540655</v>
      </c>
      <c r="J938" s="972">
        <v>0</v>
      </c>
      <c r="K938" s="973">
        <v>26</v>
      </c>
      <c r="L938" s="972">
        <v>22.9</v>
      </c>
      <c r="M938" s="972">
        <v>13.727560718056999</v>
      </c>
      <c r="N938" s="971">
        <v>1</v>
      </c>
      <c r="O938" s="971">
        <v>0</v>
      </c>
      <c r="P938" s="968">
        <v>4690379087687</v>
      </c>
      <c r="Q938" s="971"/>
      <c r="R938" s="971">
        <v>0</v>
      </c>
      <c r="S938" s="968" t="s">
        <v>4092</v>
      </c>
      <c r="T938" s="974">
        <f t="shared" si="28"/>
        <v>7847.0400000000009</v>
      </c>
      <c r="U938" s="975">
        <f t="shared" si="29"/>
        <v>8239.3920000000016</v>
      </c>
    </row>
    <row r="939" spans="1:21" hidden="1">
      <c r="A939" s="968" t="s">
        <v>4949</v>
      </c>
      <c r="B939" s="969">
        <v>620070802243</v>
      </c>
      <c r="C939" s="968" t="s">
        <v>5030</v>
      </c>
      <c r="D939" s="968" t="s">
        <v>4157</v>
      </c>
      <c r="E939" s="968" t="s">
        <v>4120</v>
      </c>
      <c r="F939" s="970">
        <v>11712</v>
      </c>
      <c r="G939" s="968" t="s">
        <v>4091</v>
      </c>
      <c r="H939" s="971">
        <v>2</v>
      </c>
      <c r="I939" s="972">
        <v>0.527983104540655</v>
      </c>
      <c r="J939" s="972">
        <v>0</v>
      </c>
      <c r="K939" s="973">
        <v>26</v>
      </c>
      <c r="L939" s="972">
        <v>22.9</v>
      </c>
      <c r="M939" s="972">
        <v>13.727560718056999</v>
      </c>
      <c r="N939" s="971">
        <v>1</v>
      </c>
      <c r="O939" s="971">
        <v>0</v>
      </c>
      <c r="P939" s="968">
        <v>4690379087717</v>
      </c>
      <c r="Q939" s="971"/>
      <c r="R939" s="971">
        <v>0</v>
      </c>
      <c r="S939" s="968" t="s">
        <v>4092</v>
      </c>
      <c r="T939" s="974">
        <f t="shared" si="28"/>
        <v>7847.0400000000009</v>
      </c>
      <c r="U939" s="975">
        <f t="shared" si="29"/>
        <v>8239.3920000000016</v>
      </c>
    </row>
    <row r="940" spans="1:21" hidden="1">
      <c r="A940" s="968" t="s">
        <v>4949</v>
      </c>
      <c r="B940" s="969">
        <v>620070802244</v>
      </c>
      <c r="C940" s="968" t="s">
        <v>5031</v>
      </c>
      <c r="D940" s="968" t="s">
        <v>4157</v>
      </c>
      <c r="E940" s="968" t="s">
        <v>4120</v>
      </c>
      <c r="F940" s="970">
        <v>11712</v>
      </c>
      <c r="G940" s="968" t="s">
        <v>4091</v>
      </c>
      <c r="H940" s="971">
        <v>2</v>
      </c>
      <c r="I940" s="972">
        <v>0.527983104540655</v>
      </c>
      <c r="J940" s="972">
        <v>0</v>
      </c>
      <c r="K940" s="973">
        <v>26</v>
      </c>
      <c r="L940" s="972">
        <v>22.9</v>
      </c>
      <c r="M940" s="972">
        <v>13.727560718056999</v>
      </c>
      <c r="N940" s="971">
        <v>1</v>
      </c>
      <c r="O940" s="971">
        <v>0</v>
      </c>
      <c r="P940" s="968">
        <v>4690379087724</v>
      </c>
      <c r="Q940" s="971"/>
      <c r="R940" s="971">
        <v>0</v>
      </c>
      <c r="S940" s="968" t="s">
        <v>4092</v>
      </c>
      <c r="T940" s="974">
        <f t="shared" si="28"/>
        <v>7847.0400000000009</v>
      </c>
      <c r="U940" s="975">
        <f t="shared" si="29"/>
        <v>8239.3920000000016</v>
      </c>
    </row>
    <row r="941" spans="1:21" hidden="1">
      <c r="A941" s="968" t="s">
        <v>4949</v>
      </c>
      <c r="B941" s="969">
        <v>620070802241</v>
      </c>
      <c r="C941" s="968" t="s">
        <v>5032</v>
      </c>
      <c r="D941" s="968" t="s">
        <v>4157</v>
      </c>
      <c r="E941" s="968" t="s">
        <v>4120</v>
      </c>
      <c r="F941" s="970">
        <v>11712</v>
      </c>
      <c r="G941" s="968" t="s">
        <v>4091</v>
      </c>
      <c r="H941" s="971">
        <v>2</v>
      </c>
      <c r="I941" s="972">
        <v>0.527983104540655</v>
      </c>
      <c r="J941" s="972">
        <v>0</v>
      </c>
      <c r="K941" s="973">
        <v>26</v>
      </c>
      <c r="L941" s="972">
        <v>22.9</v>
      </c>
      <c r="M941" s="972">
        <v>13.727560718056999</v>
      </c>
      <c r="N941" s="971">
        <v>1</v>
      </c>
      <c r="O941" s="971">
        <v>0</v>
      </c>
      <c r="P941" s="968">
        <v>4690379087694</v>
      </c>
      <c r="Q941" s="971"/>
      <c r="R941" s="971">
        <v>0</v>
      </c>
      <c r="S941" s="968" t="s">
        <v>4092</v>
      </c>
      <c r="T941" s="974">
        <f t="shared" si="28"/>
        <v>7847.0400000000009</v>
      </c>
      <c r="U941" s="975">
        <f t="shared" si="29"/>
        <v>8239.3920000000016</v>
      </c>
    </row>
    <row r="942" spans="1:21" hidden="1">
      <c r="A942" s="968" t="s">
        <v>4949</v>
      </c>
      <c r="B942" s="969">
        <v>620070802242</v>
      </c>
      <c r="C942" s="968" t="s">
        <v>5033</v>
      </c>
      <c r="D942" s="968" t="s">
        <v>4157</v>
      </c>
      <c r="E942" s="968" t="s">
        <v>4120</v>
      </c>
      <c r="F942" s="970">
        <v>11712</v>
      </c>
      <c r="G942" s="968" t="s">
        <v>4091</v>
      </c>
      <c r="H942" s="971">
        <v>2</v>
      </c>
      <c r="I942" s="972">
        <v>0.527983104540655</v>
      </c>
      <c r="J942" s="972">
        <v>0</v>
      </c>
      <c r="K942" s="973">
        <v>26</v>
      </c>
      <c r="L942" s="972">
        <v>22.9</v>
      </c>
      <c r="M942" s="972">
        <v>13.727560718056999</v>
      </c>
      <c r="N942" s="971">
        <v>1</v>
      </c>
      <c r="O942" s="971">
        <v>0</v>
      </c>
      <c r="P942" s="968">
        <v>4690379087700</v>
      </c>
      <c r="Q942" s="971"/>
      <c r="R942" s="971">
        <v>0</v>
      </c>
      <c r="S942" s="968" t="s">
        <v>4092</v>
      </c>
      <c r="T942" s="974">
        <f t="shared" si="28"/>
        <v>7847.0400000000009</v>
      </c>
      <c r="U942" s="975">
        <f t="shared" si="29"/>
        <v>8239.3920000000016</v>
      </c>
    </row>
    <row r="943" spans="1:21" hidden="1">
      <c r="A943" s="968" t="s">
        <v>4949</v>
      </c>
      <c r="B943" s="969">
        <v>620070802245</v>
      </c>
      <c r="C943" s="968" t="s">
        <v>5034</v>
      </c>
      <c r="D943" s="968" t="s">
        <v>4170</v>
      </c>
      <c r="E943" s="968" t="s">
        <v>4120</v>
      </c>
      <c r="F943" s="970">
        <v>8985.2999999999993</v>
      </c>
      <c r="G943" s="968" t="s">
        <v>4091</v>
      </c>
      <c r="H943" s="971">
        <v>2</v>
      </c>
      <c r="I943" s="972">
        <v>0.79207920792079201</v>
      </c>
      <c r="J943" s="972">
        <v>0</v>
      </c>
      <c r="K943" s="973">
        <v>18</v>
      </c>
      <c r="L943" s="972">
        <v>22.9</v>
      </c>
      <c r="M943" s="972">
        <v>14.2574257425743</v>
      </c>
      <c r="N943" s="971">
        <v>1</v>
      </c>
      <c r="O943" s="971">
        <v>0</v>
      </c>
      <c r="P943" s="968">
        <v>4690379087731</v>
      </c>
      <c r="Q943" s="971"/>
      <c r="R943" s="971">
        <v>0</v>
      </c>
      <c r="S943" s="968" t="s">
        <v>4092</v>
      </c>
      <c r="T943" s="974">
        <f t="shared" si="28"/>
        <v>6020.1509999999998</v>
      </c>
      <c r="U943" s="975">
        <f t="shared" si="29"/>
        <v>6321.1585500000001</v>
      </c>
    </row>
    <row r="944" spans="1:21" hidden="1">
      <c r="A944" s="968" t="s">
        <v>4949</v>
      </c>
      <c r="B944" s="969">
        <v>620070802248</v>
      </c>
      <c r="C944" s="968" t="s">
        <v>5035</v>
      </c>
      <c r="D944" s="968" t="s">
        <v>4170</v>
      </c>
      <c r="E944" s="968" t="s">
        <v>4120</v>
      </c>
      <c r="F944" s="970">
        <v>8985.2999999999993</v>
      </c>
      <c r="G944" s="968" t="s">
        <v>4091</v>
      </c>
      <c r="H944" s="971">
        <v>2</v>
      </c>
      <c r="I944" s="972">
        <v>0.79207920792079201</v>
      </c>
      <c r="J944" s="972">
        <v>0</v>
      </c>
      <c r="K944" s="973">
        <v>18</v>
      </c>
      <c r="L944" s="972">
        <v>22.9</v>
      </c>
      <c r="M944" s="972">
        <v>14.2574257425743</v>
      </c>
      <c r="N944" s="971">
        <v>1</v>
      </c>
      <c r="O944" s="971">
        <v>0</v>
      </c>
      <c r="P944" s="968">
        <v>4690379087762</v>
      </c>
      <c r="Q944" s="971"/>
      <c r="R944" s="971">
        <v>0</v>
      </c>
      <c r="S944" s="968" t="s">
        <v>4092</v>
      </c>
      <c r="T944" s="974">
        <f t="shared" si="28"/>
        <v>6020.1509999999998</v>
      </c>
      <c r="U944" s="975">
        <f t="shared" si="29"/>
        <v>6321.1585500000001</v>
      </c>
    </row>
    <row r="945" spans="1:21" hidden="1">
      <c r="A945" s="968" t="s">
        <v>4949</v>
      </c>
      <c r="B945" s="969">
        <v>620070802249</v>
      </c>
      <c r="C945" s="968" t="s">
        <v>5036</v>
      </c>
      <c r="D945" s="968" t="s">
        <v>4170</v>
      </c>
      <c r="E945" s="968" t="s">
        <v>4120</v>
      </c>
      <c r="F945" s="970">
        <v>8985.2999999999993</v>
      </c>
      <c r="G945" s="968" t="s">
        <v>4091</v>
      </c>
      <c r="H945" s="971">
        <v>2</v>
      </c>
      <c r="I945" s="972">
        <v>0.79207920792079201</v>
      </c>
      <c r="J945" s="972">
        <v>0</v>
      </c>
      <c r="K945" s="973">
        <v>26</v>
      </c>
      <c r="L945" s="972">
        <v>22.9</v>
      </c>
      <c r="M945" s="972">
        <v>20.594059405940602</v>
      </c>
      <c r="N945" s="971">
        <v>1</v>
      </c>
      <c r="O945" s="971">
        <v>0</v>
      </c>
      <c r="P945" s="968">
        <v>4690379087779</v>
      </c>
      <c r="Q945" s="971"/>
      <c r="R945" s="971">
        <v>0</v>
      </c>
      <c r="S945" s="968" t="s">
        <v>4092</v>
      </c>
      <c r="T945" s="974">
        <f t="shared" si="28"/>
        <v>6020.1509999999998</v>
      </c>
      <c r="U945" s="975">
        <f t="shared" si="29"/>
        <v>6321.1585500000001</v>
      </c>
    </row>
    <row r="946" spans="1:21" hidden="1">
      <c r="A946" s="968" t="s">
        <v>4949</v>
      </c>
      <c r="B946" s="969">
        <v>620070802246</v>
      </c>
      <c r="C946" s="968" t="s">
        <v>5037</v>
      </c>
      <c r="D946" s="968" t="s">
        <v>4170</v>
      </c>
      <c r="E946" s="968" t="s">
        <v>4120</v>
      </c>
      <c r="F946" s="970">
        <v>8985.2999999999993</v>
      </c>
      <c r="G946" s="968" t="s">
        <v>4091</v>
      </c>
      <c r="H946" s="971">
        <v>2</v>
      </c>
      <c r="I946" s="972">
        <v>0.79207920792079201</v>
      </c>
      <c r="J946" s="972">
        <v>0</v>
      </c>
      <c r="K946" s="973">
        <v>18</v>
      </c>
      <c r="L946" s="972">
        <v>22.9</v>
      </c>
      <c r="M946" s="972">
        <v>14.2574257425743</v>
      </c>
      <c r="N946" s="971">
        <v>1</v>
      </c>
      <c r="O946" s="971">
        <v>0</v>
      </c>
      <c r="P946" s="968">
        <v>4690379087748</v>
      </c>
      <c r="Q946" s="971"/>
      <c r="R946" s="971">
        <v>0</v>
      </c>
      <c r="S946" s="968" t="s">
        <v>4092</v>
      </c>
      <c r="T946" s="974">
        <f t="shared" si="28"/>
        <v>6020.1509999999998</v>
      </c>
      <c r="U946" s="975">
        <f t="shared" si="29"/>
        <v>6321.1585500000001</v>
      </c>
    </row>
    <row r="947" spans="1:21" hidden="1">
      <c r="A947" s="968" t="s">
        <v>4949</v>
      </c>
      <c r="B947" s="969">
        <v>620070802247</v>
      </c>
      <c r="C947" s="968" t="s">
        <v>5038</v>
      </c>
      <c r="D947" s="968" t="s">
        <v>4170</v>
      </c>
      <c r="E947" s="968" t="s">
        <v>4120</v>
      </c>
      <c r="F947" s="970">
        <v>8985.2999999999993</v>
      </c>
      <c r="G947" s="968" t="s">
        <v>4091</v>
      </c>
      <c r="H947" s="971">
        <v>2</v>
      </c>
      <c r="I947" s="972">
        <v>0.79207920792079201</v>
      </c>
      <c r="J947" s="972">
        <v>0</v>
      </c>
      <c r="K947" s="973">
        <v>18</v>
      </c>
      <c r="L947" s="972">
        <v>22.9</v>
      </c>
      <c r="M947" s="972">
        <v>14.2574257425743</v>
      </c>
      <c r="N947" s="971">
        <v>1</v>
      </c>
      <c r="O947" s="971">
        <v>0</v>
      </c>
      <c r="P947" s="968">
        <v>4690379087755</v>
      </c>
      <c r="Q947" s="971"/>
      <c r="R947" s="971">
        <v>0</v>
      </c>
      <c r="S947" s="968" t="s">
        <v>4092</v>
      </c>
      <c r="T947" s="974">
        <f t="shared" si="28"/>
        <v>6020.1509999999998</v>
      </c>
      <c r="U947" s="975">
        <f t="shared" si="29"/>
        <v>6321.1585500000001</v>
      </c>
    </row>
    <row r="948" spans="1:21" hidden="1">
      <c r="A948" s="968" t="s">
        <v>4949</v>
      </c>
      <c r="B948" s="969">
        <v>620070802250</v>
      </c>
      <c r="C948" s="968" t="s">
        <v>5039</v>
      </c>
      <c r="D948" s="968" t="s">
        <v>4170</v>
      </c>
      <c r="E948" s="968" t="s">
        <v>4120</v>
      </c>
      <c r="F948" s="970">
        <v>12895.4</v>
      </c>
      <c r="G948" s="968" t="s">
        <v>4091</v>
      </c>
      <c r="H948" s="971">
        <v>1</v>
      </c>
      <c r="I948" s="972">
        <v>0.396039603960396</v>
      </c>
      <c r="J948" s="972">
        <v>0</v>
      </c>
      <c r="K948" s="973">
        <v>30</v>
      </c>
      <c r="L948" s="972">
        <v>11.45</v>
      </c>
      <c r="M948" s="972">
        <v>11.881188118811901</v>
      </c>
      <c r="N948" s="971">
        <v>1</v>
      </c>
      <c r="O948" s="971">
        <v>0</v>
      </c>
      <c r="P948" s="968">
        <v>4690379087786</v>
      </c>
      <c r="Q948" s="971"/>
      <c r="R948" s="971">
        <v>0</v>
      </c>
      <c r="S948" s="968" t="s">
        <v>4092</v>
      </c>
      <c r="T948" s="974">
        <f t="shared" si="28"/>
        <v>8639.9179999999997</v>
      </c>
      <c r="U948" s="975">
        <f t="shared" si="29"/>
        <v>9071.9138999999996</v>
      </c>
    </row>
    <row r="949" spans="1:21" hidden="1">
      <c r="A949" s="968" t="s">
        <v>4949</v>
      </c>
      <c r="B949" s="969">
        <v>620070802253</v>
      </c>
      <c r="C949" s="968" t="s">
        <v>5040</v>
      </c>
      <c r="D949" s="968" t="s">
        <v>4170</v>
      </c>
      <c r="E949" s="968" t="s">
        <v>4120</v>
      </c>
      <c r="F949" s="970">
        <v>12895.4</v>
      </c>
      <c r="G949" s="968" t="s">
        <v>4091</v>
      </c>
      <c r="H949" s="971">
        <v>1</v>
      </c>
      <c r="I949" s="972">
        <v>0.396039603960396</v>
      </c>
      <c r="J949" s="972">
        <v>0</v>
      </c>
      <c r="K949" s="973">
        <v>30</v>
      </c>
      <c r="L949" s="972">
        <v>11.45</v>
      </c>
      <c r="M949" s="972">
        <v>11.881188118811901</v>
      </c>
      <c r="N949" s="971">
        <v>1</v>
      </c>
      <c r="O949" s="971">
        <v>0</v>
      </c>
      <c r="P949" s="968">
        <v>4690379087816</v>
      </c>
      <c r="Q949" s="971"/>
      <c r="R949" s="971">
        <v>0</v>
      </c>
      <c r="S949" s="968" t="s">
        <v>4092</v>
      </c>
      <c r="T949" s="974">
        <f t="shared" si="28"/>
        <v>8639.9179999999997</v>
      </c>
      <c r="U949" s="975">
        <f t="shared" si="29"/>
        <v>9071.9138999999996</v>
      </c>
    </row>
    <row r="950" spans="1:21" hidden="1">
      <c r="A950" s="968" t="s">
        <v>4949</v>
      </c>
      <c r="B950" s="969">
        <v>620070802254</v>
      </c>
      <c r="C950" s="968" t="s">
        <v>5041</v>
      </c>
      <c r="D950" s="968" t="s">
        <v>4170</v>
      </c>
      <c r="E950" s="968" t="s">
        <v>4120</v>
      </c>
      <c r="F950" s="970">
        <v>12895.4</v>
      </c>
      <c r="G950" s="968" t="s">
        <v>4091</v>
      </c>
      <c r="H950" s="971">
        <v>1</v>
      </c>
      <c r="I950" s="972">
        <v>0.396039603960396</v>
      </c>
      <c r="J950" s="972">
        <v>0</v>
      </c>
      <c r="K950" s="973">
        <v>30</v>
      </c>
      <c r="L950" s="972">
        <v>11.45</v>
      </c>
      <c r="M950" s="972">
        <v>11.881188118811901</v>
      </c>
      <c r="N950" s="971">
        <v>1</v>
      </c>
      <c r="O950" s="971">
        <v>0</v>
      </c>
      <c r="P950" s="968">
        <v>4690379087823</v>
      </c>
      <c r="Q950" s="971"/>
      <c r="R950" s="971">
        <v>0</v>
      </c>
      <c r="S950" s="968" t="s">
        <v>4092</v>
      </c>
      <c r="T950" s="974">
        <f t="shared" si="28"/>
        <v>8639.9179999999997</v>
      </c>
      <c r="U950" s="975">
        <f t="shared" si="29"/>
        <v>9071.9138999999996</v>
      </c>
    </row>
    <row r="951" spans="1:21" hidden="1">
      <c r="A951" s="968" t="s">
        <v>4949</v>
      </c>
      <c r="B951" s="969">
        <v>620070802251</v>
      </c>
      <c r="C951" s="968" t="s">
        <v>5042</v>
      </c>
      <c r="D951" s="968" t="s">
        <v>4170</v>
      </c>
      <c r="E951" s="968" t="s">
        <v>4120</v>
      </c>
      <c r="F951" s="970">
        <v>12895.4</v>
      </c>
      <c r="G951" s="968" t="s">
        <v>4091</v>
      </c>
      <c r="H951" s="971">
        <v>1</v>
      </c>
      <c r="I951" s="972">
        <v>0.396039603960396</v>
      </c>
      <c r="J951" s="972">
        <v>0</v>
      </c>
      <c r="K951" s="973">
        <v>30</v>
      </c>
      <c r="L951" s="972">
        <v>11.45</v>
      </c>
      <c r="M951" s="972">
        <v>11.881188118811901</v>
      </c>
      <c r="N951" s="971">
        <v>1</v>
      </c>
      <c r="O951" s="971">
        <v>0</v>
      </c>
      <c r="P951" s="968">
        <v>4690379087793</v>
      </c>
      <c r="Q951" s="971"/>
      <c r="R951" s="971">
        <v>0</v>
      </c>
      <c r="S951" s="968" t="s">
        <v>4092</v>
      </c>
      <c r="T951" s="974">
        <f t="shared" si="28"/>
        <v>8639.9179999999997</v>
      </c>
      <c r="U951" s="975">
        <f t="shared" si="29"/>
        <v>9071.9138999999996</v>
      </c>
    </row>
    <row r="952" spans="1:21" hidden="1">
      <c r="A952" s="968" t="s">
        <v>4949</v>
      </c>
      <c r="B952" s="969">
        <v>620070802252</v>
      </c>
      <c r="C952" s="968" t="s">
        <v>5043</v>
      </c>
      <c r="D952" s="968" t="s">
        <v>4170</v>
      </c>
      <c r="E952" s="968" t="s">
        <v>4120</v>
      </c>
      <c r="F952" s="970">
        <v>12895.4</v>
      </c>
      <c r="G952" s="968" t="s">
        <v>4091</v>
      </c>
      <c r="H952" s="971">
        <v>1</v>
      </c>
      <c r="I952" s="972">
        <v>0.396039603960396</v>
      </c>
      <c r="J952" s="972">
        <v>0</v>
      </c>
      <c r="K952" s="973">
        <v>30</v>
      </c>
      <c r="L952" s="972">
        <v>11.45</v>
      </c>
      <c r="M952" s="972">
        <v>11.881188118811901</v>
      </c>
      <c r="N952" s="971">
        <v>1</v>
      </c>
      <c r="O952" s="971">
        <v>0</v>
      </c>
      <c r="P952" s="968">
        <v>4690379087809</v>
      </c>
      <c r="Q952" s="971"/>
      <c r="R952" s="971">
        <v>0</v>
      </c>
      <c r="S952" s="968" t="s">
        <v>4092</v>
      </c>
      <c r="T952" s="974">
        <f t="shared" si="28"/>
        <v>8639.9179999999997</v>
      </c>
      <c r="U952" s="975">
        <f t="shared" si="29"/>
        <v>9071.9138999999996</v>
      </c>
    </row>
    <row r="953" spans="1:21" hidden="1">
      <c r="A953" s="968" t="s">
        <v>4949</v>
      </c>
      <c r="B953" s="969">
        <v>620070802255</v>
      </c>
      <c r="C953" s="968" t="s">
        <v>5044</v>
      </c>
      <c r="D953" s="968" t="s">
        <v>4170</v>
      </c>
      <c r="E953" s="968" t="s">
        <v>4120</v>
      </c>
      <c r="F953" s="970">
        <v>12895.4</v>
      </c>
      <c r="G953" s="968" t="s">
        <v>4091</v>
      </c>
      <c r="H953" s="971">
        <v>1</v>
      </c>
      <c r="I953" s="972">
        <v>0.396039603960396</v>
      </c>
      <c r="J953" s="972">
        <v>0</v>
      </c>
      <c r="K953" s="973">
        <v>30</v>
      </c>
      <c r="L953" s="972">
        <v>11.45</v>
      </c>
      <c r="M953" s="972">
        <v>11.881188118811901</v>
      </c>
      <c r="N953" s="971">
        <v>1</v>
      </c>
      <c r="O953" s="971">
        <v>0</v>
      </c>
      <c r="P953" s="968">
        <v>4690379087830</v>
      </c>
      <c r="Q953" s="971"/>
      <c r="R953" s="971">
        <v>0</v>
      </c>
      <c r="S953" s="968" t="s">
        <v>4092</v>
      </c>
      <c r="T953" s="974">
        <f t="shared" si="28"/>
        <v>8639.9179999999997</v>
      </c>
      <c r="U953" s="975">
        <f t="shared" si="29"/>
        <v>9071.9138999999996</v>
      </c>
    </row>
    <row r="954" spans="1:21" hidden="1">
      <c r="A954" s="968" t="s">
        <v>4949</v>
      </c>
      <c r="B954" s="969">
        <v>620070802258</v>
      </c>
      <c r="C954" s="968" t="s">
        <v>5045</v>
      </c>
      <c r="D954" s="968" t="s">
        <v>4170</v>
      </c>
      <c r="E954" s="968" t="s">
        <v>4120</v>
      </c>
      <c r="F954" s="970">
        <v>12895.4</v>
      </c>
      <c r="G954" s="968" t="s">
        <v>4091</v>
      </c>
      <c r="H954" s="971">
        <v>1</v>
      </c>
      <c r="I954" s="972">
        <v>0.396039603960396</v>
      </c>
      <c r="J954" s="972">
        <v>0</v>
      </c>
      <c r="K954" s="973">
        <v>30</v>
      </c>
      <c r="L954" s="972">
        <v>11.45</v>
      </c>
      <c r="M954" s="972">
        <v>11.881188118811901</v>
      </c>
      <c r="N954" s="971">
        <v>1</v>
      </c>
      <c r="O954" s="971">
        <v>0</v>
      </c>
      <c r="P954" s="968">
        <v>4690379087861</v>
      </c>
      <c r="Q954" s="971"/>
      <c r="R954" s="971">
        <v>0</v>
      </c>
      <c r="S954" s="968" t="s">
        <v>4092</v>
      </c>
      <c r="T954" s="974">
        <f t="shared" si="28"/>
        <v>8639.9179999999997</v>
      </c>
      <c r="U954" s="975">
        <f t="shared" si="29"/>
        <v>9071.9138999999996</v>
      </c>
    </row>
    <row r="955" spans="1:21" hidden="1">
      <c r="A955" s="968" t="s">
        <v>4949</v>
      </c>
      <c r="B955" s="969">
        <v>620070802259</v>
      </c>
      <c r="C955" s="968" t="s">
        <v>5046</v>
      </c>
      <c r="D955" s="968" t="s">
        <v>4170</v>
      </c>
      <c r="E955" s="968" t="s">
        <v>4120</v>
      </c>
      <c r="F955" s="970">
        <v>12895.4</v>
      </c>
      <c r="G955" s="968" t="s">
        <v>4091</v>
      </c>
      <c r="H955" s="971">
        <v>1</v>
      </c>
      <c r="I955" s="972">
        <v>0.396039603960396</v>
      </c>
      <c r="J955" s="972">
        <v>0</v>
      </c>
      <c r="K955" s="973">
        <v>30</v>
      </c>
      <c r="L955" s="972">
        <v>11.45</v>
      </c>
      <c r="M955" s="972">
        <v>11.881188118811901</v>
      </c>
      <c r="N955" s="971">
        <v>1</v>
      </c>
      <c r="O955" s="971">
        <v>0</v>
      </c>
      <c r="P955" s="968">
        <v>4690379087878</v>
      </c>
      <c r="Q955" s="971"/>
      <c r="R955" s="971">
        <v>0</v>
      </c>
      <c r="S955" s="968" t="s">
        <v>4092</v>
      </c>
      <c r="T955" s="974">
        <f t="shared" si="28"/>
        <v>8639.9179999999997</v>
      </c>
      <c r="U955" s="975">
        <f t="shared" si="29"/>
        <v>9071.9138999999996</v>
      </c>
    </row>
    <row r="956" spans="1:21" hidden="1">
      <c r="A956" s="968" t="s">
        <v>4949</v>
      </c>
      <c r="B956" s="969">
        <v>620070802256</v>
      </c>
      <c r="C956" s="968" t="s">
        <v>5047</v>
      </c>
      <c r="D956" s="968" t="s">
        <v>4170</v>
      </c>
      <c r="E956" s="968" t="s">
        <v>4120</v>
      </c>
      <c r="F956" s="970">
        <v>12895.4</v>
      </c>
      <c r="G956" s="968" t="s">
        <v>4091</v>
      </c>
      <c r="H956" s="971">
        <v>1</v>
      </c>
      <c r="I956" s="972">
        <v>0.396039603960396</v>
      </c>
      <c r="J956" s="972">
        <v>0</v>
      </c>
      <c r="K956" s="973">
        <v>30</v>
      </c>
      <c r="L956" s="972">
        <v>11.45</v>
      </c>
      <c r="M956" s="972">
        <v>11.881188118811901</v>
      </c>
      <c r="N956" s="971">
        <v>1</v>
      </c>
      <c r="O956" s="971">
        <v>0</v>
      </c>
      <c r="P956" s="968">
        <v>4690379087847</v>
      </c>
      <c r="Q956" s="971"/>
      <c r="R956" s="971">
        <v>0</v>
      </c>
      <c r="S956" s="968" t="s">
        <v>4092</v>
      </c>
      <c r="T956" s="974">
        <f t="shared" si="28"/>
        <v>8639.9179999999997</v>
      </c>
      <c r="U956" s="975">
        <f t="shared" si="29"/>
        <v>9071.9138999999996</v>
      </c>
    </row>
    <row r="957" spans="1:21" hidden="1">
      <c r="A957" s="968" t="s">
        <v>4949</v>
      </c>
      <c r="B957" s="969">
        <v>620070802257</v>
      </c>
      <c r="C957" s="968" t="s">
        <v>5048</v>
      </c>
      <c r="D957" s="968" t="s">
        <v>4170</v>
      </c>
      <c r="E957" s="968" t="s">
        <v>4120</v>
      </c>
      <c r="F957" s="970">
        <v>12895.4</v>
      </c>
      <c r="G957" s="968" t="s">
        <v>4091</v>
      </c>
      <c r="H957" s="971">
        <v>1</v>
      </c>
      <c r="I957" s="972">
        <v>0.396039603960396</v>
      </c>
      <c r="J957" s="972">
        <v>0</v>
      </c>
      <c r="K957" s="973">
        <v>30</v>
      </c>
      <c r="L957" s="972">
        <v>11.45</v>
      </c>
      <c r="M957" s="972">
        <v>11.881188118811901</v>
      </c>
      <c r="N957" s="971">
        <v>1</v>
      </c>
      <c r="O957" s="971">
        <v>0</v>
      </c>
      <c r="P957" s="968">
        <v>4690379087854</v>
      </c>
      <c r="Q957" s="971"/>
      <c r="R957" s="971">
        <v>0</v>
      </c>
      <c r="S957" s="968" t="s">
        <v>4092</v>
      </c>
      <c r="T957" s="974">
        <f t="shared" si="28"/>
        <v>8639.9179999999997</v>
      </c>
      <c r="U957" s="975">
        <f t="shared" si="29"/>
        <v>9071.9138999999996</v>
      </c>
    </row>
    <row r="958" spans="1:21" hidden="1">
      <c r="A958" s="968" t="s">
        <v>4949</v>
      </c>
      <c r="B958" s="969">
        <v>620070802260</v>
      </c>
      <c r="C958" s="968" t="s">
        <v>5049</v>
      </c>
      <c r="D958" s="968" t="s">
        <v>4183</v>
      </c>
      <c r="E958" s="968" t="s">
        <v>4120</v>
      </c>
      <c r="F958" s="970">
        <v>4690.8999999999996</v>
      </c>
      <c r="G958" s="968" t="s">
        <v>4091</v>
      </c>
      <c r="H958" s="971">
        <v>4</v>
      </c>
      <c r="I958" s="972">
        <v>0.79192239160562305</v>
      </c>
      <c r="J958" s="972">
        <v>0</v>
      </c>
      <c r="K958" s="973">
        <v>24</v>
      </c>
      <c r="L958" s="972">
        <v>21.36</v>
      </c>
      <c r="M958" s="972">
        <v>19.0061373985349</v>
      </c>
      <c r="N958" s="971">
        <v>1</v>
      </c>
      <c r="O958" s="971">
        <v>0</v>
      </c>
      <c r="P958" s="968">
        <v>4690379087885</v>
      </c>
      <c r="Q958" s="971"/>
      <c r="R958" s="971">
        <v>0</v>
      </c>
      <c r="S958" s="968" t="s">
        <v>4092</v>
      </c>
      <c r="T958" s="974">
        <f t="shared" si="28"/>
        <v>3142.9029999999998</v>
      </c>
      <c r="U958" s="975">
        <f t="shared" si="29"/>
        <v>3300.0481500000001</v>
      </c>
    </row>
    <row r="959" spans="1:21" hidden="1">
      <c r="A959" s="968" t="s">
        <v>4949</v>
      </c>
      <c r="B959" s="969">
        <v>620070802263</v>
      </c>
      <c r="C959" s="968" t="s">
        <v>5050</v>
      </c>
      <c r="D959" s="968" t="s">
        <v>4183</v>
      </c>
      <c r="E959" s="968" t="s">
        <v>4120</v>
      </c>
      <c r="F959" s="970">
        <v>4690.8999999999996</v>
      </c>
      <c r="G959" s="968" t="s">
        <v>4091</v>
      </c>
      <c r="H959" s="971">
        <v>4</v>
      </c>
      <c r="I959" s="972">
        <v>0.79192239160562305</v>
      </c>
      <c r="J959" s="972">
        <v>0</v>
      </c>
      <c r="K959" s="973">
        <v>24</v>
      </c>
      <c r="L959" s="972">
        <v>21.36</v>
      </c>
      <c r="M959" s="972">
        <v>19.0061373985349</v>
      </c>
      <c r="N959" s="971">
        <v>1</v>
      </c>
      <c r="O959" s="971">
        <v>0</v>
      </c>
      <c r="P959" s="968">
        <v>4690379087915</v>
      </c>
      <c r="Q959" s="971"/>
      <c r="R959" s="971">
        <v>0</v>
      </c>
      <c r="S959" s="968" t="s">
        <v>4092</v>
      </c>
      <c r="T959" s="974">
        <f t="shared" si="28"/>
        <v>3142.9029999999998</v>
      </c>
      <c r="U959" s="975">
        <f t="shared" si="29"/>
        <v>3300.0481500000001</v>
      </c>
    </row>
    <row r="960" spans="1:21" hidden="1">
      <c r="A960" s="968" t="s">
        <v>4949</v>
      </c>
      <c r="B960" s="969">
        <v>620070802264</v>
      </c>
      <c r="C960" s="968" t="s">
        <v>5051</v>
      </c>
      <c r="D960" s="968" t="s">
        <v>4183</v>
      </c>
      <c r="E960" s="968" t="s">
        <v>4120</v>
      </c>
      <c r="F960" s="970">
        <v>4690.8999999999996</v>
      </c>
      <c r="G960" s="968" t="s">
        <v>4091</v>
      </c>
      <c r="H960" s="971">
        <v>4</v>
      </c>
      <c r="I960" s="972">
        <v>0.79192239160562305</v>
      </c>
      <c r="J960" s="972">
        <v>0</v>
      </c>
      <c r="K960" s="973">
        <v>24</v>
      </c>
      <c r="L960" s="972">
        <v>21.36</v>
      </c>
      <c r="M960" s="972">
        <v>19.0061373985349</v>
      </c>
      <c r="N960" s="971">
        <v>1</v>
      </c>
      <c r="O960" s="971">
        <v>0</v>
      </c>
      <c r="P960" s="968">
        <v>4690379087922</v>
      </c>
      <c r="Q960" s="971"/>
      <c r="R960" s="971">
        <v>0</v>
      </c>
      <c r="S960" s="968" t="s">
        <v>4092</v>
      </c>
      <c r="T960" s="974">
        <f t="shared" si="28"/>
        <v>3142.9029999999998</v>
      </c>
      <c r="U960" s="975">
        <f t="shared" si="29"/>
        <v>3300.0481500000001</v>
      </c>
    </row>
    <row r="961" spans="1:21" hidden="1">
      <c r="A961" s="968" t="s">
        <v>4949</v>
      </c>
      <c r="B961" s="969">
        <v>620070802261</v>
      </c>
      <c r="C961" s="968" t="s">
        <v>5052</v>
      </c>
      <c r="D961" s="968" t="s">
        <v>4183</v>
      </c>
      <c r="E961" s="968" t="s">
        <v>4120</v>
      </c>
      <c r="F961" s="970">
        <v>4690.8999999999996</v>
      </c>
      <c r="G961" s="968" t="s">
        <v>4091</v>
      </c>
      <c r="H961" s="971">
        <v>4</v>
      </c>
      <c r="I961" s="972">
        <v>0.79192239160562305</v>
      </c>
      <c r="J961" s="972">
        <v>0</v>
      </c>
      <c r="K961" s="973">
        <v>24</v>
      </c>
      <c r="L961" s="972">
        <v>21.36</v>
      </c>
      <c r="M961" s="972">
        <v>19.0061373985349</v>
      </c>
      <c r="N961" s="971">
        <v>1</v>
      </c>
      <c r="O961" s="971">
        <v>0</v>
      </c>
      <c r="P961" s="968">
        <v>4690379087892</v>
      </c>
      <c r="Q961" s="971"/>
      <c r="R961" s="971">
        <v>0</v>
      </c>
      <c r="S961" s="968" t="s">
        <v>4092</v>
      </c>
      <c r="T961" s="974">
        <f t="shared" si="28"/>
        <v>3142.9029999999998</v>
      </c>
      <c r="U961" s="975">
        <f t="shared" si="29"/>
        <v>3300.0481500000001</v>
      </c>
    </row>
    <row r="962" spans="1:21" hidden="1">
      <c r="A962" s="968" t="s">
        <v>4949</v>
      </c>
      <c r="B962" s="969">
        <v>620070802262</v>
      </c>
      <c r="C962" s="968" t="s">
        <v>5053</v>
      </c>
      <c r="D962" s="968" t="s">
        <v>4183</v>
      </c>
      <c r="E962" s="968" t="s">
        <v>4120</v>
      </c>
      <c r="F962" s="970">
        <v>4690.8999999999996</v>
      </c>
      <c r="G962" s="968" t="s">
        <v>4091</v>
      </c>
      <c r="H962" s="971">
        <v>4</v>
      </c>
      <c r="I962" s="972">
        <v>0.79192239160562305</v>
      </c>
      <c r="J962" s="972">
        <v>0</v>
      </c>
      <c r="K962" s="973">
        <v>24</v>
      </c>
      <c r="L962" s="972">
        <v>21.36</v>
      </c>
      <c r="M962" s="972">
        <v>19.0061373985349</v>
      </c>
      <c r="N962" s="971">
        <v>1</v>
      </c>
      <c r="O962" s="971">
        <v>0</v>
      </c>
      <c r="P962" s="968">
        <v>4690379087908</v>
      </c>
      <c r="Q962" s="971"/>
      <c r="R962" s="971">
        <v>0</v>
      </c>
      <c r="S962" s="968" t="s">
        <v>4092</v>
      </c>
      <c r="T962" s="974">
        <f t="shared" si="28"/>
        <v>3142.9029999999998</v>
      </c>
      <c r="U962" s="975">
        <f t="shared" si="29"/>
        <v>3300.0481500000001</v>
      </c>
    </row>
    <row r="963" spans="1:21" hidden="1">
      <c r="A963" s="968" t="s">
        <v>4949</v>
      </c>
      <c r="B963" s="969">
        <v>620070802265</v>
      </c>
      <c r="C963" s="968" t="s">
        <v>5054</v>
      </c>
      <c r="D963" s="968" t="s">
        <v>4183</v>
      </c>
      <c r="E963" s="968" t="s">
        <v>4120</v>
      </c>
      <c r="F963" s="970">
        <v>8442.4</v>
      </c>
      <c r="G963" s="968" t="s">
        <v>4091</v>
      </c>
      <c r="H963" s="971">
        <v>2</v>
      </c>
      <c r="I963" s="972">
        <v>0.39596119580281097</v>
      </c>
      <c r="J963" s="972">
        <v>0</v>
      </c>
      <c r="K963" s="973">
        <v>32</v>
      </c>
      <c r="L963" s="972">
        <v>12.21</v>
      </c>
      <c r="M963" s="972">
        <v>12.670758265690001</v>
      </c>
      <c r="N963" s="971">
        <v>1</v>
      </c>
      <c r="O963" s="971">
        <v>0</v>
      </c>
      <c r="P963" s="968">
        <v>4690379087939</v>
      </c>
      <c r="Q963" s="971"/>
      <c r="R963" s="971">
        <v>0</v>
      </c>
      <c r="S963" s="968" t="s">
        <v>4092</v>
      </c>
      <c r="T963" s="974">
        <f t="shared" si="28"/>
        <v>5656.4080000000004</v>
      </c>
      <c r="U963" s="975">
        <f t="shared" si="29"/>
        <v>5939.2284000000009</v>
      </c>
    </row>
    <row r="964" spans="1:21" hidden="1">
      <c r="A964" s="968" t="s">
        <v>4949</v>
      </c>
      <c r="B964" s="969">
        <v>620070802268</v>
      </c>
      <c r="C964" s="968" t="s">
        <v>5055</v>
      </c>
      <c r="D964" s="968" t="s">
        <v>4183</v>
      </c>
      <c r="E964" s="968" t="s">
        <v>4120</v>
      </c>
      <c r="F964" s="970">
        <v>8442.4</v>
      </c>
      <c r="G964" s="968" t="s">
        <v>4091</v>
      </c>
      <c r="H964" s="971">
        <v>2</v>
      </c>
      <c r="I964" s="972">
        <v>0.39596119580281097</v>
      </c>
      <c r="J964" s="972">
        <v>0</v>
      </c>
      <c r="K964" s="973">
        <v>32</v>
      </c>
      <c r="L964" s="972">
        <v>12.21</v>
      </c>
      <c r="M964" s="972">
        <v>12.670758265690001</v>
      </c>
      <c r="N964" s="971">
        <v>1</v>
      </c>
      <c r="O964" s="971">
        <v>0</v>
      </c>
      <c r="P964" s="968">
        <v>4690379087960</v>
      </c>
      <c r="Q964" s="971"/>
      <c r="R964" s="971">
        <v>0</v>
      </c>
      <c r="S964" s="968" t="s">
        <v>4092</v>
      </c>
      <c r="T964" s="974">
        <f t="shared" si="28"/>
        <v>5656.4080000000004</v>
      </c>
      <c r="U964" s="975">
        <f t="shared" si="29"/>
        <v>5939.2284000000009</v>
      </c>
    </row>
    <row r="965" spans="1:21" hidden="1">
      <c r="A965" s="968" t="s">
        <v>4949</v>
      </c>
      <c r="B965" s="969">
        <v>620070802269</v>
      </c>
      <c r="C965" s="968" t="s">
        <v>5056</v>
      </c>
      <c r="D965" s="968" t="s">
        <v>4183</v>
      </c>
      <c r="E965" s="968" t="s">
        <v>4120</v>
      </c>
      <c r="F965" s="970">
        <v>8442.4</v>
      </c>
      <c r="G965" s="968" t="s">
        <v>4091</v>
      </c>
      <c r="H965" s="971">
        <v>2</v>
      </c>
      <c r="I965" s="972">
        <v>0.39596119580281097</v>
      </c>
      <c r="J965" s="972">
        <v>0</v>
      </c>
      <c r="K965" s="973">
        <v>32</v>
      </c>
      <c r="L965" s="972">
        <v>12.21</v>
      </c>
      <c r="M965" s="972">
        <v>12.670758265690001</v>
      </c>
      <c r="N965" s="971">
        <v>1</v>
      </c>
      <c r="O965" s="971">
        <v>0</v>
      </c>
      <c r="P965" s="968">
        <v>4690379087977</v>
      </c>
      <c r="Q965" s="971"/>
      <c r="R965" s="971">
        <v>0</v>
      </c>
      <c r="S965" s="968" t="s">
        <v>4092</v>
      </c>
      <c r="T965" s="974">
        <f t="shared" si="28"/>
        <v>5656.4080000000004</v>
      </c>
      <c r="U965" s="975">
        <f t="shared" si="29"/>
        <v>5939.2284000000009</v>
      </c>
    </row>
    <row r="966" spans="1:21" hidden="1">
      <c r="A966" s="968" t="s">
        <v>4949</v>
      </c>
      <c r="B966" s="969">
        <v>620070802266</v>
      </c>
      <c r="C966" s="968" t="s">
        <v>5057</v>
      </c>
      <c r="D966" s="968" t="s">
        <v>4183</v>
      </c>
      <c r="E966" s="968" t="s">
        <v>4120</v>
      </c>
      <c r="F966" s="970">
        <v>8442.4</v>
      </c>
      <c r="G966" s="968" t="s">
        <v>4091</v>
      </c>
      <c r="H966" s="971">
        <v>2</v>
      </c>
      <c r="I966" s="972">
        <v>0.39596119580281097</v>
      </c>
      <c r="J966" s="972">
        <v>0</v>
      </c>
      <c r="K966" s="973">
        <v>32</v>
      </c>
      <c r="L966" s="972">
        <v>12.21</v>
      </c>
      <c r="M966" s="972">
        <v>12.670758265690001</v>
      </c>
      <c r="N966" s="971">
        <v>1</v>
      </c>
      <c r="O966" s="971">
        <v>0</v>
      </c>
      <c r="P966" s="968">
        <v>4690379087946</v>
      </c>
      <c r="Q966" s="971"/>
      <c r="R966" s="971">
        <v>0</v>
      </c>
      <c r="S966" s="968" t="s">
        <v>4092</v>
      </c>
      <c r="T966" s="974">
        <f t="shared" si="28"/>
        <v>5656.4080000000004</v>
      </c>
      <c r="U966" s="975">
        <f t="shared" si="29"/>
        <v>5939.2284000000009</v>
      </c>
    </row>
    <row r="967" spans="1:21" hidden="1">
      <c r="A967" s="968" t="s">
        <v>4949</v>
      </c>
      <c r="B967" s="969">
        <v>620070802267</v>
      </c>
      <c r="C967" s="968" t="s">
        <v>5058</v>
      </c>
      <c r="D967" s="968" t="s">
        <v>4183</v>
      </c>
      <c r="E967" s="968" t="s">
        <v>4120</v>
      </c>
      <c r="F967" s="970">
        <v>8442.4</v>
      </c>
      <c r="G967" s="968" t="s">
        <v>4091</v>
      </c>
      <c r="H967" s="971">
        <v>2</v>
      </c>
      <c r="I967" s="972">
        <v>0.39596119580281097</v>
      </c>
      <c r="J967" s="972">
        <v>0</v>
      </c>
      <c r="K967" s="973">
        <v>32</v>
      </c>
      <c r="L967" s="972">
        <v>12.21</v>
      </c>
      <c r="M967" s="972">
        <v>12.670758265690001</v>
      </c>
      <c r="N967" s="971">
        <v>1</v>
      </c>
      <c r="O967" s="971">
        <v>0</v>
      </c>
      <c r="P967" s="968">
        <v>4690379087953</v>
      </c>
      <c r="Q967" s="971"/>
      <c r="R967" s="971">
        <v>0</v>
      </c>
      <c r="S967" s="968" t="s">
        <v>4092</v>
      </c>
      <c r="T967" s="974">
        <f t="shared" si="28"/>
        <v>5656.4080000000004</v>
      </c>
      <c r="U967" s="975">
        <f t="shared" si="29"/>
        <v>5939.2284000000009</v>
      </c>
    </row>
    <row r="968" spans="1:21" hidden="1">
      <c r="A968" s="968" t="s">
        <v>4949</v>
      </c>
      <c r="B968" s="969">
        <v>620070802270</v>
      </c>
      <c r="C968" s="968" t="s">
        <v>5059</v>
      </c>
      <c r="D968" s="968" t="s">
        <v>4183</v>
      </c>
      <c r="E968" s="968" t="s">
        <v>4120</v>
      </c>
      <c r="F968" s="970">
        <v>8442.4</v>
      </c>
      <c r="G968" s="968" t="s">
        <v>4091</v>
      </c>
      <c r="H968" s="971">
        <v>2</v>
      </c>
      <c r="I968" s="972">
        <v>0.39596119580281097</v>
      </c>
      <c r="J968" s="972">
        <v>0</v>
      </c>
      <c r="K968" s="973">
        <v>32</v>
      </c>
      <c r="L968" s="972">
        <v>12.21</v>
      </c>
      <c r="M968" s="972">
        <v>12.670758265690001</v>
      </c>
      <c r="N968" s="971">
        <v>1</v>
      </c>
      <c r="O968" s="971">
        <v>0</v>
      </c>
      <c r="P968" s="968">
        <v>4690379087984</v>
      </c>
      <c r="Q968" s="971"/>
      <c r="R968" s="971">
        <v>0</v>
      </c>
      <c r="S968" s="968" t="s">
        <v>4092</v>
      </c>
      <c r="T968" s="974">
        <f t="shared" si="28"/>
        <v>5656.4080000000004</v>
      </c>
      <c r="U968" s="975">
        <f t="shared" si="29"/>
        <v>5939.2284000000009</v>
      </c>
    </row>
    <row r="969" spans="1:21" hidden="1">
      <c r="A969" s="968" t="s">
        <v>4949</v>
      </c>
      <c r="B969" s="969">
        <v>620070802273</v>
      </c>
      <c r="C969" s="968" t="s">
        <v>5060</v>
      </c>
      <c r="D969" s="968" t="s">
        <v>4183</v>
      </c>
      <c r="E969" s="968" t="s">
        <v>4120</v>
      </c>
      <c r="F969" s="970">
        <v>8442.4</v>
      </c>
      <c r="G969" s="968" t="s">
        <v>4091</v>
      </c>
      <c r="H969" s="971">
        <v>2</v>
      </c>
      <c r="I969" s="972">
        <v>0.39596119580281097</v>
      </c>
      <c r="J969" s="972">
        <v>0</v>
      </c>
      <c r="K969" s="973">
        <v>32</v>
      </c>
      <c r="L969" s="972">
        <v>12.21</v>
      </c>
      <c r="M969" s="972">
        <v>12.670758265690001</v>
      </c>
      <c r="N969" s="971">
        <v>1</v>
      </c>
      <c r="O969" s="971">
        <v>0</v>
      </c>
      <c r="P969" s="968">
        <v>4690379088011</v>
      </c>
      <c r="Q969" s="971"/>
      <c r="R969" s="971">
        <v>0</v>
      </c>
      <c r="S969" s="968" t="s">
        <v>4092</v>
      </c>
      <c r="T969" s="974">
        <f t="shared" si="28"/>
        <v>5656.4080000000004</v>
      </c>
      <c r="U969" s="975">
        <f t="shared" si="29"/>
        <v>5939.2284000000009</v>
      </c>
    </row>
    <row r="970" spans="1:21" hidden="1">
      <c r="A970" s="968" t="s">
        <v>4949</v>
      </c>
      <c r="B970" s="969">
        <v>620070802274</v>
      </c>
      <c r="C970" s="968" t="s">
        <v>5061</v>
      </c>
      <c r="D970" s="968" t="s">
        <v>4183</v>
      </c>
      <c r="E970" s="968" t="s">
        <v>4120</v>
      </c>
      <c r="F970" s="970">
        <v>8442.4</v>
      </c>
      <c r="G970" s="968" t="s">
        <v>4091</v>
      </c>
      <c r="H970" s="971">
        <v>2</v>
      </c>
      <c r="I970" s="972">
        <v>0.39596119580281097</v>
      </c>
      <c r="J970" s="972">
        <v>0</v>
      </c>
      <c r="K970" s="973">
        <v>32</v>
      </c>
      <c r="L970" s="972">
        <v>12.21</v>
      </c>
      <c r="M970" s="972">
        <v>12.670758265690001</v>
      </c>
      <c r="N970" s="971">
        <v>1</v>
      </c>
      <c r="O970" s="971">
        <v>0</v>
      </c>
      <c r="P970" s="968">
        <v>4690379088028</v>
      </c>
      <c r="Q970" s="971"/>
      <c r="R970" s="971">
        <v>0</v>
      </c>
      <c r="S970" s="968" t="s">
        <v>4092</v>
      </c>
      <c r="T970" s="974">
        <f t="shared" si="28"/>
        <v>5656.4080000000004</v>
      </c>
      <c r="U970" s="975">
        <f t="shared" si="29"/>
        <v>5939.2284000000009</v>
      </c>
    </row>
    <row r="971" spans="1:21" hidden="1">
      <c r="A971" s="968" t="s">
        <v>4949</v>
      </c>
      <c r="B971" s="969">
        <v>620070802271</v>
      </c>
      <c r="C971" s="968" t="s">
        <v>5062</v>
      </c>
      <c r="D971" s="968" t="s">
        <v>4183</v>
      </c>
      <c r="E971" s="968" t="s">
        <v>4120</v>
      </c>
      <c r="F971" s="970">
        <v>8442.4</v>
      </c>
      <c r="G971" s="968" t="s">
        <v>4091</v>
      </c>
      <c r="H971" s="971">
        <v>2</v>
      </c>
      <c r="I971" s="972">
        <v>0.39596119580281097</v>
      </c>
      <c r="J971" s="972">
        <v>0</v>
      </c>
      <c r="K971" s="973">
        <v>32</v>
      </c>
      <c r="L971" s="972">
        <v>12.21</v>
      </c>
      <c r="M971" s="972">
        <v>12.670758265690001</v>
      </c>
      <c r="N971" s="971">
        <v>1</v>
      </c>
      <c r="O971" s="971">
        <v>0</v>
      </c>
      <c r="P971" s="968">
        <v>4690379087991</v>
      </c>
      <c r="Q971" s="971"/>
      <c r="R971" s="971">
        <v>0</v>
      </c>
      <c r="S971" s="968" t="s">
        <v>4092</v>
      </c>
      <c r="T971" s="974">
        <f t="shared" si="28"/>
        <v>5656.4080000000004</v>
      </c>
      <c r="U971" s="975">
        <f t="shared" si="29"/>
        <v>5939.2284000000009</v>
      </c>
    </row>
    <row r="972" spans="1:21" hidden="1">
      <c r="A972" s="968" t="s">
        <v>4949</v>
      </c>
      <c r="B972" s="969">
        <v>620070802272</v>
      </c>
      <c r="C972" s="968" t="s">
        <v>5063</v>
      </c>
      <c r="D972" s="968" t="s">
        <v>4183</v>
      </c>
      <c r="E972" s="968" t="s">
        <v>4120</v>
      </c>
      <c r="F972" s="970">
        <v>8442.4</v>
      </c>
      <c r="G972" s="968" t="s">
        <v>4091</v>
      </c>
      <c r="H972" s="971">
        <v>2</v>
      </c>
      <c r="I972" s="972">
        <v>0.39596119580281097</v>
      </c>
      <c r="J972" s="972">
        <v>0</v>
      </c>
      <c r="K972" s="973">
        <v>32</v>
      </c>
      <c r="L972" s="972">
        <v>12.21</v>
      </c>
      <c r="M972" s="972">
        <v>12.670758265690001</v>
      </c>
      <c r="N972" s="971">
        <v>1</v>
      </c>
      <c r="O972" s="971">
        <v>0</v>
      </c>
      <c r="P972" s="968">
        <v>4690379088004</v>
      </c>
      <c r="Q972" s="971"/>
      <c r="R972" s="971">
        <v>0</v>
      </c>
      <c r="S972" s="968" t="s">
        <v>4092</v>
      </c>
      <c r="T972" s="974">
        <f t="shared" si="28"/>
        <v>5656.4080000000004</v>
      </c>
      <c r="U972" s="975">
        <f t="shared" si="29"/>
        <v>5939.2284000000009</v>
      </c>
    </row>
    <row r="973" spans="1:21" hidden="1">
      <c r="A973" s="968" t="s">
        <v>5064</v>
      </c>
      <c r="B973" s="969">
        <v>600180000055</v>
      </c>
      <c r="C973" s="968" t="s">
        <v>5065</v>
      </c>
      <c r="D973" s="968" t="s">
        <v>4220</v>
      </c>
      <c r="E973" s="968" t="s">
        <v>4090</v>
      </c>
      <c r="F973" s="970">
        <v>8241.1</v>
      </c>
      <c r="G973" s="968" t="s">
        <v>4091</v>
      </c>
      <c r="H973" s="971">
        <v>1</v>
      </c>
      <c r="I973" s="972">
        <v>3.3359999999999999</v>
      </c>
      <c r="J973" s="972">
        <v>0</v>
      </c>
      <c r="K973" s="973">
        <v>18</v>
      </c>
      <c r="L973" s="972">
        <v>50.57376</v>
      </c>
      <c r="M973" s="972">
        <v>60.048000000000002</v>
      </c>
      <c r="N973" s="971">
        <v>1</v>
      </c>
      <c r="O973" s="971">
        <v>0</v>
      </c>
      <c r="P973" s="968">
        <v>4690379099772</v>
      </c>
      <c r="Q973" s="971"/>
      <c r="R973" s="971">
        <v>0</v>
      </c>
      <c r="S973" s="968" t="s">
        <v>4092</v>
      </c>
      <c r="T973" s="974">
        <f t="shared" si="28"/>
        <v>5521.5370000000003</v>
      </c>
      <c r="U973" s="975">
        <f t="shared" si="29"/>
        <v>5797.6138500000006</v>
      </c>
    </row>
    <row r="974" spans="1:21" hidden="1">
      <c r="A974" s="968" t="s">
        <v>5064</v>
      </c>
      <c r="B974" s="969">
        <v>600180000056</v>
      </c>
      <c r="C974" s="968" t="s">
        <v>5066</v>
      </c>
      <c r="D974" s="968" t="s">
        <v>4220</v>
      </c>
      <c r="E974" s="968" t="s">
        <v>4090</v>
      </c>
      <c r="F974" s="970">
        <v>8241.1</v>
      </c>
      <c r="G974" s="968" t="s">
        <v>4091</v>
      </c>
      <c r="H974" s="971">
        <v>1</v>
      </c>
      <c r="I974" s="972">
        <v>3.3359999999999999</v>
      </c>
      <c r="J974" s="972">
        <v>0</v>
      </c>
      <c r="K974" s="973">
        <v>18</v>
      </c>
      <c r="L974" s="972">
        <v>50.57376</v>
      </c>
      <c r="M974" s="972">
        <v>60.048000000000002</v>
      </c>
      <c r="N974" s="971">
        <v>1</v>
      </c>
      <c r="O974" s="971">
        <v>0</v>
      </c>
      <c r="P974" s="968">
        <v>4690379099789</v>
      </c>
      <c r="Q974" s="971"/>
      <c r="R974" s="971">
        <v>0</v>
      </c>
      <c r="S974" s="968" t="s">
        <v>4092</v>
      </c>
      <c r="T974" s="974">
        <f t="shared" si="28"/>
        <v>5521.5370000000003</v>
      </c>
      <c r="U974" s="975">
        <f t="shared" si="29"/>
        <v>5797.6138500000006</v>
      </c>
    </row>
    <row r="975" spans="1:21" hidden="1">
      <c r="A975" s="968" t="s">
        <v>5064</v>
      </c>
      <c r="B975" s="969">
        <v>600010002400</v>
      </c>
      <c r="C975" s="968" t="s">
        <v>5067</v>
      </c>
      <c r="D975" s="968" t="s">
        <v>4526</v>
      </c>
      <c r="E975" s="968" t="s">
        <v>4090</v>
      </c>
      <c r="F975" s="970">
        <v>5843.8</v>
      </c>
      <c r="G975" s="968" t="s">
        <v>4091</v>
      </c>
      <c r="H975" s="971">
        <v>2</v>
      </c>
      <c r="I975" s="972">
        <v>2.88</v>
      </c>
      <c r="J975" s="972">
        <v>0</v>
      </c>
      <c r="K975" s="973">
        <v>20</v>
      </c>
      <c r="L975" s="972">
        <v>56.16</v>
      </c>
      <c r="M975" s="972">
        <v>57.6</v>
      </c>
      <c r="N975" s="971">
        <v>1</v>
      </c>
      <c r="O975" s="971">
        <v>0</v>
      </c>
      <c r="P975" s="968">
        <v>4690379100546</v>
      </c>
      <c r="Q975" s="971"/>
      <c r="R975" s="971">
        <v>0</v>
      </c>
      <c r="S975" s="968" t="s">
        <v>4092</v>
      </c>
      <c r="T975" s="974">
        <f t="shared" si="28"/>
        <v>3915.3460000000005</v>
      </c>
      <c r="U975" s="975">
        <f t="shared" si="29"/>
        <v>4111.1133000000009</v>
      </c>
    </row>
    <row r="976" spans="1:21" hidden="1">
      <c r="A976" s="968" t="s">
        <v>5064</v>
      </c>
      <c r="B976" s="969">
        <v>600010002401</v>
      </c>
      <c r="C976" s="968" t="s">
        <v>5068</v>
      </c>
      <c r="D976" s="968" t="s">
        <v>4526</v>
      </c>
      <c r="E976" s="968" t="s">
        <v>4090</v>
      </c>
      <c r="F976" s="970">
        <v>5996.3</v>
      </c>
      <c r="G976" s="968" t="s">
        <v>4091</v>
      </c>
      <c r="H976" s="971">
        <v>2</v>
      </c>
      <c r="I976" s="972">
        <v>2.88</v>
      </c>
      <c r="J976" s="972">
        <v>0</v>
      </c>
      <c r="K976" s="973">
        <v>20</v>
      </c>
      <c r="L976" s="972">
        <v>56.16</v>
      </c>
      <c r="M976" s="972">
        <v>57.6</v>
      </c>
      <c r="N976" s="971">
        <v>1</v>
      </c>
      <c r="O976" s="971">
        <v>0</v>
      </c>
      <c r="P976" s="968">
        <v>4690379100553</v>
      </c>
      <c r="Q976" s="971"/>
      <c r="R976" s="971">
        <v>0</v>
      </c>
      <c r="S976" s="968" t="s">
        <v>4092</v>
      </c>
      <c r="T976" s="974">
        <f t="shared" si="28"/>
        <v>4017.5210000000002</v>
      </c>
      <c r="U976" s="975">
        <f t="shared" si="29"/>
        <v>4218.3970500000005</v>
      </c>
    </row>
    <row r="977" spans="1:21" hidden="1">
      <c r="A977" s="968" t="s">
        <v>5064</v>
      </c>
      <c r="B977" s="969">
        <v>600010002402</v>
      </c>
      <c r="C977" s="968" t="s">
        <v>5069</v>
      </c>
      <c r="D977" s="968" t="s">
        <v>4526</v>
      </c>
      <c r="E977" s="968" t="s">
        <v>4090</v>
      </c>
      <c r="F977" s="970">
        <v>5996.3</v>
      </c>
      <c r="G977" s="968" t="s">
        <v>4091</v>
      </c>
      <c r="H977" s="971">
        <v>2</v>
      </c>
      <c r="I977" s="972">
        <v>2.88</v>
      </c>
      <c r="J977" s="972">
        <v>0</v>
      </c>
      <c r="K977" s="973">
        <v>20</v>
      </c>
      <c r="L977" s="972">
        <v>56.16</v>
      </c>
      <c r="M977" s="972">
        <v>57.6</v>
      </c>
      <c r="N977" s="971">
        <v>1</v>
      </c>
      <c r="O977" s="971">
        <v>0</v>
      </c>
      <c r="P977" s="968">
        <v>4690379100560</v>
      </c>
      <c r="Q977" s="971"/>
      <c r="R977" s="971">
        <v>0</v>
      </c>
      <c r="S977" s="968" t="s">
        <v>4092</v>
      </c>
      <c r="T977" s="974">
        <f t="shared" si="28"/>
        <v>4017.5210000000002</v>
      </c>
      <c r="U977" s="975">
        <f t="shared" si="29"/>
        <v>4218.3970500000005</v>
      </c>
    </row>
    <row r="978" spans="1:21" hidden="1">
      <c r="A978" s="968" t="s">
        <v>5064</v>
      </c>
      <c r="B978" s="969">
        <v>600010002403</v>
      </c>
      <c r="C978" s="968" t="s">
        <v>5070</v>
      </c>
      <c r="D978" s="968" t="s">
        <v>4526</v>
      </c>
      <c r="E978" s="968" t="s">
        <v>4090</v>
      </c>
      <c r="F978" s="970">
        <v>5996.3</v>
      </c>
      <c r="G978" s="968" t="s">
        <v>4091</v>
      </c>
      <c r="H978" s="971">
        <v>2</v>
      </c>
      <c r="I978" s="972">
        <v>2.88</v>
      </c>
      <c r="J978" s="972">
        <v>0</v>
      </c>
      <c r="K978" s="973">
        <v>20</v>
      </c>
      <c r="L978" s="972">
        <v>56.16</v>
      </c>
      <c r="M978" s="972">
        <v>57.6</v>
      </c>
      <c r="N978" s="971">
        <v>1</v>
      </c>
      <c r="O978" s="971">
        <v>0</v>
      </c>
      <c r="P978" s="968">
        <v>4690379100577</v>
      </c>
      <c r="Q978" s="971"/>
      <c r="R978" s="971">
        <v>0</v>
      </c>
      <c r="S978" s="968" t="s">
        <v>4092</v>
      </c>
      <c r="T978" s="974">
        <f t="shared" si="28"/>
        <v>4017.5210000000002</v>
      </c>
      <c r="U978" s="975">
        <f t="shared" si="29"/>
        <v>4218.3970500000005</v>
      </c>
    </row>
    <row r="979" spans="1:21" hidden="1">
      <c r="A979" s="968" t="s">
        <v>5064</v>
      </c>
      <c r="B979" s="969">
        <v>600010002404</v>
      </c>
      <c r="C979" s="968" t="s">
        <v>5071</v>
      </c>
      <c r="D979" s="968" t="s">
        <v>4526</v>
      </c>
      <c r="E979" s="968" t="s">
        <v>4090</v>
      </c>
      <c r="F979" s="970">
        <v>5996.3</v>
      </c>
      <c r="G979" s="968" t="s">
        <v>4091</v>
      </c>
      <c r="H979" s="971">
        <v>2</v>
      </c>
      <c r="I979" s="972">
        <v>2.88</v>
      </c>
      <c r="J979" s="972">
        <v>0</v>
      </c>
      <c r="K979" s="973">
        <v>20</v>
      </c>
      <c r="L979" s="972">
        <v>56.16</v>
      </c>
      <c r="M979" s="972">
        <v>57.6</v>
      </c>
      <c r="N979" s="971">
        <v>1</v>
      </c>
      <c r="O979" s="971">
        <v>0</v>
      </c>
      <c r="P979" s="968">
        <v>4690379100584</v>
      </c>
      <c r="Q979" s="971"/>
      <c r="R979" s="971">
        <v>0</v>
      </c>
      <c r="S979" s="968" t="s">
        <v>4092</v>
      </c>
      <c r="T979" s="974">
        <f t="shared" si="28"/>
        <v>4017.5210000000002</v>
      </c>
      <c r="U979" s="975">
        <f t="shared" si="29"/>
        <v>4218.3970500000005</v>
      </c>
    </row>
    <row r="980" spans="1:21" hidden="1">
      <c r="A980" s="968" t="s">
        <v>5064</v>
      </c>
      <c r="B980" s="969">
        <v>610010005607</v>
      </c>
      <c r="C980" s="968" t="s">
        <v>5072</v>
      </c>
      <c r="D980" s="968" t="s">
        <v>4096</v>
      </c>
      <c r="E980" s="968" t="s">
        <v>4090</v>
      </c>
      <c r="F980" s="970">
        <v>6075.5999999999995</v>
      </c>
      <c r="G980" s="968" t="s">
        <v>4091</v>
      </c>
      <c r="H980" s="971">
        <v>2</v>
      </c>
      <c r="I980" s="972">
        <v>2.56</v>
      </c>
      <c r="J980" s="972">
        <v>0</v>
      </c>
      <c r="K980" s="973">
        <v>21</v>
      </c>
      <c r="L980" s="972">
        <v>51.712000000000003</v>
      </c>
      <c r="M980" s="972">
        <v>53.76</v>
      </c>
      <c r="N980" s="971">
        <v>1</v>
      </c>
      <c r="O980" s="971">
        <v>0</v>
      </c>
      <c r="P980" s="968">
        <v>4690379099963</v>
      </c>
      <c r="Q980" s="971"/>
      <c r="R980" s="971">
        <v>0</v>
      </c>
      <c r="S980" s="968" t="s">
        <v>4092</v>
      </c>
      <c r="T980" s="974">
        <f t="shared" si="28"/>
        <v>4070.652</v>
      </c>
      <c r="U980" s="975">
        <f t="shared" si="29"/>
        <v>4274.1846000000005</v>
      </c>
    </row>
    <row r="981" spans="1:21" hidden="1">
      <c r="A981" s="968" t="s">
        <v>5064</v>
      </c>
      <c r="B981" s="969">
        <v>610010005608</v>
      </c>
      <c r="C981" s="968" t="s">
        <v>5073</v>
      </c>
      <c r="D981" s="968" t="s">
        <v>4096</v>
      </c>
      <c r="E981" s="968" t="s">
        <v>4090</v>
      </c>
      <c r="F981" s="970">
        <v>6075.5999999999995</v>
      </c>
      <c r="G981" s="968" t="s">
        <v>4091</v>
      </c>
      <c r="H981" s="971">
        <v>2</v>
      </c>
      <c r="I981" s="972">
        <v>2.56</v>
      </c>
      <c r="J981" s="972">
        <v>0</v>
      </c>
      <c r="K981" s="973">
        <v>21</v>
      </c>
      <c r="L981" s="972">
        <v>51.712000000000003</v>
      </c>
      <c r="M981" s="972">
        <v>53.76</v>
      </c>
      <c r="N981" s="971">
        <v>1</v>
      </c>
      <c r="O981" s="971">
        <v>0</v>
      </c>
      <c r="P981" s="968">
        <v>4690379099970</v>
      </c>
      <c r="Q981" s="971"/>
      <c r="R981" s="971">
        <v>0</v>
      </c>
      <c r="S981" s="968" t="s">
        <v>4092</v>
      </c>
      <c r="T981" s="974">
        <f t="shared" si="28"/>
        <v>4070.652</v>
      </c>
      <c r="U981" s="975">
        <f t="shared" si="29"/>
        <v>4274.1846000000005</v>
      </c>
    </row>
    <row r="982" spans="1:21" hidden="1">
      <c r="A982" s="968" t="s">
        <v>5064</v>
      </c>
      <c r="B982" s="969">
        <v>610010005609</v>
      </c>
      <c r="C982" s="968" t="s">
        <v>5074</v>
      </c>
      <c r="D982" s="968" t="s">
        <v>4096</v>
      </c>
      <c r="E982" s="968" t="s">
        <v>4090</v>
      </c>
      <c r="F982" s="970">
        <v>6075.5999999999995</v>
      </c>
      <c r="G982" s="968" t="s">
        <v>4091</v>
      </c>
      <c r="H982" s="971">
        <v>2</v>
      </c>
      <c r="I982" s="972">
        <v>2.56</v>
      </c>
      <c r="J982" s="972">
        <v>0</v>
      </c>
      <c r="K982" s="973">
        <v>21</v>
      </c>
      <c r="L982" s="972">
        <v>51.712000000000003</v>
      </c>
      <c r="M982" s="972">
        <v>53.76</v>
      </c>
      <c r="N982" s="971">
        <v>1</v>
      </c>
      <c r="O982" s="971">
        <v>0</v>
      </c>
      <c r="P982" s="968">
        <v>4690379099987</v>
      </c>
      <c r="Q982" s="971"/>
      <c r="R982" s="971">
        <v>0</v>
      </c>
      <c r="S982" s="968" t="s">
        <v>4092</v>
      </c>
      <c r="T982" s="974">
        <f t="shared" si="28"/>
        <v>4070.652</v>
      </c>
      <c r="U982" s="975">
        <f t="shared" si="29"/>
        <v>4274.1846000000005</v>
      </c>
    </row>
    <row r="983" spans="1:21" hidden="1">
      <c r="A983" s="968" t="s">
        <v>5064</v>
      </c>
      <c r="B983" s="969">
        <v>610010005610</v>
      </c>
      <c r="C983" s="968" t="s">
        <v>5075</v>
      </c>
      <c r="D983" s="968" t="s">
        <v>4096</v>
      </c>
      <c r="E983" s="968" t="s">
        <v>4090</v>
      </c>
      <c r="F983" s="970">
        <v>6636.8</v>
      </c>
      <c r="G983" s="968" t="s">
        <v>4091</v>
      </c>
      <c r="H983" s="971">
        <v>2</v>
      </c>
      <c r="I983" s="972">
        <v>2.56</v>
      </c>
      <c r="J983" s="972">
        <v>0</v>
      </c>
      <c r="K983" s="973">
        <v>21</v>
      </c>
      <c r="L983" s="972">
        <v>51.712000000000003</v>
      </c>
      <c r="M983" s="972">
        <v>53.76</v>
      </c>
      <c r="N983" s="971">
        <v>1</v>
      </c>
      <c r="O983" s="971">
        <v>0</v>
      </c>
      <c r="P983" s="968">
        <v>4690379099994</v>
      </c>
      <c r="Q983" s="971"/>
      <c r="R983" s="971">
        <v>0</v>
      </c>
      <c r="S983" s="968" t="s">
        <v>4092</v>
      </c>
      <c r="T983" s="974">
        <f t="shared" si="28"/>
        <v>4446.6559999999999</v>
      </c>
      <c r="U983" s="975">
        <f t="shared" si="29"/>
        <v>4668.9888000000001</v>
      </c>
    </row>
    <row r="984" spans="1:21" hidden="1">
      <c r="A984" s="968" t="s">
        <v>5064</v>
      </c>
      <c r="B984" s="969">
        <v>610010005611</v>
      </c>
      <c r="C984" s="968" t="s">
        <v>5076</v>
      </c>
      <c r="D984" s="968" t="s">
        <v>4096</v>
      </c>
      <c r="E984" s="968" t="s">
        <v>4090</v>
      </c>
      <c r="F984" s="970">
        <v>6636.8</v>
      </c>
      <c r="G984" s="968" t="s">
        <v>4091</v>
      </c>
      <c r="H984" s="971">
        <v>2</v>
      </c>
      <c r="I984" s="972">
        <v>2.56</v>
      </c>
      <c r="J984" s="972">
        <v>0</v>
      </c>
      <c r="K984" s="973">
        <v>21</v>
      </c>
      <c r="L984" s="972">
        <v>51.712000000000003</v>
      </c>
      <c r="M984" s="972">
        <v>53.76</v>
      </c>
      <c r="N984" s="971">
        <v>1</v>
      </c>
      <c r="O984" s="971">
        <v>0</v>
      </c>
      <c r="P984" s="968">
        <v>4690379100003</v>
      </c>
      <c r="Q984" s="971"/>
      <c r="R984" s="971">
        <v>0</v>
      </c>
      <c r="S984" s="968" t="s">
        <v>4092</v>
      </c>
      <c r="T984" s="974">
        <f t="shared" si="28"/>
        <v>4446.6559999999999</v>
      </c>
      <c r="U984" s="975">
        <f t="shared" si="29"/>
        <v>4668.9888000000001</v>
      </c>
    </row>
    <row r="985" spans="1:21" hidden="1">
      <c r="A985" s="968" t="s">
        <v>5064</v>
      </c>
      <c r="B985" s="969">
        <v>610010005612</v>
      </c>
      <c r="C985" s="968" t="s">
        <v>5077</v>
      </c>
      <c r="D985" s="968" t="s">
        <v>4517</v>
      </c>
      <c r="E985" s="968" t="s">
        <v>4090</v>
      </c>
      <c r="F985" s="970">
        <v>4794.5999999999995</v>
      </c>
      <c r="G985" s="968" t="s">
        <v>4091</v>
      </c>
      <c r="H985" s="971">
        <v>2</v>
      </c>
      <c r="I985" s="972">
        <v>1.28</v>
      </c>
      <c r="J985" s="972">
        <v>0</v>
      </c>
      <c r="K985" s="973">
        <v>42</v>
      </c>
      <c r="L985" s="972">
        <v>25.856000000000002</v>
      </c>
      <c r="M985" s="972">
        <v>53.76</v>
      </c>
      <c r="N985" s="971">
        <v>1</v>
      </c>
      <c r="O985" s="971">
        <v>0</v>
      </c>
      <c r="P985" s="968">
        <v>4690379100010</v>
      </c>
      <c r="Q985" s="971"/>
      <c r="R985" s="971">
        <v>0</v>
      </c>
      <c r="S985" s="968" t="s">
        <v>4092</v>
      </c>
      <c r="T985" s="974">
        <f t="shared" si="28"/>
        <v>3212.3819999999996</v>
      </c>
      <c r="U985" s="975">
        <f t="shared" si="29"/>
        <v>3373.0011</v>
      </c>
    </row>
    <row r="986" spans="1:21" hidden="1">
      <c r="A986" s="968" t="s">
        <v>5064</v>
      </c>
      <c r="B986" s="969">
        <v>610010005613</v>
      </c>
      <c r="C986" s="968" t="s">
        <v>5078</v>
      </c>
      <c r="D986" s="968" t="s">
        <v>4517</v>
      </c>
      <c r="E986" s="968" t="s">
        <v>4090</v>
      </c>
      <c r="F986" s="970">
        <v>4794.5999999999995</v>
      </c>
      <c r="G986" s="968" t="s">
        <v>4091</v>
      </c>
      <c r="H986" s="971">
        <v>2</v>
      </c>
      <c r="I986" s="972">
        <v>1.28</v>
      </c>
      <c r="J986" s="972">
        <v>0</v>
      </c>
      <c r="K986" s="973">
        <v>42</v>
      </c>
      <c r="L986" s="972">
        <v>25.856000000000002</v>
      </c>
      <c r="M986" s="972">
        <v>53.76</v>
      </c>
      <c r="N986" s="971">
        <v>1</v>
      </c>
      <c r="O986" s="971">
        <v>0</v>
      </c>
      <c r="P986" s="968">
        <v>4690379100027</v>
      </c>
      <c r="Q986" s="971"/>
      <c r="R986" s="971">
        <v>0</v>
      </c>
      <c r="S986" s="968" t="s">
        <v>4092</v>
      </c>
      <c r="T986" s="974">
        <f t="shared" si="28"/>
        <v>3212.3819999999996</v>
      </c>
      <c r="U986" s="975">
        <f t="shared" si="29"/>
        <v>3373.0011</v>
      </c>
    </row>
    <row r="987" spans="1:21" hidden="1">
      <c r="A987" s="968" t="s">
        <v>5064</v>
      </c>
      <c r="B987" s="969">
        <v>610010005614</v>
      </c>
      <c r="C987" s="968" t="s">
        <v>5079</v>
      </c>
      <c r="D987" s="968" t="s">
        <v>4517</v>
      </c>
      <c r="E987" s="968" t="s">
        <v>4090</v>
      </c>
      <c r="F987" s="970">
        <v>4794.5999999999995</v>
      </c>
      <c r="G987" s="968" t="s">
        <v>4091</v>
      </c>
      <c r="H987" s="971">
        <v>2</v>
      </c>
      <c r="I987" s="972">
        <v>1.28</v>
      </c>
      <c r="J987" s="972">
        <v>0</v>
      </c>
      <c r="K987" s="973">
        <v>42</v>
      </c>
      <c r="L987" s="972">
        <v>25.856000000000002</v>
      </c>
      <c r="M987" s="972">
        <v>53.76</v>
      </c>
      <c r="N987" s="971">
        <v>1</v>
      </c>
      <c r="O987" s="971">
        <v>0</v>
      </c>
      <c r="P987" s="968">
        <v>4690379100034</v>
      </c>
      <c r="Q987" s="971"/>
      <c r="R987" s="971">
        <v>0</v>
      </c>
      <c r="S987" s="968" t="s">
        <v>4092</v>
      </c>
      <c r="T987" s="974">
        <f t="shared" si="28"/>
        <v>3212.3819999999996</v>
      </c>
      <c r="U987" s="975">
        <f t="shared" si="29"/>
        <v>3373.0011</v>
      </c>
    </row>
    <row r="988" spans="1:21" hidden="1">
      <c r="A988" s="968" t="s">
        <v>5064</v>
      </c>
      <c r="B988" s="969">
        <v>610010005615</v>
      </c>
      <c r="C988" s="968" t="s">
        <v>5080</v>
      </c>
      <c r="D988" s="968" t="s">
        <v>4517</v>
      </c>
      <c r="E988" s="968" t="s">
        <v>4090</v>
      </c>
      <c r="F988" s="970">
        <v>5325.3</v>
      </c>
      <c r="G988" s="968" t="s">
        <v>4091</v>
      </c>
      <c r="H988" s="971">
        <v>2</v>
      </c>
      <c r="I988" s="972">
        <v>1.28</v>
      </c>
      <c r="J988" s="972">
        <v>0</v>
      </c>
      <c r="K988" s="973">
        <v>42</v>
      </c>
      <c r="L988" s="972">
        <v>25.856000000000002</v>
      </c>
      <c r="M988" s="972">
        <v>53.76</v>
      </c>
      <c r="N988" s="971">
        <v>1</v>
      </c>
      <c r="O988" s="971">
        <v>0</v>
      </c>
      <c r="P988" s="968">
        <v>4690379100041</v>
      </c>
      <c r="Q988" s="971"/>
      <c r="R988" s="971">
        <v>0</v>
      </c>
      <c r="S988" s="968" t="s">
        <v>4092</v>
      </c>
      <c r="T988" s="974">
        <f t="shared" si="28"/>
        <v>3567.9510000000005</v>
      </c>
      <c r="U988" s="975">
        <f t="shared" si="29"/>
        <v>3746.3485500000006</v>
      </c>
    </row>
    <row r="989" spans="1:21" hidden="1">
      <c r="A989" s="968" t="s">
        <v>5064</v>
      </c>
      <c r="B989" s="969">
        <v>610010005616</v>
      </c>
      <c r="C989" s="968" t="s">
        <v>5081</v>
      </c>
      <c r="D989" s="968" t="s">
        <v>4517</v>
      </c>
      <c r="E989" s="968" t="s">
        <v>4090</v>
      </c>
      <c r="F989" s="970">
        <v>5325.3</v>
      </c>
      <c r="G989" s="968" t="s">
        <v>4091</v>
      </c>
      <c r="H989" s="971">
        <v>2</v>
      </c>
      <c r="I989" s="972">
        <v>1.28</v>
      </c>
      <c r="J989" s="972">
        <v>0</v>
      </c>
      <c r="K989" s="973">
        <v>42</v>
      </c>
      <c r="L989" s="972">
        <v>25.856000000000002</v>
      </c>
      <c r="M989" s="972">
        <v>53.76</v>
      </c>
      <c r="N989" s="971">
        <v>1</v>
      </c>
      <c r="O989" s="971">
        <v>0</v>
      </c>
      <c r="P989" s="968">
        <v>4690379100058</v>
      </c>
      <c r="Q989" s="971"/>
      <c r="R989" s="971">
        <v>0</v>
      </c>
      <c r="S989" s="968" t="s">
        <v>4092</v>
      </c>
      <c r="T989" s="974">
        <f t="shared" si="28"/>
        <v>3567.9510000000005</v>
      </c>
      <c r="U989" s="975">
        <f t="shared" si="29"/>
        <v>3746.3485500000006</v>
      </c>
    </row>
    <row r="990" spans="1:21" hidden="1">
      <c r="A990" s="968" t="s">
        <v>5064</v>
      </c>
      <c r="B990" s="969">
        <v>610010005602</v>
      </c>
      <c r="C990" s="968" t="s">
        <v>5082</v>
      </c>
      <c r="D990" s="968" t="s">
        <v>4101</v>
      </c>
      <c r="E990" s="968" t="s">
        <v>4090</v>
      </c>
      <c r="F990" s="970">
        <v>4495.7</v>
      </c>
      <c r="G990" s="968" t="s">
        <v>4091</v>
      </c>
      <c r="H990" s="971">
        <v>2</v>
      </c>
      <c r="I990" s="972">
        <v>1.44</v>
      </c>
      <c r="J990" s="972">
        <v>0</v>
      </c>
      <c r="K990" s="973">
        <v>35</v>
      </c>
      <c r="L990" s="972">
        <v>29.088000000000001</v>
      </c>
      <c r="M990" s="972">
        <v>50.4</v>
      </c>
      <c r="N990" s="971">
        <v>1</v>
      </c>
      <c r="O990" s="971">
        <v>0</v>
      </c>
      <c r="P990" s="968">
        <v>4690379100065</v>
      </c>
      <c r="Q990" s="971"/>
      <c r="R990" s="971">
        <v>0</v>
      </c>
      <c r="S990" s="968" t="s">
        <v>4092</v>
      </c>
      <c r="T990" s="974">
        <f t="shared" si="28"/>
        <v>3012.1190000000001</v>
      </c>
      <c r="U990" s="975">
        <f t="shared" si="29"/>
        <v>3162.7249500000003</v>
      </c>
    </row>
    <row r="991" spans="1:21" hidden="1">
      <c r="A991" s="968" t="s">
        <v>5064</v>
      </c>
      <c r="B991" s="969">
        <v>610010005603</v>
      </c>
      <c r="C991" s="968" t="s">
        <v>5083</v>
      </c>
      <c r="D991" s="968" t="s">
        <v>4101</v>
      </c>
      <c r="E991" s="968" t="s">
        <v>4090</v>
      </c>
      <c r="F991" s="970">
        <v>4495.7</v>
      </c>
      <c r="G991" s="968" t="s">
        <v>4091</v>
      </c>
      <c r="H991" s="971">
        <v>2</v>
      </c>
      <c r="I991" s="972">
        <v>1.44</v>
      </c>
      <c r="J991" s="972">
        <v>0</v>
      </c>
      <c r="K991" s="973">
        <v>35</v>
      </c>
      <c r="L991" s="972">
        <v>29.088000000000001</v>
      </c>
      <c r="M991" s="972">
        <v>50.4</v>
      </c>
      <c r="N991" s="971">
        <v>1</v>
      </c>
      <c r="O991" s="971">
        <v>0</v>
      </c>
      <c r="P991" s="968">
        <v>4690379100072</v>
      </c>
      <c r="Q991" s="971"/>
      <c r="R991" s="971">
        <v>0</v>
      </c>
      <c r="S991" s="968" t="s">
        <v>4092</v>
      </c>
      <c r="T991" s="974">
        <f t="shared" ref="T991:T1054" si="30">F991*67%</f>
        <v>3012.1190000000001</v>
      </c>
      <c r="U991" s="975">
        <f t="shared" ref="U991:U1054" si="31">T991*1.05</f>
        <v>3162.7249500000003</v>
      </c>
    </row>
    <row r="992" spans="1:21" hidden="1">
      <c r="A992" s="968" t="s">
        <v>5064</v>
      </c>
      <c r="B992" s="969">
        <v>610010005604</v>
      </c>
      <c r="C992" s="968" t="s">
        <v>5084</v>
      </c>
      <c r="D992" s="968" t="s">
        <v>4101</v>
      </c>
      <c r="E992" s="968" t="s">
        <v>4090</v>
      </c>
      <c r="F992" s="970">
        <v>4495.7</v>
      </c>
      <c r="G992" s="968" t="s">
        <v>4091</v>
      </c>
      <c r="H992" s="971">
        <v>2</v>
      </c>
      <c r="I992" s="972">
        <v>1.44</v>
      </c>
      <c r="J992" s="972">
        <v>0</v>
      </c>
      <c r="K992" s="973">
        <v>35</v>
      </c>
      <c r="L992" s="972">
        <v>29.088000000000001</v>
      </c>
      <c r="M992" s="972">
        <v>50.4</v>
      </c>
      <c r="N992" s="971">
        <v>1</v>
      </c>
      <c r="O992" s="971">
        <v>0</v>
      </c>
      <c r="P992" s="968">
        <v>4690379100089</v>
      </c>
      <c r="Q992" s="971"/>
      <c r="R992" s="971">
        <v>0</v>
      </c>
      <c r="S992" s="968" t="s">
        <v>4092</v>
      </c>
      <c r="T992" s="974">
        <f t="shared" si="30"/>
        <v>3012.1190000000001</v>
      </c>
      <c r="U992" s="975">
        <f t="shared" si="31"/>
        <v>3162.7249500000003</v>
      </c>
    </row>
    <row r="993" spans="1:21" hidden="1">
      <c r="A993" s="968" t="s">
        <v>5064</v>
      </c>
      <c r="B993" s="969">
        <v>610010005605</v>
      </c>
      <c r="C993" s="968" t="s">
        <v>5085</v>
      </c>
      <c r="D993" s="968" t="s">
        <v>4101</v>
      </c>
      <c r="E993" s="968" t="s">
        <v>4090</v>
      </c>
      <c r="F993" s="970">
        <v>4922.7</v>
      </c>
      <c r="G993" s="968" t="s">
        <v>4091</v>
      </c>
      <c r="H993" s="971">
        <v>2</v>
      </c>
      <c r="I993" s="972">
        <v>1.44</v>
      </c>
      <c r="J993" s="972">
        <v>0</v>
      </c>
      <c r="K993" s="973">
        <v>35</v>
      </c>
      <c r="L993" s="972">
        <v>29.088000000000001</v>
      </c>
      <c r="M993" s="972">
        <v>50.4</v>
      </c>
      <c r="N993" s="971">
        <v>1</v>
      </c>
      <c r="O993" s="971">
        <v>0</v>
      </c>
      <c r="P993" s="968">
        <v>4690379100096</v>
      </c>
      <c r="Q993" s="971"/>
      <c r="R993" s="971">
        <v>0</v>
      </c>
      <c r="S993" s="968" t="s">
        <v>4092</v>
      </c>
      <c r="T993" s="974">
        <f t="shared" si="30"/>
        <v>3298.2090000000003</v>
      </c>
      <c r="U993" s="975">
        <f t="shared" si="31"/>
        <v>3463.1194500000006</v>
      </c>
    </row>
    <row r="994" spans="1:21" hidden="1">
      <c r="A994" s="968" t="s">
        <v>5064</v>
      </c>
      <c r="B994" s="969">
        <v>610010005606</v>
      </c>
      <c r="C994" s="968" t="s">
        <v>5086</v>
      </c>
      <c r="D994" s="968" t="s">
        <v>4101</v>
      </c>
      <c r="E994" s="968" t="s">
        <v>4090</v>
      </c>
      <c r="F994" s="970">
        <v>4922.7</v>
      </c>
      <c r="G994" s="968" t="s">
        <v>4091</v>
      </c>
      <c r="H994" s="971">
        <v>2</v>
      </c>
      <c r="I994" s="972">
        <v>1.44</v>
      </c>
      <c r="J994" s="972">
        <v>0</v>
      </c>
      <c r="K994" s="973">
        <v>35</v>
      </c>
      <c r="L994" s="972">
        <v>29.088000000000001</v>
      </c>
      <c r="M994" s="972">
        <v>50.4</v>
      </c>
      <c r="N994" s="971">
        <v>1</v>
      </c>
      <c r="O994" s="971">
        <v>0</v>
      </c>
      <c r="P994" s="968">
        <v>4690379100102</v>
      </c>
      <c r="Q994" s="971"/>
      <c r="R994" s="971">
        <v>0</v>
      </c>
      <c r="S994" s="968" t="s">
        <v>4092</v>
      </c>
      <c r="T994" s="974">
        <f t="shared" si="30"/>
        <v>3298.2090000000003</v>
      </c>
      <c r="U994" s="975">
        <f t="shared" si="31"/>
        <v>3463.1194500000006</v>
      </c>
    </row>
    <row r="995" spans="1:21" hidden="1">
      <c r="A995" s="968" t="s">
        <v>5064</v>
      </c>
      <c r="B995" s="969">
        <v>610010005617</v>
      </c>
      <c r="C995" s="968" t="s">
        <v>5087</v>
      </c>
      <c r="D995" s="968" t="s">
        <v>4101</v>
      </c>
      <c r="E995" s="968" t="s">
        <v>4090</v>
      </c>
      <c r="F995" s="970">
        <v>4587.2</v>
      </c>
      <c r="G995" s="968" t="s">
        <v>4091</v>
      </c>
      <c r="H995" s="971">
        <v>2</v>
      </c>
      <c r="I995" s="972">
        <v>1.44</v>
      </c>
      <c r="J995" s="972">
        <v>0</v>
      </c>
      <c r="K995" s="973">
        <v>35</v>
      </c>
      <c r="L995" s="972">
        <v>29.088000000000001</v>
      </c>
      <c r="M995" s="972">
        <v>50.4</v>
      </c>
      <c r="N995" s="971">
        <v>1</v>
      </c>
      <c r="O995" s="971">
        <v>0</v>
      </c>
      <c r="P995" s="968">
        <v>4690379100119</v>
      </c>
      <c r="Q995" s="971"/>
      <c r="R995" s="971">
        <v>0</v>
      </c>
      <c r="S995" s="968" t="s">
        <v>4092</v>
      </c>
      <c r="T995" s="974">
        <f t="shared" si="30"/>
        <v>3073.424</v>
      </c>
      <c r="U995" s="975">
        <f t="shared" si="31"/>
        <v>3227.0952000000002</v>
      </c>
    </row>
    <row r="996" spans="1:21" hidden="1">
      <c r="A996" s="968" t="s">
        <v>5064</v>
      </c>
      <c r="B996" s="969">
        <v>610010005618</v>
      </c>
      <c r="C996" s="968" t="s">
        <v>5088</v>
      </c>
      <c r="D996" s="968" t="s">
        <v>4101</v>
      </c>
      <c r="E996" s="968" t="s">
        <v>4090</v>
      </c>
      <c r="F996" s="970">
        <v>4587.2</v>
      </c>
      <c r="G996" s="968" t="s">
        <v>4091</v>
      </c>
      <c r="H996" s="971">
        <v>2</v>
      </c>
      <c r="I996" s="972">
        <v>1.44</v>
      </c>
      <c r="J996" s="972">
        <v>0</v>
      </c>
      <c r="K996" s="973">
        <v>35</v>
      </c>
      <c r="L996" s="972">
        <v>29.088000000000001</v>
      </c>
      <c r="M996" s="972">
        <v>50.4</v>
      </c>
      <c r="N996" s="971">
        <v>1</v>
      </c>
      <c r="O996" s="971">
        <v>0</v>
      </c>
      <c r="P996" s="968">
        <v>4690379100126</v>
      </c>
      <c r="Q996" s="971"/>
      <c r="R996" s="971">
        <v>0</v>
      </c>
      <c r="S996" s="968" t="s">
        <v>4092</v>
      </c>
      <c r="T996" s="974">
        <f t="shared" si="30"/>
        <v>3073.424</v>
      </c>
      <c r="U996" s="975">
        <f t="shared" si="31"/>
        <v>3227.0952000000002</v>
      </c>
    </row>
    <row r="997" spans="1:21" hidden="1">
      <c r="A997" s="968" t="s">
        <v>5064</v>
      </c>
      <c r="B997" s="969">
        <v>610010005619</v>
      </c>
      <c r="C997" s="968" t="s">
        <v>5089</v>
      </c>
      <c r="D997" s="968" t="s">
        <v>4101</v>
      </c>
      <c r="E997" s="968" t="s">
        <v>4090</v>
      </c>
      <c r="F997" s="970">
        <v>4587.2</v>
      </c>
      <c r="G997" s="968" t="s">
        <v>4091</v>
      </c>
      <c r="H997" s="971">
        <v>2</v>
      </c>
      <c r="I997" s="972">
        <v>1.44</v>
      </c>
      <c r="J997" s="972">
        <v>0</v>
      </c>
      <c r="K997" s="973">
        <v>35</v>
      </c>
      <c r="L997" s="972">
        <v>29.088000000000001</v>
      </c>
      <c r="M997" s="972">
        <v>50.4</v>
      </c>
      <c r="N997" s="971">
        <v>1</v>
      </c>
      <c r="O997" s="971">
        <v>0</v>
      </c>
      <c r="P997" s="968">
        <v>4690379100133</v>
      </c>
      <c r="Q997" s="971"/>
      <c r="R997" s="971">
        <v>0</v>
      </c>
      <c r="S997" s="968" t="s">
        <v>4092</v>
      </c>
      <c r="T997" s="974">
        <f t="shared" si="30"/>
        <v>3073.424</v>
      </c>
      <c r="U997" s="975">
        <f t="shared" si="31"/>
        <v>3227.0952000000002</v>
      </c>
    </row>
    <row r="998" spans="1:21" hidden="1">
      <c r="A998" s="968" t="s">
        <v>5064</v>
      </c>
      <c r="B998" s="969">
        <v>610010005620</v>
      </c>
      <c r="C998" s="968" t="s">
        <v>5090</v>
      </c>
      <c r="D998" s="968" t="s">
        <v>4101</v>
      </c>
      <c r="E998" s="968" t="s">
        <v>4090</v>
      </c>
      <c r="F998" s="970">
        <v>5020.3</v>
      </c>
      <c r="G998" s="968" t="s">
        <v>4091</v>
      </c>
      <c r="H998" s="971">
        <v>2</v>
      </c>
      <c r="I998" s="972">
        <v>1.44</v>
      </c>
      <c r="J998" s="972">
        <v>0</v>
      </c>
      <c r="K998" s="973">
        <v>35</v>
      </c>
      <c r="L998" s="972">
        <v>29.088000000000001</v>
      </c>
      <c r="M998" s="972">
        <v>50.4</v>
      </c>
      <c r="N998" s="971">
        <v>1</v>
      </c>
      <c r="O998" s="971">
        <v>0</v>
      </c>
      <c r="P998" s="968">
        <v>4690379100140</v>
      </c>
      <c r="Q998" s="971"/>
      <c r="R998" s="971">
        <v>0</v>
      </c>
      <c r="S998" s="968" t="s">
        <v>4092</v>
      </c>
      <c r="T998" s="974">
        <f t="shared" si="30"/>
        <v>3363.6010000000001</v>
      </c>
      <c r="U998" s="975">
        <f t="shared" si="31"/>
        <v>3531.7810500000001</v>
      </c>
    </row>
    <row r="999" spans="1:21" hidden="1">
      <c r="A999" s="968" t="s">
        <v>5064</v>
      </c>
      <c r="B999" s="969">
        <v>610010005621</v>
      </c>
      <c r="C999" s="968" t="s">
        <v>5091</v>
      </c>
      <c r="D999" s="968" t="s">
        <v>4101</v>
      </c>
      <c r="E999" s="968" t="s">
        <v>4090</v>
      </c>
      <c r="F999" s="970">
        <v>5020.3</v>
      </c>
      <c r="G999" s="968" t="s">
        <v>4091</v>
      </c>
      <c r="H999" s="971">
        <v>2</v>
      </c>
      <c r="I999" s="972">
        <v>1.44</v>
      </c>
      <c r="J999" s="972">
        <v>0</v>
      </c>
      <c r="K999" s="973">
        <v>35</v>
      </c>
      <c r="L999" s="972">
        <v>29.088000000000001</v>
      </c>
      <c r="M999" s="972">
        <v>50.4</v>
      </c>
      <c r="N999" s="971">
        <v>1</v>
      </c>
      <c r="O999" s="971">
        <v>0</v>
      </c>
      <c r="P999" s="968">
        <v>4690379100157</v>
      </c>
      <c r="Q999" s="971"/>
      <c r="R999" s="971">
        <v>0</v>
      </c>
      <c r="S999" s="968" t="s">
        <v>4092</v>
      </c>
      <c r="T999" s="974">
        <f t="shared" si="30"/>
        <v>3363.6010000000001</v>
      </c>
      <c r="U999" s="975">
        <f t="shared" si="31"/>
        <v>3531.7810500000001</v>
      </c>
    </row>
    <row r="1000" spans="1:21" hidden="1">
      <c r="A1000" s="968" t="s">
        <v>5064</v>
      </c>
      <c r="B1000" s="969">
        <v>610010003164</v>
      </c>
      <c r="C1000" s="968" t="s">
        <v>5092</v>
      </c>
      <c r="D1000" s="968" t="s">
        <v>4089</v>
      </c>
      <c r="E1000" s="968" t="s">
        <v>4090</v>
      </c>
      <c r="F1000" s="970">
        <v>6496.5</v>
      </c>
      <c r="G1000" s="968" t="s">
        <v>4091</v>
      </c>
      <c r="H1000" s="971">
        <v>2</v>
      </c>
      <c r="I1000" s="972">
        <v>0.72</v>
      </c>
      <c r="J1000" s="972">
        <v>0</v>
      </c>
      <c r="K1000" s="973">
        <v>30</v>
      </c>
      <c r="L1000" s="972">
        <v>31.32</v>
      </c>
      <c r="M1000" s="972">
        <v>21.6</v>
      </c>
      <c r="N1000" s="971">
        <v>1</v>
      </c>
      <c r="O1000" s="971">
        <v>0</v>
      </c>
      <c r="P1000" s="968">
        <v>4690379100713</v>
      </c>
      <c r="Q1000" s="971"/>
      <c r="R1000" s="971">
        <v>0</v>
      </c>
      <c r="S1000" s="968" t="s">
        <v>4092</v>
      </c>
      <c r="T1000" s="974">
        <f t="shared" si="30"/>
        <v>4352.6550000000007</v>
      </c>
      <c r="U1000" s="975">
        <f t="shared" si="31"/>
        <v>4570.2877500000013</v>
      </c>
    </row>
    <row r="1001" spans="1:21" hidden="1">
      <c r="A1001" s="968" t="s">
        <v>5064</v>
      </c>
      <c r="B1001" s="969">
        <v>600010002389</v>
      </c>
      <c r="C1001" s="968" t="s">
        <v>5093</v>
      </c>
      <c r="D1001" s="968" t="s">
        <v>4868</v>
      </c>
      <c r="E1001" s="968" t="s">
        <v>4090</v>
      </c>
      <c r="F1001" s="970">
        <v>5612</v>
      </c>
      <c r="G1001" s="968" t="s">
        <v>4091</v>
      </c>
      <c r="H1001" s="971">
        <v>47</v>
      </c>
      <c r="I1001" s="972">
        <v>1.08</v>
      </c>
      <c r="J1001" s="972">
        <v>0</v>
      </c>
      <c r="K1001" s="973">
        <v>48</v>
      </c>
      <c r="L1001" s="972">
        <v>20.303999999999998</v>
      </c>
      <c r="M1001" s="972">
        <v>51.84</v>
      </c>
      <c r="N1001" s="971">
        <v>1</v>
      </c>
      <c r="O1001" s="971">
        <v>0</v>
      </c>
      <c r="P1001" s="968">
        <v>4690379099796</v>
      </c>
      <c r="Q1001" s="971"/>
      <c r="R1001" s="971">
        <v>0</v>
      </c>
      <c r="S1001" s="968" t="s">
        <v>4092</v>
      </c>
      <c r="T1001" s="974">
        <f t="shared" si="30"/>
        <v>3760.0400000000004</v>
      </c>
      <c r="U1001" s="975">
        <f t="shared" si="31"/>
        <v>3948.0420000000008</v>
      </c>
    </row>
    <row r="1002" spans="1:21" hidden="1">
      <c r="A1002" s="968" t="s">
        <v>5064</v>
      </c>
      <c r="B1002" s="969">
        <v>600010002390</v>
      </c>
      <c r="C1002" s="968" t="s">
        <v>5094</v>
      </c>
      <c r="D1002" s="968" t="s">
        <v>4868</v>
      </c>
      <c r="E1002" s="968" t="s">
        <v>4090</v>
      </c>
      <c r="F1002" s="970">
        <v>5612</v>
      </c>
      <c r="G1002" s="968" t="s">
        <v>4091</v>
      </c>
      <c r="H1002" s="971">
        <v>47</v>
      </c>
      <c r="I1002" s="972">
        <v>1.08</v>
      </c>
      <c r="J1002" s="972">
        <v>0</v>
      </c>
      <c r="K1002" s="973">
        <v>48</v>
      </c>
      <c r="L1002" s="972">
        <v>20.303999999999998</v>
      </c>
      <c r="M1002" s="972">
        <v>51.84</v>
      </c>
      <c r="N1002" s="971">
        <v>1</v>
      </c>
      <c r="O1002" s="971">
        <v>0</v>
      </c>
      <c r="P1002" s="968">
        <v>4690379099802</v>
      </c>
      <c r="Q1002" s="971"/>
      <c r="R1002" s="971">
        <v>0</v>
      </c>
      <c r="S1002" s="968" t="s">
        <v>4092</v>
      </c>
      <c r="T1002" s="974">
        <f t="shared" si="30"/>
        <v>3760.0400000000004</v>
      </c>
      <c r="U1002" s="975">
        <f t="shared" si="31"/>
        <v>3948.0420000000008</v>
      </c>
    </row>
    <row r="1003" spans="1:21" hidden="1">
      <c r="A1003" s="968" t="s">
        <v>5064</v>
      </c>
      <c r="B1003" s="969">
        <v>600010002391</v>
      </c>
      <c r="C1003" s="968" t="s">
        <v>5095</v>
      </c>
      <c r="D1003" s="968" t="s">
        <v>4868</v>
      </c>
      <c r="E1003" s="968" t="s">
        <v>4090</v>
      </c>
      <c r="F1003" s="970">
        <v>5612</v>
      </c>
      <c r="G1003" s="968" t="s">
        <v>4091</v>
      </c>
      <c r="H1003" s="971">
        <v>47</v>
      </c>
      <c r="I1003" s="972">
        <v>1.08</v>
      </c>
      <c r="J1003" s="972">
        <v>0</v>
      </c>
      <c r="K1003" s="973">
        <v>48</v>
      </c>
      <c r="L1003" s="972">
        <v>20.303999999999998</v>
      </c>
      <c r="M1003" s="972">
        <v>51.84</v>
      </c>
      <c r="N1003" s="971">
        <v>1</v>
      </c>
      <c r="O1003" s="971">
        <v>0</v>
      </c>
      <c r="P1003" s="968">
        <v>4690379099819</v>
      </c>
      <c r="Q1003" s="971"/>
      <c r="R1003" s="971">
        <v>0</v>
      </c>
      <c r="S1003" s="968" t="s">
        <v>4092</v>
      </c>
      <c r="T1003" s="974">
        <f t="shared" si="30"/>
        <v>3760.0400000000004</v>
      </c>
      <c r="U1003" s="975">
        <f t="shared" si="31"/>
        <v>3948.0420000000008</v>
      </c>
    </row>
    <row r="1004" spans="1:21" hidden="1">
      <c r="A1004" s="968" t="s">
        <v>5064</v>
      </c>
      <c r="B1004" s="969">
        <v>600010002392</v>
      </c>
      <c r="C1004" s="968" t="s">
        <v>5096</v>
      </c>
      <c r="D1004" s="968" t="s">
        <v>4868</v>
      </c>
      <c r="E1004" s="968" t="s">
        <v>4090</v>
      </c>
      <c r="F1004" s="970">
        <v>5612</v>
      </c>
      <c r="G1004" s="968" t="s">
        <v>4091</v>
      </c>
      <c r="H1004" s="971">
        <v>47</v>
      </c>
      <c r="I1004" s="972">
        <v>1.08</v>
      </c>
      <c r="J1004" s="972">
        <v>0</v>
      </c>
      <c r="K1004" s="973">
        <v>48</v>
      </c>
      <c r="L1004" s="972">
        <v>20.303999999999998</v>
      </c>
      <c r="M1004" s="972">
        <v>51.84</v>
      </c>
      <c r="N1004" s="971">
        <v>1</v>
      </c>
      <c r="O1004" s="971">
        <v>0</v>
      </c>
      <c r="P1004" s="968">
        <v>4690379099826</v>
      </c>
      <c r="Q1004" s="971"/>
      <c r="R1004" s="971">
        <v>0</v>
      </c>
      <c r="S1004" s="968" t="s">
        <v>4092</v>
      </c>
      <c r="T1004" s="974">
        <f t="shared" si="30"/>
        <v>3760.0400000000004</v>
      </c>
      <c r="U1004" s="975">
        <f t="shared" si="31"/>
        <v>3948.0420000000008</v>
      </c>
    </row>
    <row r="1005" spans="1:21" hidden="1">
      <c r="A1005" s="968" t="s">
        <v>5064</v>
      </c>
      <c r="B1005" s="969">
        <v>610110001199</v>
      </c>
      <c r="C1005" s="968" t="s">
        <v>5097</v>
      </c>
      <c r="D1005" s="968" t="s">
        <v>4114</v>
      </c>
      <c r="E1005" s="968" t="s">
        <v>4090</v>
      </c>
      <c r="F1005" s="970">
        <v>14640</v>
      </c>
      <c r="G1005" s="968" t="s">
        <v>4091</v>
      </c>
      <c r="H1005" s="971">
        <v>11</v>
      </c>
      <c r="I1005" s="972">
        <v>0.99</v>
      </c>
      <c r="J1005" s="972">
        <v>0</v>
      </c>
      <c r="K1005" s="973">
        <v>36</v>
      </c>
      <c r="L1005" s="972">
        <v>20.354399999999998</v>
      </c>
      <c r="M1005" s="972">
        <v>35.64</v>
      </c>
      <c r="N1005" s="971">
        <v>1</v>
      </c>
      <c r="O1005" s="971">
        <v>0</v>
      </c>
      <c r="P1005" s="968">
        <v>4690379102793</v>
      </c>
      <c r="Q1005" s="971"/>
      <c r="R1005" s="971">
        <v>0</v>
      </c>
      <c r="S1005" s="968" t="s">
        <v>4092</v>
      </c>
      <c r="T1005" s="974">
        <f t="shared" si="30"/>
        <v>9808.8000000000011</v>
      </c>
      <c r="U1005" s="975">
        <f t="shared" si="31"/>
        <v>10299.240000000002</v>
      </c>
    </row>
    <row r="1006" spans="1:21" hidden="1">
      <c r="A1006" s="968" t="s">
        <v>5064</v>
      </c>
      <c r="B1006" s="969">
        <v>610110001200</v>
      </c>
      <c r="C1006" s="968" t="s">
        <v>5098</v>
      </c>
      <c r="D1006" s="968" t="s">
        <v>4114</v>
      </c>
      <c r="E1006" s="968" t="s">
        <v>4090</v>
      </c>
      <c r="F1006" s="970">
        <v>14640</v>
      </c>
      <c r="G1006" s="968" t="s">
        <v>4091</v>
      </c>
      <c r="H1006" s="971">
        <v>11</v>
      </c>
      <c r="I1006" s="972">
        <v>0.99</v>
      </c>
      <c r="J1006" s="972">
        <v>0</v>
      </c>
      <c r="K1006" s="973">
        <v>36</v>
      </c>
      <c r="L1006" s="972">
        <v>20.354399999999998</v>
      </c>
      <c r="M1006" s="972">
        <v>35.64</v>
      </c>
      <c r="N1006" s="971">
        <v>1</v>
      </c>
      <c r="O1006" s="971">
        <v>0</v>
      </c>
      <c r="P1006" s="968">
        <v>4690379102809</v>
      </c>
      <c r="Q1006" s="971"/>
      <c r="R1006" s="971">
        <v>0</v>
      </c>
      <c r="S1006" s="968" t="s">
        <v>4092</v>
      </c>
      <c r="T1006" s="974">
        <f t="shared" si="30"/>
        <v>9808.8000000000011</v>
      </c>
      <c r="U1006" s="975">
        <f t="shared" si="31"/>
        <v>10299.240000000002</v>
      </c>
    </row>
    <row r="1007" spans="1:21" hidden="1">
      <c r="A1007" s="968" t="s">
        <v>5064</v>
      </c>
      <c r="B1007" s="969">
        <v>610110001201</v>
      </c>
      <c r="C1007" s="968" t="s">
        <v>5099</v>
      </c>
      <c r="D1007" s="968" t="s">
        <v>4114</v>
      </c>
      <c r="E1007" s="968" t="s">
        <v>4090</v>
      </c>
      <c r="F1007" s="970">
        <v>14640</v>
      </c>
      <c r="G1007" s="968" t="s">
        <v>4091</v>
      </c>
      <c r="H1007" s="971">
        <v>11</v>
      </c>
      <c r="I1007" s="972">
        <v>0.99</v>
      </c>
      <c r="J1007" s="972">
        <v>0</v>
      </c>
      <c r="K1007" s="973">
        <v>36</v>
      </c>
      <c r="L1007" s="972">
        <v>20.354399999999998</v>
      </c>
      <c r="M1007" s="972">
        <v>35.64</v>
      </c>
      <c r="N1007" s="971">
        <v>1</v>
      </c>
      <c r="O1007" s="971">
        <v>0</v>
      </c>
      <c r="P1007" s="968">
        <v>4690379102816</v>
      </c>
      <c r="Q1007" s="971"/>
      <c r="R1007" s="971">
        <v>0</v>
      </c>
      <c r="S1007" s="968" t="s">
        <v>4092</v>
      </c>
      <c r="T1007" s="974">
        <f t="shared" si="30"/>
        <v>9808.8000000000011</v>
      </c>
      <c r="U1007" s="975">
        <f t="shared" si="31"/>
        <v>10299.240000000002</v>
      </c>
    </row>
    <row r="1008" spans="1:21" hidden="1">
      <c r="A1008" s="968" t="s">
        <v>5064</v>
      </c>
      <c r="B1008" s="969">
        <v>610110001202</v>
      </c>
      <c r="C1008" s="968" t="s">
        <v>5100</v>
      </c>
      <c r="D1008" s="968" t="s">
        <v>4114</v>
      </c>
      <c r="E1008" s="968" t="s">
        <v>4090</v>
      </c>
      <c r="F1008" s="970">
        <v>14640</v>
      </c>
      <c r="G1008" s="968" t="s">
        <v>4091</v>
      </c>
      <c r="H1008" s="971">
        <v>11</v>
      </c>
      <c r="I1008" s="972">
        <v>0.99</v>
      </c>
      <c r="J1008" s="972">
        <v>0</v>
      </c>
      <c r="K1008" s="973">
        <v>36</v>
      </c>
      <c r="L1008" s="972">
        <v>20.354399999999998</v>
      </c>
      <c r="M1008" s="972">
        <v>35.64</v>
      </c>
      <c r="N1008" s="971">
        <v>1</v>
      </c>
      <c r="O1008" s="971">
        <v>0</v>
      </c>
      <c r="P1008" s="968">
        <v>4690379102823</v>
      </c>
      <c r="Q1008" s="971"/>
      <c r="R1008" s="971">
        <v>0</v>
      </c>
      <c r="S1008" s="968" t="s">
        <v>4092</v>
      </c>
      <c r="T1008" s="974">
        <f t="shared" si="30"/>
        <v>9808.8000000000011</v>
      </c>
      <c r="U1008" s="975">
        <f t="shared" si="31"/>
        <v>10299.240000000002</v>
      </c>
    </row>
    <row r="1009" spans="1:21" hidden="1">
      <c r="A1009" s="968" t="s">
        <v>5064</v>
      </c>
      <c r="B1009" s="969">
        <v>610110001203</v>
      </c>
      <c r="C1009" s="968" t="s">
        <v>5101</v>
      </c>
      <c r="D1009" s="968" t="s">
        <v>4114</v>
      </c>
      <c r="E1009" s="968" t="s">
        <v>4090</v>
      </c>
      <c r="F1009" s="970">
        <v>14640</v>
      </c>
      <c r="G1009" s="968" t="s">
        <v>4091</v>
      </c>
      <c r="H1009" s="971">
        <v>11</v>
      </c>
      <c r="I1009" s="972">
        <v>0.99</v>
      </c>
      <c r="J1009" s="972">
        <v>0</v>
      </c>
      <c r="K1009" s="973">
        <v>36</v>
      </c>
      <c r="L1009" s="972">
        <v>20.354399999999998</v>
      </c>
      <c r="M1009" s="972">
        <v>35.64</v>
      </c>
      <c r="N1009" s="971">
        <v>1</v>
      </c>
      <c r="O1009" s="971">
        <v>0</v>
      </c>
      <c r="P1009" s="968">
        <v>4690379102830</v>
      </c>
      <c r="Q1009" s="971"/>
      <c r="R1009" s="971">
        <v>0</v>
      </c>
      <c r="S1009" s="968" t="s">
        <v>4092</v>
      </c>
      <c r="T1009" s="974">
        <f t="shared" si="30"/>
        <v>9808.8000000000011</v>
      </c>
      <c r="U1009" s="975">
        <f t="shared" si="31"/>
        <v>10299.240000000002</v>
      </c>
    </row>
    <row r="1010" spans="1:21" hidden="1">
      <c r="A1010" s="968" t="s">
        <v>5064</v>
      </c>
      <c r="B1010" s="969">
        <v>610130007542</v>
      </c>
      <c r="C1010" s="968" t="s">
        <v>5102</v>
      </c>
      <c r="D1010" s="968" t="s">
        <v>4119</v>
      </c>
      <c r="E1010" s="968" t="s">
        <v>4135</v>
      </c>
      <c r="F1010" s="970">
        <v>1256.5999999999999</v>
      </c>
      <c r="G1010" s="968" t="s">
        <v>4091</v>
      </c>
      <c r="H1010" s="971">
        <v>10</v>
      </c>
      <c r="I1010" s="972">
        <v>0.57599539203686401</v>
      </c>
      <c r="J1010" s="972">
        <v>8</v>
      </c>
      <c r="K1010" s="973">
        <v>60</v>
      </c>
      <c r="L1010" s="972">
        <v>12.44</v>
      </c>
      <c r="M1010" s="972">
        <v>34.559723522211797</v>
      </c>
      <c r="N1010" s="971">
        <v>1</v>
      </c>
      <c r="O1010" s="971">
        <v>0</v>
      </c>
      <c r="P1010" s="968">
        <v>4690379102243</v>
      </c>
      <c r="Q1010" s="971"/>
      <c r="R1010" s="971">
        <v>0</v>
      </c>
      <c r="S1010" s="968" t="s">
        <v>4092</v>
      </c>
      <c r="T1010" s="974">
        <f t="shared" si="30"/>
        <v>841.92200000000003</v>
      </c>
      <c r="U1010" s="975">
        <f t="shared" si="31"/>
        <v>884.01810000000012</v>
      </c>
    </row>
    <row r="1011" spans="1:21" hidden="1">
      <c r="A1011" s="968" t="s">
        <v>5064</v>
      </c>
      <c r="B1011" s="969">
        <v>610130007543</v>
      </c>
      <c r="C1011" s="968" t="s">
        <v>5103</v>
      </c>
      <c r="D1011" s="968" t="s">
        <v>4119</v>
      </c>
      <c r="E1011" s="968" t="s">
        <v>4135</v>
      </c>
      <c r="F1011" s="970">
        <v>1256.5999999999999</v>
      </c>
      <c r="G1011" s="968" t="s">
        <v>4091</v>
      </c>
      <c r="H1011" s="971">
        <v>10</v>
      </c>
      <c r="I1011" s="972">
        <v>0.57599539203686401</v>
      </c>
      <c r="J1011" s="972">
        <v>8</v>
      </c>
      <c r="K1011" s="973">
        <v>60</v>
      </c>
      <c r="L1011" s="972">
        <v>12.44</v>
      </c>
      <c r="M1011" s="972">
        <v>34.559723522211797</v>
      </c>
      <c r="N1011" s="971">
        <v>1</v>
      </c>
      <c r="O1011" s="971">
        <v>0</v>
      </c>
      <c r="P1011" s="968">
        <v>4690379102250</v>
      </c>
      <c r="Q1011" s="971"/>
      <c r="R1011" s="971">
        <v>0</v>
      </c>
      <c r="S1011" s="968" t="s">
        <v>4092</v>
      </c>
      <c r="T1011" s="974">
        <f t="shared" si="30"/>
        <v>841.92200000000003</v>
      </c>
      <c r="U1011" s="975">
        <f t="shared" si="31"/>
        <v>884.01810000000012</v>
      </c>
    </row>
    <row r="1012" spans="1:21" hidden="1">
      <c r="A1012" s="968" t="s">
        <v>5064</v>
      </c>
      <c r="B1012" s="969">
        <v>610130007544</v>
      </c>
      <c r="C1012" s="968" t="s">
        <v>5104</v>
      </c>
      <c r="D1012" s="968" t="s">
        <v>4119</v>
      </c>
      <c r="E1012" s="968" t="s">
        <v>4135</v>
      </c>
      <c r="F1012" s="970">
        <v>1256.5999999999999</v>
      </c>
      <c r="G1012" s="968" t="s">
        <v>4091</v>
      </c>
      <c r="H1012" s="971">
        <v>10</v>
      </c>
      <c r="I1012" s="972">
        <v>0.57599539203686401</v>
      </c>
      <c r="J1012" s="972">
        <v>8</v>
      </c>
      <c r="K1012" s="973">
        <v>60</v>
      </c>
      <c r="L1012" s="972">
        <v>12.44</v>
      </c>
      <c r="M1012" s="972">
        <v>34.559723522211797</v>
      </c>
      <c r="N1012" s="971">
        <v>1</v>
      </c>
      <c r="O1012" s="971">
        <v>0</v>
      </c>
      <c r="P1012" s="968">
        <v>4690379102267</v>
      </c>
      <c r="Q1012" s="971"/>
      <c r="R1012" s="971">
        <v>0</v>
      </c>
      <c r="S1012" s="968" t="s">
        <v>4092</v>
      </c>
      <c r="T1012" s="974">
        <f t="shared" si="30"/>
        <v>841.92200000000003</v>
      </c>
      <c r="U1012" s="975">
        <f t="shared" si="31"/>
        <v>884.01810000000012</v>
      </c>
    </row>
    <row r="1013" spans="1:21" hidden="1">
      <c r="A1013" s="968" t="s">
        <v>5064</v>
      </c>
      <c r="B1013" s="969">
        <v>610130007545</v>
      </c>
      <c r="C1013" s="968" t="s">
        <v>5105</v>
      </c>
      <c r="D1013" s="968" t="s">
        <v>4119</v>
      </c>
      <c r="E1013" s="968" t="s">
        <v>4135</v>
      </c>
      <c r="F1013" s="970">
        <v>1256.5999999999999</v>
      </c>
      <c r="G1013" s="968" t="s">
        <v>4091</v>
      </c>
      <c r="H1013" s="971">
        <v>10</v>
      </c>
      <c r="I1013" s="972">
        <v>0.57599539203686401</v>
      </c>
      <c r="J1013" s="972">
        <v>8</v>
      </c>
      <c r="K1013" s="973">
        <v>60</v>
      </c>
      <c r="L1013" s="972">
        <v>12.44</v>
      </c>
      <c r="M1013" s="972">
        <v>34.559723522211797</v>
      </c>
      <c r="N1013" s="971">
        <v>1</v>
      </c>
      <c r="O1013" s="971">
        <v>0</v>
      </c>
      <c r="P1013" s="968">
        <v>4690379102274</v>
      </c>
      <c r="Q1013" s="971"/>
      <c r="R1013" s="971">
        <v>0</v>
      </c>
      <c r="S1013" s="968" t="s">
        <v>4092</v>
      </c>
      <c r="T1013" s="974">
        <f t="shared" si="30"/>
        <v>841.92200000000003</v>
      </c>
      <c r="U1013" s="975">
        <f t="shared" si="31"/>
        <v>884.01810000000012</v>
      </c>
    </row>
    <row r="1014" spans="1:21" hidden="1">
      <c r="A1014" s="968" t="s">
        <v>5064</v>
      </c>
      <c r="B1014" s="969">
        <v>610130007546</v>
      </c>
      <c r="C1014" s="968" t="s">
        <v>5106</v>
      </c>
      <c r="D1014" s="968" t="s">
        <v>4119</v>
      </c>
      <c r="E1014" s="968" t="s">
        <v>4135</v>
      </c>
      <c r="F1014" s="970">
        <v>1256.5999999999999</v>
      </c>
      <c r="G1014" s="968" t="s">
        <v>4091</v>
      </c>
      <c r="H1014" s="971">
        <v>10</v>
      </c>
      <c r="I1014" s="972">
        <v>0.57599539203686401</v>
      </c>
      <c r="J1014" s="972">
        <v>8</v>
      </c>
      <c r="K1014" s="973">
        <v>60</v>
      </c>
      <c r="L1014" s="972">
        <v>12.44</v>
      </c>
      <c r="M1014" s="972">
        <v>34.559723522211797</v>
      </c>
      <c r="N1014" s="971">
        <v>1</v>
      </c>
      <c r="O1014" s="971">
        <v>0</v>
      </c>
      <c r="P1014" s="968">
        <v>4690379102281</v>
      </c>
      <c r="Q1014" s="971"/>
      <c r="R1014" s="971">
        <v>0</v>
      </c>
      <c r="S1014" s="968" t="s">
        <v>4092</v>
      </c>
      <c r="T1014" s="974">
        <f t="shared" si="30"/>
        <v>841.92200000000003</v>
      </c>
      <c r="U1014" s="975">
        <f t="shared" si="31"/>
        <v>884.01810000000012</v>
      </c>
    </row>
    <row r="1015" spans="1:21" hidden="1">
      <c r="A1015" s="968" t="s">
        <v>5064</v>
      </c>
      <c r="B1015" s="969">
        <v>610130007547</v>
      </c>
      <c r="C1015" s="968" t="s">
        <v>5107</v>
      </c>
      <c r="D1015" s="968" t="s">
        <v>4125</v>
      </c>
      <c r="E1015" s="968" t="s">
        <v>4135</v>
      </c>
      <c r="F1015" s="970">
        <v>1116.3</v>
      </c>
      <c r="G1015" s="968" t="s">
        <v>4091</v>
      </c>
      <c r="H1015" s="971">
        <v>10</v>
      </c>
      <c r="I1015" s="972">
        <v>0.43199654402764798</v>
      </c>
      <c r="J1015" s="972">
        <v>6</v>
      </c>
      <c r="K1015" s="973">
        <v>72</v>
      </c>
      <c r="L1015" s="972">
        <v>9.33</v>
      </c>
      <c r="M1015" s="972">
        <v>31.103751169990598</v>
      </c>
      <c r="N1015" s="971">
        <v>1</v>
      </c>
      <c r="O1015" s="971">
        <v>0</v>
      </c>
      <c r="P1015" s="968">
        <v>4690379102298</v>
      </c>
      <c r="Q1015" s="971"/>
      <c r="R1015" s="971">
        <v>0</v>
      </c>
      <c r="S1015" s="968" t="s">
        <v>4092</v>
      </c>
      <c r="T1015" s="974">
        <f t="shared" si="30"/>
        <v>747.92100000000005</v>
      </c>
      <c r="U1015" s="975">
        <f t="shared" si="31"/>
        <v>785.31705000000011</v>
      </c>
    </row>
    <row r="1016" spans="1:21" hidden="1">
      <c r="A1016" s="968" t="s">
        <v>5064</v>
      </c>
      <c r="B1016" s="969">
        <v>610130007548</v>
      </c>
      <c r="C1016" s="968" t="s">
        <v>5108</v>
      </c>
      <c r="D1016" s="968" t="s">
        <v>4125</v>
      </c>
      <c r="E1016" s="968" t="s">
        <v>4135</v>
      </c>
      <c r="F1016" s="970">
        <v>1116.3</v>
      </c>
      <c r="G1016" s="968" t="s">
        <v>4091</v>
      </c>
      <c r="H1016" s="971">
        <v>10</v>
      </c>
      <c r="I1016" s="972">
        <v>0.43199654402764798</v>
      </c>
      <c r="J1016" s="972">
        <v>6</v>
      </c>
      <c r="K1016" s="973">
        <v>72</v>
      </c>
      <c r="L1016" s="972">
        <v>9.33</v>
      </c>
      <c r="M1016" s="972">
        <v>31.103751169990598</v>
      </c>
      <c r="N1016" s="971">
        <v>1</v>
      </c>
      <c r="O1016" s="971">
        <v>0</v>
      </c>
      <c r="P1016" s="968">
        <v>4690379102304</v>
      </c>
      <c r="Q1016" s="971"/>
      <c r="R1016" s="971">
        <v>0</v>
      </c>
      <c r="S1016" s="968" t="s">
        <v>4092</v>
      </c>
      <c r="T1016" s="974">
        <f t="shared" si="30"/>
        <v>747.92100000000005</v>
      </c>
      <c r="U1016" s="975">
        <f t="shared" si="31"/>
        <v>785.31705000000011</v>
      </c>
    </row>
    <row r="1017" spans="1:21" hidden="1">
      <c r="A1017" s="968" t="s">
        <v>5064</v>
      </c>
      <c r="B1017" s="969">
        <v>610130007549</v>
      </c>
      <c r="C1017" s="968" t="s">
        <v>5109</v>
      </c>
      <c r="D1017" s="968" t="s">
        <v>4125</v>
      </c>
      <c r="E1017" s="968" t="s">
        <v>4135</v>
      </c>
      <c r="F1017" s="970">
        <v>1116.3</v>
      </c>
      <c r="G1017" s="968" t="s">
        <v>4091</v>
      </c>
      <c r="H1017" s="971">
        <v>10</v>
      </c>
      <c r="I1017" s="972">
        <v>0.43199654402764798</v>
      </c>
      <c r="J1017" s="972">
        <v>6</v>
      </c>
      <c r="K1017" s="973">
        <v>72</v>
      </c>
      <c r="L1017" s="972">
        <v>9.33</v>
      </c>
      <c r="M1017" s="972">
        <v>31.103751169990598</v>
      </c>
      <c r="N1017" s="971">
        <v>1</v>
      </c>
      <c r="O1017" s="971">
        <v>0</v>
      </c>
      <c r="P1017" s="968">
        <v>4690379102311</v>
      </c>
      <c r="Q1017" s="971"/>
      <c r="R1017" s="971">
        <v>0</v>
      </c>
      <c r="S1017" s="968" t="s">
        <v>4092</v>
      </c>
      <c r="T1017" s="974">
        <f t="shared" si="30"/>
        <v>747.92100000000005</v>
      </c>
      <c r="U1017" s="975">
        <f t="shared" si="31"/>
        <v>785.31705000000011</v>
      </c>
    </row>
    <row r="1018" spans="1:21" hidden="1">
      <c r="A1018" s="968" t="s">
        <v>5064</v>
      </c>
      <c r="B1018" s="969">
        <v>610130007550</v>
      </c>
      <c r="C1018" s="968" t="s">
        <v>5110</v>
      </c>
      <c r="D1018" s="968" t="s">
        <v>4125</v>
      </c>
      <c r="E1018" s="968" t="s">
        <v>4135</v>
      </c>
      <c r="F1018" s="970">
        <v>1116.3</v>
      </c>
      <c r="G1018" s="968" t="s">
        <v>4091</v>
      </c>
      <c r="H1018" s="971">
        <v>10</v>
      </c>
      <c r="I1018" s="972">
        <v>0.43199654402764798</v>
      </c>
      <c r="J1018" s="972">
        <v>6</v>
      </c>
      <c r="K1018" s="973">
        <v>72</v>
      </c>
      <c r="L1018" s="972">
        <v>9.33</v>
      </c>
      <c r="M1018" s="972">
        <v>31.103751169990598</v>
      </c>
      <c r="N1018" s="971">
        <v>1</v>
      </c>
      <c r="O1018" s="971">
        <v>0</v>
      </c>
      <c r="P1018" s="968">
        <v>4690379102328</v>
      </c>
      <c r="Q1018" s="971"/>
      <c r="R1018" s="971">
        <v>0</v>
      </c>
      <c r="S1018" s="968" t="s">
        <v>4092</v>
      </c>
      <c r="T1018" s="974">
        <f t="shared" si="30"/>
        <v>747.92100000000005</v>
      </c>
      <c r="U1018" s="975">
        <f t="shared" si="31"/>
        <v>785.31705000000011</v>
      </c>
    </row>
    <row r="1019" spans="1:21" hidden="1">
      <c r="A1019" s="968" t="s">
        <v>5064</v>
      </c>
      <c r="B1019" s="969">
        <v>610130007551</v>
      </c>
      <c r="C1019" s="968" t="s">
        <v>5111</v>
      </c>
      <c r="D1019" s="968" t="s">
        <v>4125</v>
      </c>
      <c r="E1019" s="968" t="s">
        <v>4135</v>
      </c>
      <c r="F1019" s="970">
        <v>1116.3</v>
      </c>
      <c r="G1019" s="968" t="s">
        <v>4091</v>
      </c>
      <c r="H1019" s="971">
        <v>10</v>
      </c>
      <c r="I1019" s="972">
        <v>0.43199654402764798</v>
      </c>
      <c r="J1019" s="972">
        <v>6</v>
      </c>
      <c r="K1019" s="973">
        <v>72</v>
      </c>
      <c r="L1019" s="972">
        <v>9.33</v>
      </c>
      <c r="M1019" s="972">
        <v>31.103751169990598</v>
      </c>
      <c r="N1019" s="971">
        <v>1</v>
      </c>
      <c r="O1019" s="971">
        <v>0</v>
      </c>
      <c r="P1019" s="968">
        <v>4690379102335</v>
      </c>
      <c r="Q1019" s="971"/>
      <c r="R1019" s="971">
        <v>0</v>
      </c>
      <c r="S1019" s="968" t="s">
        <v>4092</v>
      </c>
      <c r="T1019" s="974">
        <f t="shared" si="30"/>
        <v>747.92100000000005</v>
      </c>
      <c r="U1019" s="975">
        <f t="shared" si="31"/>
        <v>785.31705000000011</v>
      </c>
    </row>
    <row r="1020" spans="1:21" hidden="1">
      <c r="A1020" s="968" t="s">
        <v>5064</v>
      </c>
      <c r="B1020" s="969">
        <v>620070002705</v>
      </c>
      <c r="C1020" s="968" t="s">
        <v>5112</v>
      </c>
      <c r="D1020" s="968" t="s">
        <v>4144</v>
      </c>
      <c r="E1020" s="968" t="s">
        <v>4120</v>
      </c>
      <c r="F1020" s="970">
        <v>12157.3</v>
      </c>
      <c r="G1020" s="968" t="s">
        <v>4091</v>
      </c>
      <c r="H1020" s="971">
        <v>2</v>
      </c>
      <c r="I1020" s="972">
        <v>1.05596620908131</v>
      </c>
      <c r="J1020" s="972">
        <v>0</v>
      </c>
      <c r="K1020" s="973">
        <v>18</v>
      </c>
      <c r="L1020" s="972">
        <v>22.9</v>
      </c>
      <c r="M1020" s="972">
        <v>19.007391763463598</v>
      </c>
      <c r="N1020" s="971">
        <v>1</v>
      </c>
      <c r="O1020" s="971">
        <v>0</v>
      </c>
      <c r="P1020" s="968">
        <v>4690379102342</v>
      </c>
      <c r="Q1020" s="971"/>
      <c r="R1020" s="971">
        <v>0</v>
      </c>
      <c r="S1020" s="968" t="s">
        <v>4092</v>
      </c>
      <c r="T1020" s="974">
        <f t="shared" si="30"/>
        <v>8145.3909999999996</v>
      </c>
      <c r="U1020" s="975">
        <f t="shared" si="31"/>
        <v>8552.6605500000005</v>
      </c>
    </row>
    <row r="1021" spans="1:21" hidden="1">
      <c r="A1021" s="968" t="s">
        <v>5064</v>
      </c>
      <c r="B1021" s="969">
        <v>620070002706</v>
      </c>
      <c r="C1021" s="968" t="s">
        <v>5113</v>
      </c>
      <c r="D1021" s="968" t="s">
        <v>4144</v>
      </c>
      <c r="E1021" s="968" t="s">
        <v>4120</v>
      </c>
      <c r="F1021" s="970">
        <v>12157.3</v>
      </c>
      <c r="G1021" s="968" t="s">
        <v>4091</v>
      </c>
      <c r="H1021" s="971">
        <v>2</v>
      </c>
      <c r="I1021" s="972">
        <v>1.05596620908131</v>
      </c>
      <c r="J1021" s="972">
        <v>0</v>
      </c>
      <c r="K1021" s="973">
        <v>18</v>
      </c>
      <c r="L1021" s="972">
        <v>22.9</v>
      </c>
      <c r="M1021" s="972">
        <v>19.007391763463598</v>
      </c>
      <c r="N1021" s="971">
        <v>1</v>
      </c>
      <c r="O1021" s="971">
        <v>0</v>
      </c>
      <c r="P1021" s="968">
        <v>4690379102359</v>
      </c>
      <c r="Q1021" s="971"/>
      <c r="R1021" s="971">
        <v>0</v>
      </c>
      <c r="S1021" s="968" t="s">
        <v>4092</v>
      </c>
      <c r="T1021" s="974">
        <f t="shared" si="30"/>
        <v>8145.3909999999996</v>
      </c>
      <c r="U1021" s="975">
        <f t="shared" si="31"/>
        <v>8552.6605500000005</v>
      </c>
    </row>
    <row r="1022" spans="1:21" hidden="1">
      <c r="A1022" s="968" t="s">
        <v>5064</v>
      </c>
      <c r="B1022" s="969">
        <v>620070002707</v>
      </c>
      <c r="C1022" s="968" t="s">
        <v>5114</v>
      </c>
      <c r="D1022" s="968" t="s">
        <v>4144</v>
      </c>
      <c r="E1022" s="968" t="s">
        <v>4120</v>
      </c>
      <c r="F1022" s="970">
        <v>12157.3</v>
      </c>
      <c r="G1022" s="968" t="s">
        <v>4091</v>
      </c>
      <c r="H1022" s="971">
        <v>2</v>
      </c>
      <c r="I1022" s="972">
        <v>1.05596620908131</v>
      </c>
      <c r="J1022" s="972">
        <v>0</v>
      </c>
      <c r="K1022" s="973">
        <v>18</v>
      </c>
      <c r="L1022" s="972">
        <v>22.9</v>
      </c>
      <c r="M1022" s="972">
        <v>19.007391763463598</v>
      </c>
      <c r="N1022" s="971">
        <v>1</v>
      </c>
      <c r="O1022" s="971">
        <v>0</v>
      </c>
      <c r="P1022" s="968">
        <v>4690379102366</v>
      </c>
      <c r="Q1022" s="971"/>
      <c r="R1022" s="971">
        <v>0</v>
      </c>
      <c r="S1022" s="968" t="s">
        <v>4092</v>
      </c>
      <c r="T1022" s="974">
        <f t="shared" si="30"/>
        <v>8145.3909999999996</v>
      </c>
      <c r="U1022" s="975">
        <f t="shared" si="31"/>
        <v>8552.6605500000005</v>
      </c>
    </row>
    <row r="1023" spans="1:21" hidden="1">
      <c r="A1023" s="968" t="s">
        <v>5064</v>
      </c>
      <c r="B1023" s="969">
        <v>620070002708</v>
      </c>
      <c r="C1023" s="968" t="s">
        <v>5115</v>
      </c>
      <c r="D1023" s="968" t="s">
        <v>4144</v>
      </c>
      <c r="E1023" s="968" t="s">
        <v>4120</v>
      </c>
      <c r="F1023" s="970">
        <v>12157.3</v>
      </c>
      <c r="G1023" s="968" t="s">
        <v>4091</v>
      </c>
      <c r="H1023" s="971">
        <v>2</v>
      </c>
      <c r="I1023" s="972">
        <v>1.05596620908131</v>
      </c>
      <c r="J1023" s="972">
        <v>0</v>
      </c>
      <c r="K1023" s="973">
        <v>18</v>
      </c>
      <c r="L1023" s="972">
        <v>22.9</v>
      </c>
      <c r="M1023" s="972">
        <v>19.007391763463598</v>
      </c>
      <c r="N1023" s="971">
        <v>1</v>
      </c>
      <c r="O1023" s="971">
        <v>0</v>
      </c>
      <c r="P1023" s="968">
        <v>4690379102373</v>
      </c>
      <c r="Q1023" s="971"/>
      <c r="R1023" s="971">
        <v>0</v>
      </c>
      <c r="S1023" s="968" t="s">
        <v>4092</v>
      </c>
      <c r="T1023" s="974">
        <f t="shared" si="30"/>
        <v>8145.3909999999996</v>
      </c>
      <c r="U1023" s="975">
        <f t="shared" si="31"/>
        <v>8552.6605500000005</v>
      </c>
    </row>
    <row r="1024" spans="1:21" hidden="1">
      <c r="A1024" s="968" t="s">
        <v>5064</v>
      </c>
      <c r="B1024" s="969">
        <v>620070002709</v>
      </c>
      <c r="C1024" s="968" t="s">
        <v>5116</v>
      </c>
      <c r="D1024" s="968" t="s">
        <v>4144</v>
      </c>
      <c r="E1024" s="968" t="s">
        <v>4120</v>
      </c>
      <c r="F1024" s="970">
        <v>12157.3</v>
      </c>
      <c r="G1024" s="968" t="s">
        <v>4091</v>
      </c>
      <c r="H1024" s="971">
        <v>2</v>
      </c>
      <c r="I1024" s="972">
        <v>1.05596620908131</v>
      </c>
      <c r="J1024" s="972">
        <v>0</v>
      </c>
      <c r="K1024" s="973">
        <v>18</v>
      </c>
      <c r="L1024" s="972">
        <v>22.9</v>
      </c>
      <c r="M1024" s="972">
        <v>19.007391763463598</v>
      </c>
      <c r="N1024" s="971">
        <v>1</v>
      </c>
      <c r="O1024" s="971">
        <v>0</v>
      </c>
      <c r="P1024" s="968">
        <v>4690379102380</v>
      </c>
      <c r="Q1024" s="971"/>
      <c r="R1024" s="971">
        <v>0</v>
      </c>
      <c r="S1024" s="968" t="s">
        <v>4092</v>
      </c>
      <c r="T1024" s="974">
        <f t="shared" si="30"/>
        <v>8145.3909999999996</v>
      </c>
      <c r="U1024" s="975">
        <f t="shared" si="31"/>
        <v>8552.6605500000005</v>
      </c>
    </row>
    <row r="1025" spans="1:21" hidden="1">
      <c r="A1025" s="968" t="s">
        <v>5064</v>
      </c>
      <c r="B1025" s="969">
        <v>620070002710</v>
      </c>
      <c r="C1025" s="968" t="s">
        <v>5117</v>
      </c>
      <c r="D1025" s="968" t="s">
        <v>4144</v>
      </c>
      <c r="E1025" s="968" t="s">
        <v>4120</v>
      </c>
      <c r="F1025" s="970">
        <v>16427.3</v>
      </c>
      <c r="G1025" s="968" t="s">
        <v>4091</v>
      </c>
      <c r="H1025" s="971">
        <v>1</v>
      </c>
      <c r="I1025" s="972">
        <v>0.527983104540655</v>
      </c>
      <c r="J1025" s="972">
        <v>0</v>
      </c>
      <c r="K1025" s="973">
        <v>30</v>
      </c>
      <c r="L1025" s="972">
        <v>11.45</v>
      </c>
      <c r="M1025" s="972">
        <v>15.8394931362196</v>
      </c>
      <c r="N1025" s="971">
        <v>1</v>
      </c>
      <c r="O1025" s="971">
        <v>0</v>
      </c>
      <c r="P1025" s="968">
        <v>4690379102397</v>
      </c>
      <c r="Q1025" s="971"/>
      <c r="R1025" s="971">
        <v>0</v>
      </c>
      <c r="S1025" s="968" t="s">
        <v>4092</v>
      </c>
      <c r="T1025" s="974">
        <f t="shared" si="30"/>
        <v>11006.291000000001</v>
      </c>
      <c r="U1025" s="975">
        <f t="shared" si="31"/>
        <v>11556.605550000002</v>
      </c>
    </row>
    <row r="1026" spans="1:21" hidden="1">
      <c r="A1026" s="968" t="s">
        <v>5064</v>
      </c>
      <c r="B1026" s="969">
        <v>620070002711</v>
      </c>
      <c r="C1026" s="968" t="s">
        <v>5118</v>
      </c>
      <c r="D1026" s="968" t="s">
        <v>4144</v>
      </c>
      <c r="E1026" s="968" t="s">
        <v>4120</v>
      </c>
      <c r="F1026" s="970">
        <v>16427.3</v>
      </c>
      <c r="G1026" s="968" t="s">
        <v>4091</v>
      </c>
      <c r="H1026" s="971">
        <v>1</v>
      </c>
      <c r="I1026" s="972">
        <v>0.527983104540655</v>
      </c>
      <c r="J1026" s="972">
        <v>0</v>
      </c>
      <c r="K1026" s="973">
        <v>30</v>
      </c>
      <c r="L1026" s="972">
        <v>11.45</v>
      </c>
      <c r="M1026" s="972">
        <v>15.8394931362196</v>
      </c>
      <c r="N1026" s="971">
        <v>1</v>
      </c>
      <c r="O1026" s="971">
        <v>0</v>
      </c>
      <c r="P1026" s="968">
        <v>4690379102403</v>
      </c>
      <c r="Q1026" s="971"/>
      <c r="R1026" s="971">
        <v>0</v>
      </c>
      <c r="S1026" s="968" t="s">
        <v>4092</v>
      </c>
      <c r="T1026" s="974">
        <f t="shared" si="30"/>
        <v>11006.291000000001</v>
      </c>
      <c r="U1026" s="975">
        <f t="shared" si="31"/>
        <v>11556.605550000002</v>
      </c>
    </row>
    <row r="1027" spans="1:21" hidden="1">
      <c r="A1027" s="968" t="s">
        <v>5064</v>
      </c>
      <c r="B1027" s="969">
        <v>620070002712</v>
      </c>
      <c r="C1027" s="968" t="s">
        <v>5119</v>
      </c>
      <c r="D1027" s="968" t="s">
        <v>4144</v>
      </c>
      <c r="E1027" s="968" t="s">
        <v>4120</v>
      </c>
      <c r="F1027" s="970">
        <v>16427.3</v>
      </c>
      <c r="G1027" s="968" t="s">
        <v>4091</v>
      </c>
      <c r="H1027" s="971">
        <v>1</v>
      </c>
      <c r="I1027" s="972">
        <v>0.527983104540655</v>
      </c>
      <c r="J1027" s="972">
        <v>0</v>
      </c>
      <c r="K1027" s="973">
        <v>30</v>
      </c>
      <c r="L1027" s="972">
        <v>11.45</v>
      </c>
      <c r="M1027" s="972">
        <v>15.8394931362196</v>
      </c>
      <c r="N1027" s="971">
        <v>1</v>
      </c>
      <c r="O1027" s="971">
        <v>0</v>
      </c>
      <c r="P1027" s="968">
        <v>4690379102410</v>
      </c>
      <c r="Q1027" s="971"/>
      <c r="R1027" s="971">
        <v>0</v>
      </c>
      <c r="S1027" s="968" t="s">
        <v>4092</v>
      </c>
      <c r="T1027" s="974">
        <f t="shared" si="30"/>
        <v>11006.291000000001</v>
      </c>
      <c r="U1027" s="975">
        <f t="shared" si="31"/>
        <v>11556.605550000002</v>
      </c>
    </row>
    <row r="1028" spans="1:21" hidden="1">
      <c r="A1028" s="968" t="s">
        <v>5064</v>
      </c>
      <c r="B1028" s="969">
        <v>620070002713</v>
      </c>
      <c r="C1028" s="968" t="s">
        <v>5120</v>
      </c>
      <c r="D1028" s="968" t="s">
        <v>4144</v>
      </c>
      <c r="E1028" s="968" t="s">
        <v>4120</v>
      </c>
      <c r="F1028" s="970">
        <v>16427.3</v>
      </c>
      <c r="G1028" s="968" t="s">
        <v>4091</v>
      </c>
      <c r="H1028" s="971">
        <v>1</v>
      </c>
      <c r="I1028" s="972">
        <v>0.527983104540655</v>
      </c>
      <c r="J1028" s="972">
        <v>0</v>
      </c>
      <c r="K1028" s="973">
        <v>30</v>
      </c>
      <c r="L1028" s="972">
        <v>11.45</v>
      </c>
      <c r="M1028" s="972">
        <v>15.8394931362196</v>
      </c>
      <c r="N1028" s="971">
        <v>1</v>
      </c>
      <c r="O1028" s="971">
        <v>0</v>
      </c>
      <c r="P1028" s="968">
        <v>4690379102427</v>
      </c>
      <c r="Q1028" s="971"/>
      <c r="R1028" s="971">
        <v>0</v>
      </c>
      <c r="S1028" s="968" t="s">
        <v>4092</v>
      </c>
      <c r="T1028" s="974">
        <f t="shared" si="30"/>
        <v>11006.291000000001</v>
      </c>
      <c r="U1028" s="975">
        <f t="shared" si="31"/>
        <v>11556.605550000002</v>
      </c>
    </row>
    <row r="1029" spans="1:21" hidden="1">
      <c r="A1029" s="968" t="s">
        <v>5064</v>
      </c>
      <c r="B1029" s="969">
        <v>620070002714</v>
      </c>
      <c r="C1029" s="968" t="s">
        <v>5121</v>
      </c>
      <c r="D1029" s="968" t="s">
        <v>4144</v>
      </c>
      <c r="E1029" s="968" t="s">
        <v>4120</v>
      </c>
      <c r="F1029" s="970">
        <v>16427.3</v>
      </c>
      <c r="G1029" s="968" t="s">
        <v>4091</v>
      </c>
      <c r="H1029" s="971">
        <v>1</v>
      </c>
      <c r="I1029" s="972">
        <v>0.527983104540655</v>
      </c>
      <c r="J1029" s="972">
        <v>0</v>
      </c>
      <c r="K1029" s="973">
        <v>30</v>
      </c>
      <c r="L1029" s="972">
        <v>11.45</v>
      </c>
      <c r="M1029" s="972">
        <v>15.8394931362196</v>
      </c>
      <c r="N1029" s="971">
        <v>1</v>
      </c>
      <c r="O1029" s="971">
        <v>0</v>
      </c>
      <c r="P1029" s="968">
        <v>4690379102434</v>
      </c>
      <c r="Q1029" s="971"/>
      <c r="R1029" s="971">
        <v>0</v>
      </c>
      <c r="S1029" s="968" t="s">
        <v>4092</v>
      </c>
      <c r="T1029" s="974">
        <f t="shared" si="30"/>
        <v>11006.291000000001</v>
      </c>
      <c r="U1029" s="975">
        <f t="shared" si="31"/>
        <v>11556.605550000002</v>
      </c>
    </row>
    <row r="1030" spans="1:21" hidden="1">
      <c r="A1030" s="968" t="s">
        <v>5064</v>
      </c>
      <c r="B1030" s="969">
        <v>620070002715</v>
      </c>
      <c r="C1030" s="968" t="s">
        <v>5122</v>
      </c>
      <c r="D1030" s="968" t="s">
        <v>4144</v>
      </c>
      <c r="E1030" s="968" t="s">
        <v>4120</v>
      </c>
      <c r="F1030" s="970">
        <v>16427.3</v>
      </c>
      <c r="G1030" s="968" t="s">
        <v>4091</v>
      </c>
      <c r="H1030" s="971">
        <v>1</v>
      </c>
      <c r="I1030" s="972">
        <v>0.527983104540655</v>
      </c>
      <c r="J1030" s="972">
        <v>0</v>
      </c>
      <c r="K1030" s="973">
        <v>30</v>
      </c>
      <c r="L1030" s="972">
        <v>11.45</v>
      </c>
      <c r="M1030" s="972">
        <v>15.8394931362196</v>
      </c>
      <c r="N1030" s="971">
        <v>1</v>
      </c>
      <c r="O1030" s="971">
        <v>0</v>
      </c>
      <c r="P1030" s="968">
        <v>4690379102441</v>
      </c>
      <c r="Q1030" s="971"/>
      <c r="R1030" s="971">
        <v>0</v>
      </c>
      <c r="S1030" s="968" t="s">
        <v>4092</v>
      </c>
      <c r="T1030" s="974">
        <f t="shared" si="30"/>
        <v>11006.291000000001</v>
      </c>
      <c r="U1030" s="975">
        <f t="shared" si="31"/>
        <v>11556.605550000002</v>
      </c>
    </row>
    <row r="1031" spans="1:21" hidden="1">
      <c r="A1031" s="968" t="s">
        <v>5064</v>
      </c>
      <c r="B1031" s="969">
        <v>620070002716</v>
      </c>
      <c r="C1031" s="968" t="s">
        <v>5123</v>
      </c>
      <c r="D1031" s="968" t="s">
        <v>4144</v>
      </c>
      <c r="E1031" s="968" t="s">
        <v>4120</v>
      </c>
      <c r="F1031" s="970">
        <v>16427.3</v>
      </c>
      <c r="G1031" s="968" t="s">
        <v>4091</v>
      </c>
      <c r="H1031" s="971">
        <v>1</v>
      </c>
      <c r="I1031" s="972">
        <v>0.527983104540655</v>
      </c>
      <c r="J1031" s="972">
        <v>0</v>
      </c>
      <c r="K1031" s="973">
        <v>30</v>
      </c>
      <c r="L1031" s="972">
        <v>11.45</v>
      </c>
      <c r="M1031" s="972">
        <v>15.8394931362196</v>
      </c>
      <c r="N1031" s="971">
        <v>1</v>
      </c>
      <c r="O1031" s="971">
        <v>0</v>
      </c>
      <c r="P1031" s="968">
        <v>4690379102458</v>
      </c>
      <c r="Q1031" s="971"/>
      <c r="R1031" s="971">
        <v>0</v>
      </c>
      <c r="S1031" s="968" t="s">
        <v>4092</v>
      </c>
      <c r="T1031" s="974">
        <f t="shared" si="30"/>
        <v>11006.291000000001</v>
      </c>
      <c r="U1031" s="975">
        <f t="shared" si="31"/>
        <v>11556.605550000002</v>
      </c>
    </row>
    <row r="1032" spans="1:21" hidden="1">
      <c r="A1032" s="968" t="s">
        <v>5064</v>
      </c>
      <c r="B1032" s="969">
        <v>620070002717</v>
      </c>
      <c r="C1032" s="968" t="s">
        <v>5124</v>
      </c>
      <c r="D1032" s="968" t="s">
        <v>4144</v>
      </c>
      <c r="E1032" s="968" t="s">
        <v>4120</v>
      </c>
      <c r="F1032" s="970">
        <v>16427.3</v>
      </c>
      <c r="G1032" s="968" t="s">
        <v>4091</v>
      </c>
      <c r="H1032" s="971">
        <v>1</v>
      </c>
      <c r="I1032" s="972">
        <v>0.527983104540655</v>
      </c>
      <c r="J1032" s="972">
        <v>0</v>
      </c>
      <c r="K1032" s="973">
        <v>30</v>
      </c>
      <c r="L1032" s="972">
        <v>11.45</v>
      </c>
      <c r="M1032" s="972">
        <v>15.8394931362196</v>
      </c>
      <c r="N1032" s="971">
        <v>1</v>
      </c>
      <c r="O1032" s="971">
        <v>0</v>
      </c>
      <c r="P1032" s="968">
        <v>4690379102465</v>
      </c>
      <c r="Q1032" s="971"/>
      <c r="R1032" s="971">
        <v>0</v>
      </c>
      <c r="S1032" s="968" t="s">
        <v>4092</v>
      </c>
      <c r="T1032" s="974">
        <f t="shared" si="30"/>
        <v>11006.291000000001</v>
      </c>
      <c r="U1032" s="975">
        <f t="shared" si="31"/>
        <v>11556.605550000002</v>
      </c>
    </row>
    <row r="1033" spans="1:21" hidden="1">
      <c r="A1033" s="968" t="s">
        <v>5064</v>
      </c>
      <c r="B1033" s="969">
        <v>620070002718</v>
      </c>
      <c r="C1033" s="968" t="s">
        <v>5125</v>
      </c>
      <c r="D1033" s="968" t="s">
        <v>4144</v>
      </c>
      <c r="E1033" s="968" t="s">
        <v>4120</v>
      </c>
      <c r="F1033" s="970">
        <v>16427.3</v>
      </c>
      <c r="G1033" s="968" t="s">
        <v>4091</v>
      </c>
      <c r="H1033" s="971">
        <v>1</v>
      </c>
      <c r="I1033" s="972">
        <v>0.527983104540655</v>
      </c>
      <c r="J1033" s="972">
        <v>0</v>
      </c>
      <c r="K1033" s="973">
        <v>30</v>
      </c>
      <c r="L1033" s="972">
        <v>11.45</v>
      </c>
      <c r="M1033" s="972">
        <v>15.8394931362196</v>
      </c>
      <c r="N1033" s="971">
        <v>1</v>
      </c>
      <c r="O1033" s="971">
        <v>0</v>
      </c>
      <c r="P1033" s="968">
        <v>4690379102472</v>
      </c>
      <c r="Q1033" s="971"/>
      <c r="R1033" s="971">
        <v>0</v>
      </c>
      <c r="S1033" s="968" t="s">
        <v>4092</v>
      </c>
      <c r="T1033" s="974">
        <f t="shared" si="30"/>
        <v>11006.291000000001</v>
      </c>
      <c r="U1033" s="975">
        <f t="shared" si="31"/>
        <v>11556.605550000002</v>
      </c>
    </row>
    <row r="1034" spans="1:21" hidden="1">
      <c r="A1034" s="968" t="s">
        <v>5064</v>
      </c>
      <c r="B1034" s="969">
        <v>620070002719</v>
      </c>
      <c r="C1034" s="968" t="s">
        <v>5126</v>
      </c>
      <c r="D1034" s="968" t="s">
        <v>4144</v>
      </c>
      <c r="E1034" s="968" t="s">
        <v>4120</v>
      </c>
      <c r="F1034" s="970">
        <v>16427.3</v>
      </c>
      <c r="G1034" s="968" t="s">
        <v>4091</v>
      </c>
      <c r="H1034" s="971">
        <v>1</v>
      </c>
      <c r="I1034" s="972">
        <v>0.527983104540655</v>
      </c>
      <c r="J1034" s="972">
        <v>0</v>
      </c>
      <c r="K1034" s="973">
        <v>30</v>
      </c>
      <c r="L1034" s="972">
        <v>11.45</v>
      </c>
      <c r="M1034" s="972">
        <v>15.8394931362196</v>
      </c>
      <c r="N1034" s="971">
        <v>1</v>
      </c>
      <c r="O1034" s="971">
        <v>0</v>
      </c>
      <c r="P1034" s="968">
        <v>4690379102489</v>
      </c>
      <c r="Q1034" s="971"/>
      <c r="R1034" s="971">
        <v>0</v>
      </c>
      <c r="S1034" s="968" t="s">
        <v>4092</v>
      </c>
      <c r="T1034" s="974">
        <f t="shared" si="30"/>
        <v>11006.291000000001</v>
      </c>
      <c r="U1034" s="975">
        <f t="shared" si="31"/>
        <v>11556.605550000002</v>
      </c>
    </row>
    <row r="1035" spans="1:21" hidden="1">
      <c r="A1035" s="968" t="s">
        <v>5064</v>
      </c>
      <c r="B1035" s="969">
        <v>620070002720</v>
      </c>
      <c r="C1035" s="968" t="s">
        <v>5127</v>
      </c>
      <c r="D1035" s="968" t="s">
        <v>4157</v>
      </c>
      <c r="E1035" s="968" t="s">
        <v>4120</v>
      </c>
      <c r="F1035" s="970">
        <v>6972.3</v>
      </c>
      <c r="G1035" s="968" t="s">
        <v>4091</v>
      </c>
      <c r="H1035" s="971">
        <v>4</v>
      </c>
      <c r="I1035" s="972">
        <v>1.05596620908131</v>
      </c>
      <c r="J1035" s="972">
        <v>0</v>
      </c>
      <c r="K1035" s="973">
        <v>20</v>
      </c>
      <c r="L1035" s="972">
        <v>45.8</v>
      </c>
      <c r="M1035" s="972">
        <v>21.119324181626201</v>
      </c>
      <c r="N1035" s="971">
        <v>1</v>
      </c>
      <c r="O1035" s="971">
        <v>0</v>
      </c>
      <c r="P1035" s="968">
        <v>4690379102496</v>
      </c>
      <c r="Q1035" s="971"/>
      <c r="R1035" s="971">
        <v>0</v>
      </c>
      <c r="S1035" s="968" t="s">
        <v>4092</v>
      </c>
      <c r="T1035" s="974">
        <f t="shared" si="30"/>
        <v>4671.4410000000007</v>
      </c>
      <c r="U1035" s="975">
        <f t="shared" si="31"/>
        <v>4905.0130500000014</v>
      </c>
    </row>
    <row r="1036" spans="1:21" hidden="1">
      <c r="A1036" s="968" t="s">
        <v>5064</v>
      </c>
      <c r="B1036" s="969">
        <v>620070002721</v>
      </c>
      <c r="C1036" s="968" t="s">
        <v>5128</v>
      </c>
      <c r="D1036" s="968" t="s">
        <v>4157</v>
      </c>
      <c r="E1036" s="968" t="s">
        <v>4120</v>
      </c>
      <c r="F1036" s="970">
        <v>6972.3</v>
      </c>
      <c r="G1036" s="968" t="s">
        <v>4091</v>
      </c>
      <c r="H1036" s="971">
        <v>4</v>
      </c>
      <c r="I1036" s="972">
        <v>1.05596620908131</v>
      </c>
      <c r="J1036" s="972">
        <v>0</v>
      </c>
      <c r="K1036" s="973">
        <v>20</v>
      </c>
      <c r="L1036" s="972">
        <v>45.8</v>
      </c>
      <c r="M1036" s="972">
        <v>21.119324181626201</v>
      </c>
      <c r="N1036" s="971">
        <v>1</v>
      </c>
      <c r="O1036" s="971">
        <v>0</v>
      </c>
      <c r="P1036" s="968">
        <v>4690379102502</v>
      </c>
      <c r="Q1036" s="971"/>
      <c r="R1036" s="971">
        <v>0</v>
      </c>
      <c r="S1036" s="968" t="s">
        <v>4092</v>
      </c>
      <c r="T1036" s="974">
        <f t="shared" si="30"/>
        <v>4671.4410000000007</v>
      </c>
      <c r="U1036" s="975">
        <f t="shared" si="31"/>
        <v>4905.0130500000014</v>
      </c>
    </row>
    <row r="1037" spans="1:21" hidden="1">
      <c r="A1037" s="968" t="s">
        <v>5064</v>
      </c>
      <c r="B1037" s="969">
        <v>620070002722</v>
      </c>
      <c r="C1037" s="968" t="s">
        <v>5129</v>
      </c>
      <c r="D1037" s="968" t="s">
        <v>4157</v>
      </c>
      <c r="E1037" s="968" t="s">
        <v>4120</v>
      </c>
      <c r="F1037" s="970">
        <v>6972.3</v>
      </c>
      <c r="G1037" s="968" t="s">
        <v>4091</v>
      </c>
      <c r="H1037" s="971">
        <v>4</v>
      </c>
      <c r="I1037" s="972">
        <v>1.05596620908131</v>
      </c>
      <c r="J1037" s="972">
        <v>0</v>
      </c>
      <c r="K1037" s="973">
        <v>20</v>
      </c>
      <c r="L1037" s="972">
        <v>45.8</v>
      </c>
      <c r="M1037" s="972">
        <v>21.119324181626201</v>
      </c>
      <c r="N1037" s="971">
        <v>1</v>
      </c>
      <c r="O1037" s="971">
        <v>0</v>
      </c>
      <c r="P1037" s="968">
        <v>4690379102519</v>
      </c>
      <c r="Q1037" s="971"/>
      <c r="R1037" s="971">
        <v>0</v>
      </c>
      <c r="S1037" s="968" t="s">
        <v>4092</v>
      </c>
      <c r="T1037" s="974">
        <f t="shared" si="30"/>
        <v>4671.4410000000007</v>
      </c>
      <c r="U1037" s="975">
        <f t="shared" si="31"/>
        <v>4905.0130500000014</v>
      </c>
    </row>
    <row r="1038" spans="1:21" hidden="1">
      <c r="A1038" s="968" t="s">
        <v>5064</v>
      </c>
      <c r="B1038" s="969">
        <v>620070002723</v>
      </c>
      <c r="C1038" s="968" t="s">
        <v>5130</v>
      </c>
      <c r="D1038" s="968" t="s">
        <v>4157</v>
      </c>
      <c r="E1038" s="968" t="s">
        <v>4120</v>
      </c>
      <c r="F1038" s="970">
        <v>6972.3</v>
      </c>
      <c r="G1038" s="968" t="s">
        <v>4091</v>
      </c>
      <c r="H1038" s="971">
        <v>4</v>
      </c>
      <c r="I1038" s="972">
        <v>1.05596620908131</v>
      </c>
      <c r="J1038" s="972">
        <v>0</v>
      </c>
      <c r="K1038" s="973">
        <v>20</v>
      </c>
      <c r="L1038" s="972">
        <v>45.8</v>
      </c>
      <c r="M1038" s="972">
        <v>21.119324181626201</v>
      </c>
      <c r="N1038" s="971">
        <v>1</v>
      </c>
      <c r="O1038" s="971">
        <v>0</v>
      </c>
      <c r="P1038" s="968">
        <v>4690379102526</v>
      </c>
      <c r="Q1038" s="971"/>
      <c r="R1038" s="971">
        <v>0</v>
      </c>
      <c r="S1038" s="968" t="s">
        <v>4092</v>
      </c>
      <c r="T1038" s="974">
        <f t="shared" si="30"/>
        <v>4671.4410000000007</v>
      </c>
      <c r="U1038" s="975">
        <f t="shared" si="31"/>
        <v>4905.0130500000014</v>
      </c>
    </row>
    <row r="1039" spans="1:21" hidden="1">
      <c r="A1039" s="968" t="s">
        <v>5064</v>
      </c>
      <c r="B1039" s="969">
        <v>620070002724</v>
      </c>
      <c r="C1039" s="968" t="s">
        <v>5131</v>
      </c>
      <c r="D1039" s="968" t="s">
        <v>4157</v>
      </c>
      <c r="E1039" s="968" t="s">
        <v>4120</v>
      </c>
      <c r="F1039" s="970">
        <v>6972.3</v>
      </c>
      <c r="G1039" s="968" t="s">
        <v>4091</v>
      </c>
      <c r="H1039" s="971">
        <v>4</v>
      </c>
      <c r="I1039" s="972">
        <v>1.05596620908131</v>
      </c>
      <c r="J1039" s="972">
        <v>0</v>
      </c>
      <c r="K1039" s="973">
        <v>20</v>
      </c>
      <c r="L1039" s="972">
        <v>45.8</v>
      </c>
      <c r="M1039" s="972">
        <v>21.119324181626201</v>
      </c>
      <c r="N1039" s="971">
        <v>1</v>
      </c>
      <c r="O1039" s="971">
        <v>0</v>
      </c>
      <c r="P1039" s="968">
        <v>4690379102533</v>
      </c>
      <c r="Q1039" s="971"/>
      <c r="R1039" s="971">
        <v>0</v>
      </c>
      <c r="S1039" s="968" t="s">
        <v>4092</v>
      </c>
      <c r="T1039" s="974">
        <f t="shared" si="30"/>
        <v>4671.4410000000007</v>
      </c>
      <c r="U1039" s="975">
        <f t="shared" si="31"/>
        <v>4905.0130500000014</v>
      </c>
    </row>
    <row r="1040" spans="1:21" hidden="1">
      <c r="A1040" s="968" t="s">
        <v>5064</v>
      </c>
      <c r="B1040" s="969">
        <v>620070002725</v>
      </c>
      <c r="C1040" s="968" t="s">
        <v>5132</v>
      </c>
      <c r="D1040" s="968" t="s">
        <v>4157</v>
      </c>
      <c r="E1040" s="968" t="s">
        <v>4120</v>
      </c>
      <c r="F1040" s="970">
        <v>11712</v>
      </c>
      <c r="G1040" s="968" t="s">
        <v>4091</v>
      </c>
      <c r="H1040" s="971">
        <v>2</v>
      </c>
      <c r="I1040" s="972">
        <v>0.527983104540655</v>
      </c>
      <c r="J1040" s="972">
        <v>0</v>
      </c>
      <c r="K1040" s="973">
        <v>26</v>
      </c>
      <c r="L1040" s="972">
        <v>22.9</v>
      </c>
      <c r="M1040" s="972">
        <v>13.727560718056999</v>
      </c>
      <c r="N1040" s="971">
        <v>1</v>
      </c>
      <c r="O1040" s="971">
        <v>0</v>
      </c>
      <c r="P1040" s="968">
        <v>4690379102540</v>
      </c>
      <c r="Q1040" s="971"/>
      <c r="R1040" s="971">
        <v>0</v>
      </c>
      <c r="S1040" s="968" t="s">
        <v>4092</v>
      </c>
      <c r="T1040" s="974">
        <f t="shared" si="30"/>
        <v>7847.0400000000009</v>
      </c>
      <c r="U1040" s="975">
        <f t="shared" si="31"/>
        <v>8239.3920000000016</v>
      </c>
    </row>
    <row r="1041" spans="1:21" hidden="1">
      <c r="A1041" s="968" t="s">
        <v>5064</v>
      </c>
      <c r="B1041" s="969">
        <v>620070002726</v>
      </c>
      <c r="C1041" s="968" t="s">
        <v>5133</v>
      </c>
      <c r="D1041" s="968" t="s">
        <v>4157</v>
      </c>
      <c r="E1041" s="968" t="s">
        <v>4120</v>
      </c>
      <c r="F1041" s="970">
        <v>11712</v>
      </c>
      <c r="G1041" s="968" t="s">
        <v>4091</v>
      </c>
      <c r="H1041" s="971">
        <v>2</v>
      </c>
      <c r="I1041" s="972">
        <v>0.527983104540655</v>
      </c>
      <c r="J1041" s="972">
        <v>0</v>
      </c>
      <c r="K1041" s="973">
        <v>26</v>
      </c>
      <c r="L1041" s="972">
        <v>22.9</v>
      </c>
      <c r="M1041" s="972">
        <v>13.727560718056999</v>
      </c>
      <c r="N1041" s="971">
        <v>1</v>
      </c>
      <c r="O1041" s="971">
        <v>0</v>
      </c>
      <c r="P1041" s="968">
        <v>4690379102557</v>
      </c>
      <c r="Q1041" s="971"/>
      <c r="R1041" s="971">
        <v>0</v>
      </c>
      <c r="S1041" s="968" t="s">
        <v>4092</v>
      </c>
      <c r="T1041" s="974">
        <f t="shared" si="30"/>
        <v>7847.0400000000009</v>
      </c>
      <c r="U1041" s="975">
        <f t="shared" si="31"/>
        <v>8239.3920000000016</v>
      </c>
    </row>
    <row r="1042" spans="1:21" hidden="1">
      <c r="A1042" s="968" t="s">
        <v>5064</v>
      </c>
      <c r="B1042" s="969">
        <v>620070002727</v>
      </c>
      <c r="C1042" s="968" t="s">
        <v>5134</v>
      </c>
      <c r="D1042" s="968" t="s">
        <v>4157</v>
      </c>
      <c r="E1042" s="968" t="s">
        <v>4120</v>
      </c>
      <c r="F1042" s="970">
        <v>11712</v>
      </c>
      <c r="G1042" s="968" t="s">
        <v>4091</v>
      </c>
      <c r="H1042" s="971">
        <v>2</v>
      </c>
      <c r="I1042" s="972">
        <v>0.527983104540655</v>
      </c>
      <c r="J1042" s="972">
        <v>0</v>
      </c>
      <c r="K1042" s="973">
        <v>26</v>
      </c>
      <c r="L1042" s="972">
        <v>22.9</v>
      </c>
      <c r="M1042" s="972">
        <v>13.727560718056999</v>
      </c>
      <c r="N1042" s="971">
        <v>1</v>
      </c>
      <c r="O1042" s="971">
        <v>0</v>
      </c>
      <c r="P1042" s="968">
        <v>4690379102564</v>
      </c>
      <c r="Q1042" s="971"/>
      <c r="R1042" s="971">
        <v>0</v>
      </c>
      <c r="S1042" s="968" t="s">
        <v>4092</v>
      </c>
      <c r="T1042" s="974">
        <f t="shared" si="30"/>
        <v>7847.0400000000009</v>
      </c>
      <c r="U1042" s="975">
        <f t="shared" si="31"/>
        <v>8239.3920000000016</v>
      </c>
    </row>
    <row r="1043" spans="1:21" hidden="1">
      <c r="A1043" s="968" t="s">
        <v>5064</v>
      </c>
      <c r="B1043" s="969">
        <v>620070002728</v>
      </c>
      <c r="C1043" s="968" t="s">
        <v>5135</v>
      </c>
      <c r="D1043" s="968" t="s">
        <v>4157</v>
      </c>
      <c r="E1043" s="968" t="s">
        <v>4120</v>
      </c>
      <c r="F1043" s="970">
        <v>11712</v>
      </c>
      <c r="G1043" s="968" t="s">
        <v>4091</v>
      </c>
      <c r="H1043" s="971">
        <v>2</v>
      </c>
      <c r="I1043" s="972">
        <v>0.527983104540655</v>
      </c>
      <c r="J1043" s="972">
        <v>0</v>
      </c>
      <c r="K1043" s="973">
        <v>26</v>
      </c>
      <c r="L1043" s="972">
        <v>22.9</v>
      </c>
      <c r="M1043" s="972">
        <v>13.727560718056999</v>
      </c>
      <c r="N1043" s="971">
        <v>1</v>
      </c>
      <c r="O1043" s="971">
        <v>0</v>
      </c>
      <c r="P1043" s="968">
        <v>4690379102571</v>
      </c>
      <c r="Q1043" s="971"/>
      <c r="R1043" s="971">
        <v>0</v>
      </c>
      <c r="S1043" s="968" t="s">
        <v>4092</v>
      </c>
      <c r="T1043" s="974">
        <f t="shared" si="30"/>
        <v>7847.0400000000009</v>
      </c>
      <c r="U1043" s="975">
        <f t="shared" si="31"/>
        <v>8239.3920000000016</v>
      </c>
    </row>
    <row r="1044" spans="1:21" hidden="1">
      <c r="A1044" s="968" t="s">
        <v>5064</v>
      </c>
      <c r="B1044" s="969">
        <v>620070002729</v>
      </c>
      <c r="C1044" s="968" t="s">
        <v>5136</v>
      </c>
      <c r="D1044" s="968" t="s">
        <v>4157</v>
      </c>
      <c r="E1044" s="968" t="s">
        <v>4120</v>
      </c>
      <c r="F1044" s="970">
        <v>11712</v>
      </c>
      <c r="G1044" s="968" t="s">
        <v>4091</v>
      </c>
      <c r="H1044" s="971">
        <v>2</v>
      </c>
      <c r="I1044" s="972">
        <v>0.527983104540655</v>
      </c>
      <c r="J1044" s="972">
        <v>0</v>
      </c>
      <c r="K1044" s="973">
        <v>26</v>
      </c>
      <c r="L1044" s="972">
        <v>22.9</v>
      </c>
      <c r="M1044" s="972">
        <v>13.727560718056999</v>
      </c>
      <c r="N1044" s="971">
        <v>1</v>
      </c>
      <c r="O1044" s="971">
        <v>0</v>
      </c>
      <c r="P1044" s="968">
        <v>4690379102588</v>
      </c>
      <c r="Q1044" s="971"/>
      <c r="R1044" s="971">
        <v>0</v>
      </c>
      <c r="S1044" s="968" t="s">
        <v>4092</v>
      </c>
      <c r="T1044" s="974">
        <f t="shared" si="30"/>
        <v>7847.0400000000009</v>
      </c>
      <c r="U1044" s="975">
        <f t="shared" si="31"/>
        <v>8239.3920000000016</v>
      </c>
    </row>
    <row r="1045" spans="1:21" hidden="1">
      <c r="A1045" s="968" t="s">
        <v>5064</v>
      </c>
      <c r="B1045" s="969">
        <v>620070002730</v>
      </c>
      <c r="C1045" s="968" t="s">
        <v>5137</v>
      </c>
      <c r="D1045" s="968" t="s">
        <v>4157</v>
      </c>
      <c r="E1045" s="968" t="s">
        <v>4120</v>
      </c>
      <c r="F1045" s="970">
        <v>11712</v>
      </c>
      <c r="G1045" s="968" t="s">
        <v>4091</v>
      </c>
      <c r="H1045" s="971">
        <v>2</v>
      </c>
      <c r="I1045" s="972">
        <v>0.527983104540655</v>
      </c>
      <c r="J1045" s="972">
        <v>0</v>
      </c>
      <c r="K1045" s="973">
        <v>26</v>
      </c>
      <c r="L1045" s="972">
        <v>22.9</v>
      </c>
      <c r="M1045" s="972">
        <v>13.727560718056999</v>
      </c>
      <c r="N1045" s="971">
        <v>1</v>
      </c>
      <c r="O1045" s="971">
        <v>0</v>
      </c>
      <c r="P1045" s="968">
        <v>4690379102595</v>
      </c>
      <c r="Q1045" s="971"/>
      <c r="R1045" s="971">
        <v>0</v>
      </c>
      <c r="S1045" s="968" t="s">
        <v>4092</v>
      </c>
      <c r="T1045" s="974">
        <f t="shared" si="30"/>
        <v>7847.0400000000009</v>
      </c>
      <c r="U1045" s="975">
        <f t="shared" si="31"/>
        <v>8239.3920000000016</v>
      </c>
    </row>
    <row r="1046" spans="1:21" hidden="1">
      <c r="A1046" s="968" t="s">
        <v>5064</v>
      </c>
      <c r="B1046" s="969">
        <v>620070002731</v>
      </c>
      <c r="C1046" s="968" t="s">
        <v>5138</v>
      </c>
      <c r="D1046" s="968" t="s">
        <v>4157</v>
      </c>
      <c r="E1046" s="968" t="s">
        <v>4120</v>
      </c>
      <c r="F1046" s="970">
        <v>11712</v>
      </c>
      <c r="G1046" s="968" t="s">
        <v>4091</v>
      </c>
      <c r="H1046" s="971">
        <v>2</v>
      </c>
      <c r="I1046" s="972">
        <v>0.527983104540655</v>
      </c>
      <c r="J1046" s="972">
        <v>0</v>
      </c>
      <c r="K1046" s="973">
        <v>26</v>
      </c>
      <c r="L1046" s="972">
        <v>22.9</v>
      </c>
      <c r="M1046" s="972">
        <v>13.727560718056999</v>
      </c>
      <c r="N1046" s="971">
        <v>1</v>
      </c>
      <c r="O1046" s="971">
        <v>0</v>
      </c>
      <c r="P1046" s="968">
        <v>4690379102601</v>
      </c>
      <c r="Q1046" s="971"/>
      <c r="R1046" s="971">
        <v>0</v>
      </c>
      <c r="S1046" s="968" t="s">
        <v>4092</v>
      </c>
      <c r="T1046" s="974">
        <f t="shared" si="30"/>
        <v>7847.0400000000009</v>
      </c>
      <c r="U1046" s="975">
        <f t="shared" si="31"/>
        <v>8239.3920000000016</v>
      </c>
    </row>
    <row r="1047" spans="1:21" hidden="1">
      <c r="A1047" s="968" t="s">
        <v>5064</v>
      </c>
      <c r="B1047" s="969">
        <v>620070002732</v>
      </c>
      <c r="C1047" s="968" t="s">
        <v>5139</v>
      </c>
      <c r="D1047" s="968" t="s">
        <v>4157</v>
      </c>
      <c r="E1047" s="968" t="s">
        <v>4120</v>
      </c>
      <c r="F1047" s="970">
        <v>11712</v>
      </c>
      <c r="G1047" s="968" t="s">
        <v>4091</v>
      </c>
      <c r="H1047" s="971">
        <v>2</v>
      </c>
      <c r="I1047" s="972">
        <v>0.527983104540655</v>
      </c>
      <c r="J1047" s="972">
        <v>0</v>
      </c>
      <c r="K1047" s="973">
        <v>26</v>
      </c>
      <c r="L1047" s="972">
        <v>22.9</v>
      </c>
      <c r="M1047" s="972">
        <v>13.727560718056999</v>
      </c>
      <c r="N1047" s="971">
        <v>1</v>
      </c>
      <c r="O1047" s="971">
        <v>0</v>
      </c>
      <c r="P1047" s="968">
        <v>4690379102618</v>
      </c>
      <c r="Q1047" s="971"/>
      <c r="R1047" s="971">
        <v>0</v>
      </c>
      <c r="S1047" s="968" t="s">
        <v>4092</v>
      </c>
      <c r="T1047" s="974">
        <f t="shared" si="30"/>
        <v>7847.0400000000009</v>
      </c>
      <c r="U1047" s="975">
        <f t="shared" si="31"/>
        <v>8239.3920000000016</v>
      </c>
    </row>
    <row r="1048" spans="1:21" hidden="1">
      <c r="A1048" s="968" t="s">
        <v>5064</v>
      </c>
      <c r="B1048" s="969">
        <v>620070002733</v>
      </c>
      <c r="C1048" s="968" t="s">
        <v>5140</v>
      </c>
      <c r="D1048" s="968" t="s">
        <v>4157</v>
      </c>
      <c r="E1048" s="968" t="s">
        <v>4120</v>
      </c>
      <c r="F1048" s="970">
        <v>11712</v>
      </c>
      <c r="G1048" s="968" t="s">
        <v>4091</v>
      </c>
      <c r="H1048" s="971">
        <v>2</v>
      </c>
      <c r="I1048" s="972">
        <v>0.527983104540655</v>
      </c>
      <c r="J1048" s="972">
        <v>0</v>
      </c>
      <c r="K1048" s="973">
        <v>26</v>
      </c>
      <c r="L1048" s="972">
        <v>22.9</v>
      </c>
      <c r="M1048" s="972">
        <v>13.727560718056999</v>
      </c>
      <c r="N1048" s="971">
        <v>1</v>
      </c>
      <c r="O1048" s="971">
        <v>0</v>
      </c>
      <c r="P1048" s="968">
        <v>4690379102625</v>
      </c>
      <c r="Q1048" s="971"/>
      <c r="R1048" s="971">
        <v>0</v>
      </c>
      <c r="S1048" s="968" t="s">
        <v>4092</v>
      </c>
      <c r="T1048" s="974">
        <f t="shared" si="30"/>
        <v>7847.0400000000009</v>
      </c>
      <c r="U1048" s="975">
        <f t="shared" si="31"/>
        <v>8239.3920000000016</v>
      </c>
    </row>
    <row r="1049" spans="1:21" hidden="1">
      <c r="A1049" s="968" t="s">
        <v>5064</v>
      </c>
      <c r="B1049" s="969">
        <v>620070002734</v>
      </c>
      <c r="C1049" s="968" t="s">
        <v>5141</v>
      </c>
      <c r="D1049" s="968" t="s">
        <v>4157</v>
      </c>
      <c r="E1049" s="968" t="s">
        <v>4120</v>
      </c>
      <c r="F1049" s="970">
        <v>11712</v>
      </c>
      <c r="G1049" s="968" t="s">
        <v>4091</v>
      </c>
      <c r="H1049" s="971">
        <v>2</v>
      </c>
      <c r="I1049" s="972">
        <v>0.527983104540655</v>
      </c>
      <c r="J1049" s="972">
        <v>0</v>
      </c>
      <c r="K1049" s="973">
        <v>26</v>
      </c>
      <c r="L1049" s="972">
        <v>22.9</v>
      </c>
      <c r="M1049" s="972">
        <v>13.727560718056999</v>
      </c>
      <c r="N1049" s="971">
        <v>1</v>
      </c>
      <c r="O1049" s="971">
        <v>0</v>
      </c>
      <c r="P1049" s="968">
        <v>4690379102632</v>
      </c>
      <c r="Q1049" s="971"/>
      <c r="R1049" s="971">
        <v>0</v>
      </c>
      <c r="S1049" s="968" t="s">
        <v>4092</v>
      </c>
      <c r="T1049" s="974">
        <f t="shared" si="30"/>
        <v>7847.0400000000009</v>
      </c>
      <c r="U1049" s="975">
        <f t="shared" si="31"/>
        <v>8239.3920000000016</v>
      </c>
    </row>
    <row r="1050" spans="1:21" hidden="1">
      <c r="A1050" s="968" t="s">
        <v>5064</v>
      </c>
      <c r="B1050" s="969">
        <v>620070002735</v>
      </c>
      <c r="C1050" s="968" t="s">
        <v>5142</v>
      </c>
      <c r="D1050" s="968" t="s">
        <v>4170</v>
      </c>
      <c r="E1050" s="968" t="s">
        <v>4120</v>
      </c>
      <c r="F1050" s="970">
        <v>8985.2999999999993</v>
      </c>
      <c r="G1050" s="968" t="s">
        <v>4091</v>
      </c>
      <c r="H1050" s="971">
        <v>2</v>
      </c>
      <c r="I1050" s="972">
        <v>0.79207920792079201</v>
      </c>
      <c r="J1050" s="972">
        <v>0</v>
      </c>
      <c r="K1050" s="973">
        <v>18</v>
      </c>
      <c r="L1050" s="972">
        <v>22.9</v>
      </c>
      <c r="M1050" s="972">
        <v>14.2574257425743</v>
      </c>
      <c r="N1050" s="971">
        <v>1</v>
      </c>
      <c r="O1050" s="971">
        <v>0</v>
      </c>
      <c r="P1050" s="968">
        <v>4690379102649</v>
      </c>
      <c r="Q1050" s="971"/>
      <c r="R1050" s="971">
        <v>0</v>
      </c>
      <c r="S1050" s="968" t="s">
        <v>4092</v>
      </c>
      <c r="T1050" s="974">
        <f t="shared" si="30"/>
        <v>6020.1509999999998</v>
      </c>
      <c r="U1050" s="975">
        <f t="shared" si="31"/>
        <v>6321.1585500000001</v>
      </c>
    </row>
    <row r="1051" spans="1:21" hidden="1">
      <c r="A1051" s="968" t="s">
        <v>5064</v>
      </c>
      <c r="B1051" s="969">
        <v>620070002736</v>
      </c>
      <c r="C1051" s="968" t="s">
        <v>5143</v>
      </c>
      <c r="D1051" s="968" t="s">
        <v>4170</v>
      </c>
      <c r="E1051" s="968" t="s">
        <v>4120</v>
      </c>
      <c r="F1051" s="970">
        <v>8985.2999999999993</v>
      </c>
      <c r="G1051" s="968" t="s">
        <v>4091</v>
      </c>
      <c r="H1051" s="971">
        <v>2</v>
      </c>
      <c r="I1051" s="972">
        <v>0.79207920792079201</v>
      </c>
      <c r="J1051" s="972">
        <v>0</v>
      </c>
      <c r="K1051" s="973">
        <v>18</v>
      </c>
      <c r="L1051" s="972">
        <v>22.9</v>
      </c>
      <c r="M1051" s="972">
        <v>14.2574257425743</v>
      </c>
      <c r="N1051" s="971">
        <v>1</v>
      </c>
      <c r="O1051" s="971">
        <v>0</v>
      </c>
      <c r="P1051" s="968">
        <v>4690379102656</v>
      </c>
      <c r="Q1051" s="971"/>
      <c r="R1051" s="971">
        <v>0</v>
      </c>
      <c r="S1051" s="968" t="s">
        <v>4092</v>
      </c>
      <c r="T1051" s="974">
        <f t="shared" si="30"/>
        <v>6020.1509999999998</v>
      </c>
      <c r="U1051" s="975">
        <f t="shared" si="31"/>
        <v>6321.1585500000001</v>
      </c>
    </row>
    <row r="1052" spans="1:21" hidden="1">
      <c r="A1052" s="968" t="s">
        <v>5064</v>
      </c>
      <c r="B1052" s="969">
        <v>620070002737</v>
      </c>
      <c r="C1052" s="968" t="s">
        <v>5144</v>
      </c>
      <c r="D1052" s="968" t="s">
        <v>4170</v>
      </c>
      <c r="E1052" s="968" t="s">
        <v>4120</v>
      </c>
      <c r="F1052" s="970">
        <v>8985.2999999999993</v>
      </c>
      <c r="G1052" s="968" t="s">
        <v>4091</v>
      </c>
      <c r="H1052" s="971">
        <v>2</v>
      </c>
      <c r="I1052" s="972">
        <v>0.79207920792079201</v>
      </c>
      <c r="J1052" s="972">
        <v>0</v>
      </c>
      <c r="K1052" s="973">
        <v>18</v>
      </c>
      <c r="L1052" s="972">
        <v>22.9</v>
      </c>
      <c r="M1052" s="972">
        <v>14.2574257425743</v>
      </c>
      <c r="N1052" s="971">
        <v>1</v>
      </c>
      <c r="O1052" s="971">
        <v>0</v>
      </c>
      <c r="P1052" s="968">
        <v>4690379102663</v>
      </c>
      <c r="Q1052" s="971"/>
      <c r="R1052" s="971">
        <v>0</v>
      </c>
      <c r="S1052" s="968" t="s">
        <v>4092</v>
      </c>
      <c r="T1052" s="974">
        <f t="shared" si="30"/>
        <v>6020.1509999999998</v>
      </c>
      <c r="U1052" s="975">
        <f t="shared" si="31"/>
        <v>6321.1585500000001</v>
      </c>
    </row>
    <row r="1053" spans="1:21" hidden="1">
      <c r="A1053" s="968" t="s">
        <v>5064</v>
      </c>
      <c r="B1053" s="969">
        <v>620070002738</v>
      </c>
      <c r="C1053" s="968" t="s">
        <v>5145</v>
      </c>
      <c r="D1053" s="968" t="s">
        <v>4170</v>
      </c>
      <c r="E1053" s="968" t="s">
        <v>4120</v>
      </c>
      <c r="F1053" s="970">
        <v>8985.2999999999993</v>
      </c>
      <c r="G1053" s="968" t="s">
        <v>4091</v>
      </c>
      <c r="H1053" s="971">
        <v>2</v>
      </c>
      <c r="I1053" s="972">
        <v>0.79207920792079201</v>
      </c>
      <c r="J1053" s="972">
        <v>0</v>
      </c>
      <c r="K1053" s="973">
        <v>18</v>
      </c>
      <c r="L1053" s="972">
        <v>22.9</v>
      </c>
      <c r="M1053" s="972">
        <v>14.2574257425743</v>
      </c>
      <c r="N1053" s="971">
        <v>1</v>
      </c>
      <c r="O1053" s="971">
        <v>0</v>
      </c>
      <c r="P1053" s="968">
        <v>4690379102670</v>
      </c>
      <c r="Q1053" s="971"/>
      <c r="R1053" s="971">
        <v>0</v>
      </c>
      <c r="S1053" s="968" t="s">
        <v>4092</v>
      </c>
      <c r="T1053" s="974">
        <f t="shared" si="30"/>
        <v>6020.1509999999998</v>
      </c>
      <c r="U1053" s="975">
        <f t="shared" si="31"/>
        <v>6321.1585500000001</v>
      </c>
    </row>
    <row r="1054" spans="1:21" hidden="1">
      <c r="A1054" s="968" t="s">
        <v>5064</v>
      </c>
      <c r="B1054" s="969">
        <v>620070002739</v>
      </c>
      <c r="C1054" s="968" t="s">
        <v>5146</v>
      </c>
      <c r="D1054" s="968" t="s">
        <v>4170</v>
      </c>
      <c r="E1054" s="968" t="s">
        <v>4120</v>
      </c>
      <c r="F1054" s="970">
        <v>8985.2999999999993</v>
      </c>
      <c r="G1054" s="968" t="s">
        <v>4091</v>
      </c>
      <c r="H1054" s="971">
        <v>2</v>
      </c>
      <c r="I1054" s="972">
        <v>0.79207920792079201</v>
      </c>
      <c r="J1054" s="972">
        <v>0</v>
      </c>
      <c r="K1054" s="973">
        <v>18</v>
      </c>
      <c r="L1054" s="972">
        <v>22.9</v>
      </c>
      <c r="M1054" s="972">
        <v>14.2574257425743</v>
      </c>
      <c r="N1054" s="971">
        <v>1</v>
      </c>
      <c r="O1054" s="971">
        <v>0</v>
      </c>
      <c r="P1054" s="968">
        <v>4690379102687</v>
      </c>
      <c r="Q1054" s="971"/>
      <c r="R1054" s="971">
        <v>0</v>
      </c>
      <c r="S1054" s="968" t="s">
        <v>4092</v>
      </c>
      <c r="T1054" s="974">
        <f t="shared" si="30"/>
        <v>6020.1509999999998</v>
      </c>
      <c r="U1054" s="975">
        <f t="shared" si="31"/>
        <v>6321.1585500000001</v>
      </c>
    </row>
    <row r="1055" spans="1:21" hidden="1">
      <c r="A1055" s="968" t="s">
        <v>5064</v>
      </c>
      <c r="B1055" s="969">
        <v>620070002740</v>
      </c>
      <c r="C1055" s="968" t="s">
        <v>5147</v>
      </c>
      <c r="D1055" s="968" t="s">
        <v>4170</v>
      </c>
      <c r="E1055" s="968" t="s">
        <v>4120</v>
      </c>
      <c r="F1055" s="970">
        <v>12895.4</v>
      </c>
      <c r="G1055" s="968" t="s">
        <v>4091</v>
      </c>
      <c r="H1055" s="971">
        <v>1</v>
      </c>
      <c r="I1055" s="972">
        <v>0.396039603960396</v>
      </c>
      <c r="J1055" s="972">
        <v>0</v>
      </c>
      <c r="K1055" s="973">
        <v>30</v>
      </c>
      <c r="L1055" s="972">
        <v>11.45</v>
      </c>
      <c r="M1055" s="972">
        <v>11.881188118811901</v>
      </c>
      <c r="N1055" s="971">
        <v>1</v>
      </c>
      <c r="O1055" s="971">
        <v>0</v>
      </c>
      <c r="P1055" s="968">
        <v>4690379102694</v>
      </c>
      <c r="Q1055" s="971"/>
      <c r="R1055" s="971">
        <v>0</v>
      </c>
      <c r="S1055" s="968" t="s">
        <v>4092</v>
      </c>
      <c r="T1055" s="974">
        <f t="shared" ref="T1055:T1118" si="32">F1055*67%</f>
        <v>8639.9179999999997</v>
      </c>
      <c r="U1055" s="975">
        <f t="shared" ref="U1055:U1118" si="33">T1055*1.05</f>
        <v>9071.9138999999996</v>
      </c>
    </row>
    <row r="1056" spans="1:21" hidden="1">
      <c r="A1056" s="968" t="s">
        <v>5064</v>
      </c>
      <c r="B1056" s="969">
        <v>620070002741</v>
      </c>
      <c r="C1056" s="968" t="s">
        <v>5148</v>
      </c>
      <c r="D1056" s="968" t="s">
        <v>4170</v>
      </c>
      <c r="E1056" s="968" t="s">
        <v>4120</v>
      </c>
      <c r="F1056" s="970">
        <v>12895.4</v>
      </c>
      <c r="G1056" s="968" t="s">
        <v>4091</v>
      </c>
      <c r="H1056" s="971">
        <v>1</v>
      </c>
      <c r="I1056" s="972">
        <v>0.396039603960396</v>
      </c>
      <c r="J1056" s="972">
        <v>0</v>
      </c>
      <c r="K1056" s="973">
        <v>30</v>
      </c>
      <c r="L1056" s="972">
        <v>11.45</v>
      </c>
      <c r="M1056" s="972">
        <v>11.881188118811901</v>
      </c>
      <c r="N1056" s="971">
        <v>1</v>
      </c>
      <c r="O1056" s="971">
        <v>0</v>
      </c>
      <c r="P1056" s="968">
        <v>4690379102700</v>
      </c>
      <c r="Q1056" s="971"/>
      <c r="R1056" s="971">
        <v>0</v>
      </c>
      <c r="S1056" s="968" t="s">
        <v>4092</v>
      </c>
      <c r="T1056" s="974">
        <f t="shared" si="32"/>
        <v>8639.9179999999997</v>
      </c>
      <c r="U1056" s="975">
        <f t="shared" si="33"/>
        <v>9071.9138999999996</v>
      </c>
    </row>
    <row r="1057" spans="1:21" hidden="1">
      <c r="A1057" s="968" t="s">
        <v>5064</v>
      </c>
      <c r="B1057" s="969">
        <v>620070002742</v>
      </c>
      <c r="C1057" s="968" t="s">
        <v>5149</v>
      </c>
      <c r="D1057" s="968" t="s">
        <v>4170</v>
      </c>
      <c r="E1057" s="968" t="s">
        <v>4120</v>
      </c>
      <c r="F1057" s="970">
        <v>12895.4</v>
      </c>
      <c r="G1057" s="968" t="s">
        <v>4091</v>
      </c>
      <c r="H1057" s="971">
        <v>1</v>
      </c>
      <c r="I1057" s="972">
        <v>0.396039603960396</v>
      </c>
      <c r="J1057" s="972">
        <v>0</v>
      </c>
      <c r="K1057" s="973">
        <v>30</v>
      </c>
      <c r="L1057" s="972">
        <v>11.45</v>
      </c>
      <c r="M1057" s="972">
        <v>11.881188118811901</v>
      </c>
      <c r="N1057" s="971">
        <v>1</v>
      </c>
      <c r="O1057" s="971">
        <v>0</v>
      </c>
      <c r="P1057" s="968">
        <v>4690379102717</v>
      </c>
      <c r="Q1057" s="971"/>
      <c r="R1057" s="971">
        <v>0</v>
      </c>
      <c r="S1057" s="968" t="s">
        <v>4092</v>
      </c>
      <c r="T1057" s="974">
        <f t="shared" si="32"/>
        <v>8639.9179999999997</v>
      </c>
      <c r="U1057" s="975">
        <f t="shared" si="33"/>
        <v>9071.9138999999996</v>
      </c>
    </row>
    <row r="1058" spans="1:21" hidden="1">
      <c r="A1058" s="968" t="s">
        <v>5064</v>
      </c>
      <c r="B1058" s="969">
        <v>620070002743</v>
      </c>
      <c r="C1058" s="968" t="s">
        <v>5150</v>
      </c>
      <c r="D1058" s="968" t="s">
        <v>4170</v>
      </c>
      <c r="E1058" s="968" t="s">
        <v>4120</v>
      </c>
      <c r="F1058" s="970">
        <v>12895.4</v>
      </c>
      <c r="G1058" s="968" t="s">
        <v>4091</v>
      </c>
      <c r="H1058" s="971">
        <v>1</v>
      </c>
      <c r="I1058" s="972">
        <v>0.396039603960396</v>
      </c>
      <c r="J1058" s="972">
        <v>0</v>
      </c>
      <c r="K1058" s="973">
        <v>30</v>
      </c>
      <c r="L1058" s="972">
        <v>11.45</v>
      </c>
      <c r="M1058" s="972">
        <v>11.881188118811901</v>
      </c>
      <c r="N1058" s="971">
        <v>1</v>
      </c>
      <c r="O1058" s="971">
        <v>0</v>
      </c>
      <c r="P1058" s="968">
        <v>4690379102724</v>
      </c>
      <c r="Q1058" s="971"/>
      <c r="R1058" s="971">
        <v>0</v>
      </c>
      <c r="S1058" s="968" t="s">
        <v>4092</v>
      </c>
      <c r="T1058" s="974">
        <f t="shared" si="32"/>
        <v>8639.9179999999997</v>
      </c>
      <c r="U1058" s="975">
        <f t="shared" si="33"/>
        <v>9071.9138999999996</v>
      </c>
    </row>
    <row r="1059" spans="1:21" hidden="1">
      <c r="A1059" s="968" t="s">
        <v>5064</v>
      </c>
      <c r="B1059" s="969">
        <v>620070002744</v>
      </c>
      <c r="C1059" s="968" t="s">
        <v>5151</v>
      </c>
      <c r="D1059" s="968" t="s">
        <v>4170</v>
      </c>
      <c r="E1059" s="968" t="s">
        <v>4120</v>
      </c>
      <c r="F1059" s="970">
        <v>12895.4</v>
      </c>
      <c r="G1059" s="968" t="s">
        <v>4091</v>
      </c>
      <c r="H1059" s="971">
        <v>1</v>
      </c>
      <c r="I1059" s="972">
        <v>0.396039603960396</v>
      </c>
      <c r="J1059" s="972">
        <v>0</v>
      </c>
      <c r="K1059" s="973">
        <v>30</v>
      </c>
      <c r="L1059" s="972">
        <v>11.45</v>
      </c>
      <c r="M1059" s="972">
        <v>11.881188118811901</v>
      </c>
      <c r="N1059" s="971">
        <v>1</v>
      </c>
      <c r="O1059" s="971">
        <v>0</v>
      </c>
      <c r="P1059" s="968">
        <v>4690379102731</v>
      </c>
      <c r="Q1059" s="971"/>
      <c r="R1059" s="971">
        <v>0</v>
      </c>
      <c r="S1059" s="968" t="s">
        <v>4092</v>
      </c>
      <c r="T1059" s="974">
        <f t="shared" si="32"/>
        <v>8639.9179999999997</v>
      </c>
      <c r="U1059" s="975">
        <f t="shared" si="33"/>
        <v>9071.9138999999996</v>
      </c>
    </row>
    <row r="1060" spans="1:21" hidden="1">
      <c r="A1060" s="968" t="s">
        <v>5064</v>
      </c>
      <c r="B1060" s="969">
        <v>620070002745</v>
      </c>
      <c r="C1060" s="968" t="s">
        <v>5152</v>
      </c>
      <c r="D1060" s="968" t="s">
        <v>4170</v>
      </c>
      <c r="E1060" s="968" t="s">
        <v>4120</v>
      </c>
      <c r="F1060" s="970">
        <v>12895.4</v>
      </c>
      <c r="G1060" s="968" t="s">
        <v>4091</v>
      </c>
      <c r="H1060" s="971">
        <v>1</v>
      </c>
      <c r="I1060" s="972">
        <v>0.396039603960396</v>
      </c>
      <c r="J1060" s="972">
        <v>0</v>
      </c>
      <c r="K1060" s="973">
        <v>30</v>
      </c>
      <c r="L1060" s="972">
        <v>11.45</v>
      </c>
      <c r="M1060" s="972">
        <v>11.881188118811901</v>
      </c>
      <c r="N1060" s="971">
        <v>1</v>
      </c>
      <c r="O1060" s="971">
        <v>0</v>
      </c>
      <c r="P1060" s="968">
        <v>4690379102748</v>
      </c>
      <c r="Q1060" s="971"/>
      <c r="R1060" s="971">
        <v>0</v>
      </c>
      <c r="S1060" s="968" t="s">
        <v>4092</v>
      </c>
      <c r="T1060" s="974">
        <f t="shared" si="32"/>
        <v>8639.9179999999997</v>
      </c>
      <c r="U1060" s="975">
        <f t="shared" si="33"/>
        <v>9071.9138999999996</v>
      </c>
    </row>
    <row r="1061" spans="1:21" hidden="1">
      <c r="A1061" s="968" t="s">
        <v>5064</v>
      </c>
      <c r="B1061" s="969">
        <v>620070002746</v>
      </c>
      <c r="C1061" s="968" t="s">
        <v>5153</v>
      </c>
      <c r="D1061" s="968" t="s">
        <v>4170</v>
      </c>
      <c r="E1061" s="968" t="s">
        <v>4120</v>
      </c>
      <c r="F1061" s="970">
        <v>12895.4</v>
      </c>
      <c r="G1061" s="968" t="s">
        <v>4091</v>
      </c>
      <c r="H1061" s="971">
        <v>1</v>
      </c>
      <c r="I1061" s="972">
        <v>0.396039603960396</v>
      </c>
      <c r="J1061" s="972">
        <v>0</v>
      </c>
      <c r="K1061" s="973">
        <v>30</v>
      </c>
      <c r="L1061" s="972">
        <v>11.45</v>
      </c>
      <c r="M1061" s="972">
        <v>11.881188118811901</v>
      </c>
      <c r="N1061" s="971">
        <v>1</v>
      </c>
      <c r="O1061" s="971">
        <v>0</v>
      </c>
      <c r="P1061" s="968">
        <v>4690379102755</v>
      </c>
      <c r="Q1061" s="971"/>
      <c r="R1061" s="971">
        <v>0</v>
      </c>
      <c r="S1061" s="968" t="s">
        <v>4092</v>
      </c>
      <c r="T1061" s="974">
        <f t="shared" si="32"/>
        <v>8639.9179999999997</v>
      </c>
      <c r="U1061" s="975">
        <f t="shared" si="33"/>
        <v>9071.9138999999996</v>
      </c>
    </row>
    <row r="1062" spans="1:21" hidden="1">
      <c r="A1062" s="968" t="s">
        <v>5064</v>
      </c>
      <c r="B1062" s="969">
        <v>620070002747</v>
      </c>
      <c r="C1062" s="968" t="s">
        <v>5154</v>
      </c>
      <c r="D1062" s="968" t="s">
        <v>4170</v>
      </c>
      <c r="E1062" s="968" t="s">
        <v>4120</v>
      </c>
      <c r="F1062" s="970">
        <v>12895.4</v>
      </c>
      <c r="G1062" s="968" t="s">
        <v>4091</v>
      </c>
      <c r="H1062" s="971">
        <v>1</v>
      </c>
      <c r="I1062" s="972">
        <v>0.396039603960396</v>
      </c>
      <c r="J1062" s="972">
        <v>0</v>
      </c>
      <c r="K1062" s="973">
        <v>30</v>
      </c>
      <c r="L1062" s="972">
        <v>11.45</v>
      </c>
      <c r="M1062" s="972">
        <v>11.881188118811901</v>
      </c>
      <c r="N1062" s="971">
        <v>1</v>
      </c>
      <c r="O1062" s="971">
        <v>0</v>
      </c>
      <c r="P1062" s="968">
        <v>4690379102762</v>
      </c>
      <c r="Q1062" s="971"/>
      <c r="R1062" s="971">
        <v>0</v>
      </c>
      <c r="S1062" s="968" t="s">
        <v>4092</v>
      </c>
      <c r="T1062" s="974">
        <f t="shared" si="32"/>
        <v>8639.9179999999997</v>
      </c>
      <c r="U1062" s="975">
        <f t="shared" si="33"/>
        <v>9071.9138999999996</v>
      </c>
    </row>
    <row r="1063" spans="1:21" hidden="1">
      <c r="A1063" s="968" t="s">
        <v>5064</v>
      </c>
      <c r="B1063" s="969">
        <v>620070002748</v>
      </c>
      <c r="C1063" s="968" t="s">
        <v>5155</v>
      </c>
      <c r="D1063" s="968" t="s">
        <v>4170</v>
      </c>
      <c r="E1063" s="968" t="s">
        <v>4120</v>
      </c>
      <c r="F1063" s="970">
        <v>12895.4</v>
      </c>
      <c r="G1063" s="968" t="s">
        <v>4091</v>
      </c>
      <c r="H1063" s="971">
        <v>1</v>
      </c>
      <c r="I1063" s="972">
        <v>0.396039603960396</v>
      </c>
      <c r="J1063" s="972">
        <v>0</v>
      </c>
      <c r="K1063" s="973">
        <v>30</v>
      </c>
      <c r="L1063" s="972">
        <v>11.45</v>
      </c>
      <c r="M1063" s="972">
        <v>11.881188118811901</v>
      </c>
      <c r="N1063" s="971">
        <v>1</v>
      </c>
      <c r="O1063" s="971">
        <v>0</v>
      </c>
      <c r="P1063" s="968">
        <v>4690379102779</v>
      </c>
      <c r="Q1063" s="971"/>
      <c r="R1063" s="971">
        <v>0</v>
      </c>
      <c r="S1063" s="968" t="s">
        <v>4092</v>
      </c>
      <c r="T1063" s="974">
        <f t="shared" si="32"/>
        <v>8639.9179999999997</v>
      </c>
      <c r="U1063" s="975">
        <f t="shared" si="33"/>
        <v>9071.9138999999996</v>
      </c>
    </row>
    <row r="1064" spans="1:21" hidden="1">
      <c r="A1064" s="968" t="s">
        <v>5064</v>
      </c>
      <c r="B1064" s="969">
        <v>620070002749</v>
      </c>
      <c r="C1064" s="968" t="s">
        <v>5156</v>
      </c>
      <c r="D1064" s="968" t="s">
        <v>4170</v>
      </c>
      <c r="E1064" s="968" t="s">
        <v>4120</v>
      </c>
      <c r="F1064" s="970">
        <v>12895.4</v>
      </c>
      <c r="G1064" s="968" t="s">
        <v>4091</v>
      </c>
      <c r="H1064" s="971">
        <v>1</v>
      </c>
      <c r="I1064" s="972">
        <v>0.396039603960396</v>
      </c>
      <c r="J1064" s="972">
        <v>0</v>
      </c>
      <c r="K1064" s="973">
        <v>30</v>
      </c>
      <c r="L1064" s="972">
        <v>11.45</v>
      </c>
      <c r="M1064" s="972">
        <v>11.881188118811901</v>
      </c>
      <c r="N1064" s="971">
        <v>1</v>
      </c>
      <c r="O1064" s="971">
        <v>0</v>
      </c>
      <c r="P1064" s="968">
        <v>4690379102786</v>
      </c>
      <c r="Q1064" s="971"/>
      <c r="R1064" s="971">
        <v>0</v>
      </c>
      <c r="S1064" s="968" t="s">
        <v>4092</v>
      </c>
      <c r="T1064" s="974">
        <f t="shared" si="32"/>
        <v>8639.9179999999997</v>
      </c>
      <c r="U1064" s="975">
        <f t="shared" si="33"/>
        <v>9071.9138999999996</v>
      </c>
    </row>
    <row r="1065" spans="1:21" hidden="1">
      <c r="A1065" s="968" t="s">
        <v>5157</v>
      </c>
      <c r="B1065" s="969">
        <v>600180000071</v>
      </c>
      <c r="C1065" s="968" t="s">
        <v>5158</v>
      </c>
      <c r="D1065" s="968" t="s">
        <v>4220</v>
      </c>
      <c r="E1065" s="968" t="s">
        <v>4090</v>
      </c>
      <c r="F1065" s="970">
        <v>8241.1</v>
      </c>
      <c r="G1065" s="968" t="s">
        <v>4091</v>
      </c>
      <c r="H1065" s="971">
        <v>1</v>
      </c>
      <c r="I1065" s="972">
        <v>3.3359999999999999</v>
      </c>
      <c r="J1065" s="972">
        <v>0</v>
      </c>
      <c r="K1065" s="973">
        <v>18</v>
      </c>
      <c r="L1065" s="972">
        <v>50.57376</v>
      </c>
      <c r="M1065" s="972">
        <v>60.048000000000002</v>
      </c>
      <c r="N1065" s="971">
        <v>1</v>
      </c>
      <c r="O1065" s="971">
        <v>0</v>
      </c>
      <c r="P1065" s="968">
        <v>4690379106364</v>
      </c>
      <c r="Q1065" s="971"/>
      <c r="R1065" s="971">
        <v>0</v>
      </c>
      <c r="S1065" s="968" t="s">
        <v>4092</v>
      </c>
      <c r="T1065" s="974">
        <f t="shared" si="32"/>
        <v>5521.5370000000003</v>
      </c>
      <c r="U1065" s="975">
        <f t="shared" si="33"/>
        <v>5797.6138500000006</v>
      </c>
    </row>
    <row r="1066" spans="1:21" hidden="1">
      <c r="A1066" s="968" t="s">
        <v>5157</v>
      </c>
      <c r="B1066" s="969">
        <v>610010002248</v>
      </c>
      <c r="C1066" s="968" t="s">
        <v>5159</v>
      </c>
      <c r="D1066" s="968" t="s">
        <v>5160</v>
      </c>
      <c r="E1066" s="968" t="s">
        <v>4090</v>
      </c>
      <c r="F1066" s="970">
        <v>5557.0999999999995</v>
      </c>
      <c r="G1066" s="968" t="s">
        <v>4091</v>
      </c>
      <c r="H1066" s="971">
        <v>4</v>
      </c>
      <c r="I1066" s="972">
        <v>1.28</v>
      </c>
      <c r="J1066" s="972">
        <v>0</v>
      </c>
      <c r="K1066" s="973">
        <v>40</v>
      </c>
      <c r="L1066" s="972">
        <v>25.856000000000002</v>
      </c>
      <c r="M1066" s="972">
        <v>51.2</v>
      </c>
      <c r="N1066" s="971">
        <v>1</v>
      </c>
      <c r="O1066" s="971">
        <v>0</v>
      </c>
      <c r="P1066" s="968">
        <v>4690379084556</v>
      </c>
      <c r="Q1066" s="971"/>
      <c r="R1066" s="971">
        <v>0</v>
      </c>
      <c r="S1066" s="968" t="s">
        <v>4092</v>
      </c>
      <c r="T1066" s="974">
        <f t="shared" si="32"/>
        <v>3723.2570000000001</v>
      </c>
      <c r="U1066" s="975">
        <f t="shared" si="33"/>
        <v>3909.4198500000002</v>
      </c>
    </row>
    <row r="1067" spans="1:21" hidden="1">
      <c r="A1067" s="968" t="s">
        <v>5157</v>
      </c>
      <c r="B1067" s="969">
        <v>610010002249</v>
      </c>
      <c r="C1067" s="968" t="s">
        <v>5161</v>
      </c>
      <c r="D1067" s="968" t="s">
        <v>5160</v>
      </c>
      <c r="E1067" s="968" t="s">
        <v>4090</v>
      </c>
      <c r="F1067" s="970">
        <v>5557.0999999999995</v>
      </c>
      <c r="G1067" s="968" t="s">
        <v>4091</v>
      </c>
      <c r="H1067" s="971">
        <v>4</v>
      </c>
      <c r="I1067" s="972">
        <v>1.28</v>
      </c>
      <c r="J1067" s="972">
        <v>0</v>
      </c>
      <c r="K1067" s="973">
        <v>40</v>
      </c>
      <c r="L1067" s="972">
        <v>25.856000000000002</v>
      </c>
      <c r="M1067" s="972">
        <v>51.2</v>
      </c>
      <c r="N1067" s="971">
        <v>1</v>
      </c>
      <c r="O1067" s="971">
        <v>0</v>
      </c>
      <c r="P1067" s="968">
        <v>4690379084563</v>
      </c>
      <c r="Q1067" s="971"/>
      <c r="R1067" s="971">
        <v>0</v>
      </c>
      <c r="S1067" s="968" t="s">
        <v>4092</v>
      </c>
      <c r="T1067" s="974">
        <f t="shared" si="32"/>
        <v>3723.2570000000001</v>
      </c>
      <c r="U1067" s="975">
        <f t="shared" si="33"/>
        <v>3909.4198500000002</v>
      </c>
    </row>
    <row r="1068" spans="1:21" hidden="1">
      <c r="A1068" s="968" t="s">
        <v>5157</v>
      </c>
      <c r="B1068" s="969">
        <v>610010002246</v>
      </c>
      <c r="C1068" s="968" t="s">
        <v>5162</v>
      </c>
      <c r="D1068" s="968" t="s">
        <v>5160</v>
      </c>
      <c r="E1068" s="968" t="s">
        <v>4090</v>
      </c>
      <c r="F1068" s="970">
        <v>5557.0999999999995</v>
      </c>
      <c r="G1068" s="968" t="s">
        <v>4091</v>
      </c>
      <c r="H1068" s="971">
        <v>4</v>
      </c>
      <c r="I1068" s="972">
        <v>1.28</v>
      </c>
      <c r="J1068" s="972">
        <v>0</v>
      </c>
      <c r="K1068" s="973">
        <v>40</v>
      </c>
      <c r="L1068" s="972">
        <v>25.856000000000002</v>
      </c>
      <c r="M1068" s="972">
        <v>51.2</v>
      </c>
      <c r="N1068" s="971">
        <v>1</v>
      </c>
      <c r="O1068" s="971">
        <v>0</v>
      </c>
      <c r="P1068" s="968">
        <v>4690379084532</v>
      </c>
      <c r="Q1068" s="971"/>
      <c r="R1068" s="971">
        <v>0</v>
      </c>
      <c r="S1068" s="968" t="s">
        <v>4092</v>
      </c>
      <c r="T1068" s="974">
        <f t="shared" si="32"/>
        <v>3723.2570000000001</v>
      </c>
      <c r="U1068" s="975">
        <f t="shared" si="33"/>
        <v>3909.4198500000002</v>
      </c>
    </row>
    <row r="1069" spans="1:21" hidden="1">
      <c r="A1069" s="968" t="s">
        <v>5157</v>
      </c>
      <c r="B1069" s="969">
        <v>610010002247</v>
      </c>
      <c r="C1069" s="968" t="s">
        <v>5163</v>
      </c>
      <c r="D1069" s="968" t="s">
        <v>5160</v>
      </c>
      <c r="E1069" s="968" t="s">
        <v>4090</v>
      </c>
      <c r="F1069" s="970">
        <v>6356.2</v>
      </c>
      <c r="G1069" s="968" t="s">
        <v>4091</v>
      </c>
      <c r="H1069" s="971">
        <v>4</v>
      </c>
      <c r="I1069" s="972">
        <v>1.28</v>
      </c>
      <c r="J1069" s="972">
        <v>0</v>
      </c>
      <c r="K1069" s="973">
        <v>40</v>
      </c>
      <c r="L1069" s="972">
        <v>25.856000000000002</v>
      </c>
      <c r="M1069" s="972">
        <v>51.2</v>
      </c>
      <c r="N1069" s="971">
        <v>1</v>
      </c>
      <c r="O1069" s="971">
        <v>0</v>
      </c>
      <c r="P1069" s="968">
        <v>4690379084549</v>
      </c>
      <c r="Q1069" s="971"/>
      <c r="R1069" s="971">
        <v>0</v>
      </c>
      <c r="S1069" s="968" t="s">
        <v>4092</v>
      </c>
      <c r="T1069" s="974">
        <f t="shared" si="32"/>
        <v>4258.6540000000005</v>
      </c>
      <c r="U1069" s="975">
        <f t="shared" si="33"/>
        <v>4471.5867000000007</v>
      </c>
    </row>
    <row r="1070" spans="1:21" hidden="1">
      <c r="A1070" s="968" t="s">
        <v>5157</v>
      </c>
      <c r="B1070" s="969">
        <v>610010002299</v>
      </c>
      <c r="C1070" s="968" t="s">
        <v>5164</v>
      </c>
      <c r="D1070" s="968" t="s">
        <v>5165</v>
      </c>
      <c r="E1070" s="968" t="s">
        <v>4090</v>
      </c>
      <c r="F1070" s="970">
        <v>4715.3</v>
      </c>
      <c r="G1070" s="968" t="s">
        <v>4091</v>
      </c>
      <c r="H1070" s="971">
        <v>5</v>
      </c>
      <c r="I1070" s="972">
        <v>1.2</v>
      </c>
      <c r="J1070" s="972">
        <v>0</v>
      </c>
      <c r="K1070" s="973">
        <v>48</v>
      </c>
      <c r="L1070" s="972">
        <v>23.88</v>
      </c>
      <c r="M1070" s="972">
        <v>57.6</v>
      </c>
      <c r="N1070" s="971">
        <v>1</v>
      </c>
      <c r="O1070" s="971">
        <v>0</v>
      </c>
      <c r="P1070" s="968">
        <v>4690379084631</v>
      </c>
      <c r="Q1070" s="971"/>
      <c r="R1070" s="971">
        <v>0</v>
      </c>
      <c r="S1070" s="968" t="s">
        <v>4092</v>
      </c>
      <c r="T1070" s="974">
        <f t="shared" si="32"/>
        <v>3159.2510000000002</v>
      </c>
      <c r="U1070" s="975">
        <f t="shared" si="33"/>
        <v>3317.2135500000004</v>
      </c>
    </row>
    <row r="1071" spans="1:21" hidden="1">
      <c r="A1071" s="968" t="s">
        <v>5157</v>
      </c>
      <c r="B1071" s="969">
        <v>610010002322</v>
      </c>
      <c r="C1071" s="968" t="s">
        <v>5166</v>
      </c>
      <c r="D1071" s="968" t="s">
        <v>5165</v>
      </c>
      <c r="E1071" s="968" t="s">
        <v>4090</v>
      </c>
      <c r="F1071" s="970">
        <v>4715.3</v>
      </c>
      <c r="G1071" s="968" t="s">
        <v>4091</v>
      </c>
      <c r="H1071" s="971">
        <v>5</v>
      </c>
      <c r="I1071" s="972">
        <v>1.2</v>
      </c>
      <c r="J1071" s="972">
        <v>0</v>
      </c>
      <c r="K1071" s="973">
        <v>48</v>
      </c>
      <c r="L1071" s="972">
        <v>23.88</v>
      </c>
      <c r="M1071" s="972">
        <v>57.6</v>
      </c>
      <c r="N1071" s="971">
        <v>1</v>
      </c>
      <c r="O1071" s="971">
        <v>0</v>
      </c>
      <c r="P1071" s="968">
        <v>4690379084648</v>
      </c>
      <c r="Q1071" s="971"/>
      <c r="R1071" s="971">
        <v>0</v>
      </c>
      <c r="S1071" s="968" t="s">
        <v>4092</v>
      </c>
      <c r="T1071" s="974">
        <f t="shared" si="32"/>
        <v>3159.2510000000002</v>
      </c>
      <c r="U1071" s="975">
        <f t="shared" si="33"/>
        <v>3317.2135500000004</v>
      </c>
    </row>
    <row r="1072" spans="1:21" hidden="1">
      <c r="A1072" s="968" t="s">
        <v>5157</v>
      </c>
      <c r="B1072" s="969">
        <v>610010002297</v>
      </c>
      <c r="C1072" s="968" t="s">
        <v>5167</v>
      </c>
      <c r="D1072" s="968" t="s">
        <v>5165</v>
      </c>
      <c r="E1072" s="968" t="s">
        <v>4090</v>
      </c>
      <c r="F1072" s="970">
        <v>4715.3</v>
      </c>
      <c r="G1072" s="968" t="s">
        <v>4091</v>
      </c>
      <c r="H1072" s="971">
        <v>5</v>
      </c>
      <c r="I1072" s="972">
        <v>1.2</v>
      </c>
      <c r="J1072" s="972">
        <v>0</v>
      </c>
      <c r="K1072" s="973">
        <v>48</v>
      </c>
      <c r="L1072" s="972">
        <v>23.88</v>
      </c>
      <c r="M1072" s="972">
        <v>57.6</v>
      </c>
      <c r="N1072" s="971">
        <v>1</v>
      </c>
      <c r="O1072" s="971">
        <v>0</v>
      </c>
      <c r="P1072" s="968">
        <v>4690379084617</v>
      </c>
      <c r="Q1072" s="971"/>
      <c r="R1072" s="971">
        <v>0</v>
      </c>
      <c r="S1072" s="968" t="s">
        <v>4092</v>
      </c>
      <c r="T1072" s="974">
        <f t="shared" si="32"/>
        <v>3159.2510000000002</v>
      </c>
      <c r="U1072" s="975">
        <f t="shared" si="33"/>
        <v>3317.2135500000004</v>
      </c>
    </row>
    <row r="1073" spans="1:21" hidden="1">
      <c r="A1073" s="968" t="s">
        <v>5157</v>
      </c>
      <c r="B1073" s="969">
        <v>610010002298</v>
      </c>
      <c r="C1073" s="968" t="s">
        <v>5168</v>
      </c>
      <c r="D1073" s="968" t="s">
        <v>5165</v>
      </c>
      <c r="E1073" s="968" t="s">
        <v>4090</v>
      </c>
      <c r="F1073" s="970">
        <v>5093.5</v>
      </c>
      <c r="G1073" s="968" t="s">
        <v>4091</v>
      </c>
      <c r="H1073" s="971">
        <v>5</v>
      </c>
      <c r="I1073" s="972">
        <v>1.2</v>
      </c>
      <c r="J1073" s="972">
        <v>0</v>
      </c>
      <c r="K1073" s="973">
        <v>48</v>
      </c>
      <c r="L1073" s="972">
        <v>23.88</v>
      </c>
      <c r="M1073" s="972">
        <v>57.6</v>
      </c>
      <c r="N1073" s="971">
        <v>1</v>
      </c>
      <c r="O1073" s="971">
        <v>0</v>
      </c>
      <c r="P1073" s="968">
        <v>4690379084624</v>
      </c>
      <c r="Q1073" s="971"/>
      <c r="R1073" s="971">
        <v>0</v>
      </c>
      <c r="S1073" s="968" t="s">
        <v>4092</v>
      </c>
      <c r="T1073" s="974">
        <f t="shared" si="32"/>
        <v>3412.645</v>
      </c>
      <c r="U1073" s="975">
        <f t="shared" si="33"/>
        <v>3583.2772500000001</v>
      </c>
    </row>
    <row r="1074" spans="1:21" hidden="1">
      <c r="A1074" s="968" t="s">
        <v>5157</v>
      </c>
      <c r="B1074" s="969">
        <v>610080000232</v>
      </c>
      <c r="C1074" s="968" t="s">
        <v>5169</v>
      </c>
      <c r="D1074" s="968" t="s">
        <v>5165</v>
      </c>
      <c r="E1074" s="968" t="s">
        <v>4090</v>
      </c>
      <c r="F1074" s="970">
        <v>5508.3</v>
      </c>
      <c r="G1074" s="968" t="s">
        <v>4091</v>
      </c>
      <c r="H1074" s="971">
        <v>5</v>
      </c>
      <c r="I1074" s="972">
        <v>1.2</v>
      </c>
      <c r="J1074" s="972">
        <v>0</v>
      </c>
      <c r="K1074" s="973">
        <v>48</v>
      </c>
      <c r="L1074" s="972">
        <v>23.88</v>
      </c>
      <c r="M1074" s="972">
        <v>57.6</v>
      </c>
      <c r="N1074" s="971">
        <v>1</v>
      </c>
      <c r="O1074" s="971">
        <v>0</v>
      </c>
      <c r="P1074" s="968">
        <v>4690379084655</v>
      </c>
      <c r="Q1074" s="971"/>
      <c r="R1074" s="971">
        <v>0</v>
      </c>
      <c r="S1074" s="968" t="s">
        <v>4092</v>
      </c>
      <c r="T1074" s="974">
        <f t="shared" si="32"/>
        <v>3690.5610000000001</v>
      </c>
      <c r="U1074" s="975">
        <f t="shared" si="33"/>
        <v>3875.0890500000005</v>
      </c>
    </row>
    <row r="1075" spans="1:21" hidden="1">
      <c r="A1075" s="968" t="s">
        <v>5157</v>
      </c>
      <c r="B1075" s="969">
        <v>610010002659</v>
      </c>
      <c r="C1075" s="968" t="s">
        <v>5170</v>
      </c>
      <c r="D1075" s="968" t="s">
        <v>4089</v>
      </c>
      <c r="E1075" s="968" t="s">
        <v>4090</v>
      </c>
      <c r="F1075" s="970">
        <v>6496.5</v>
      </c>
      <c r="G1075" s="968" t="s">
        <v>4091</v>
      </c>
      <c r="H1075" s="971">
        <v>2</v>
      </c>
      <c r="I1075" s="972">
        <v>0.72</v>
      </c>
      <c r="J1075" s="972">
        <v>0</v>
      </c>
      <c r="K1075" s="973">
        <v>30</v>
      </c>
      <c r="L1075" s="972">
        <v>32.688000000000002</v>
      </c>
      <c r="M1075" s="972">
        <v>21.6</v>
      </c>
      <c r="N1075" s="971">
        <v>1</v>
      </c>
      <c r="O1075" s="971">
        <v>0</v>
      </c>
      <c r="P1075" s="968">
        <v>4690379088417</v>
      </c>
      <c r="Q1075" s="971"/>
      <c r="R1075" s="971">
        <v>0</v>
      </c>
      <c r="S1075" s="968" t="s">
        <v>4092</v>
      </c>
      <c r="T1075" s="974">
        <f t="shared" si="32"/>
        <v>4352.6550000000007</v>
      </c>
      <c r="U1075" s="975">
        <f t="shared" si="33"/>
        <v>4570.2877500000013</v>
      </c>
    </row>
    <row r="1076" spans="1:21" hidden="1">
      <c r="A1076" s="968" t="s">
        <v>5157</v>
      </c>
      <c r="B1076" s="969">
        <v>610010002660</v>
      </c>
      <c r="C1076" s="968" t="s">
        <v>5171</v>
      </c>
      <c r="D1076" s="968" t="s">
        <v>4089</v>
      </c>
      <c r="E1076" s="968" t="s">
        <v>4090</v>
      </c>
      <c r="F1076" s="970">
        <v>6496.5</v>
      </c>
      <c r="G1076" s="968" t="s">
        <v>4091</v>
      </c>
      <c r="H1076" s="971">
        <v>2</v>
      </c>
      <c r="I1076" s="972">
        <v>0.72</v>
      </c>
      <c r="J1076" s="972">
        <v>0</v>
      </c>
      <c r="K1076" s="973">
        <v>30</v>
      </c>
      <c r="L1076" s="972">
        <v>32.688000000000002</v>
      </c>
      <c r="M1076" s="972">
        <v>21.6</v>
      </c>
      <c r="N1076" s="971">
        <v>1</v>
      </c>
      <c r="O1076" s="971">
        <v>0</v>
      </c>
      <c r="P1076" s="968">
        <v>4690379088424</v>
      </c>
      <c r="Q1076" s="971"/>
      <c r="R1076" s="971">
        <v>0</v>
      </c>
      <c r="S1076" s="968" t="s">
        <v>4092</v>
      </c>
      <c r="T1076" s="974">
        <f t="shared" si="32"/>
        <v>4352.6550000000007</v>
      </c>
      <c r="U1076" s="975">
        <f t="shared" si="33"/>
        <v>4570.2877500000013</v>
      </c>
    </row>
    <row r="1077" spans="1:21" hidden="1">
      <c r="A1077" s="968" t="s">
        <v>5157</v>
      </c>
      <c r="B1077" s="969">
        <v>610110000903</v>
      </c>
      <c r="C1077" s="968" t="s">
        <v>5172</v>
      </c>
      <c r="D1077" s="968" t="s">
        <v>5173</v>
      </c>
      <c r="E1077" s="968" t="s">
        <v>4120</v>
      </c>
      <c r="F1077" s="970">
        <v>2098.4</v>
      </c>
      <c r="G1077" s="968" t="s">
        <v>4091</v>
      </c>
      <c r="H1077" s="971">
        <v>5</v>
      </c>
      <c r="I1077" s="972">
        <v>0.8</v>
      </c>
      <c r="J1077" s="972">
        <v>0</v>
      </c>
      <c r="K1077" s="973">
        <v>40</v>
      </c>
      <c r="L1077" s="972">
        <v>15.5</v>
      </c>
      <c r="M1077" s="972">
        <v>32</v>
      </c>
      <c r="N1077" s="971">
        <v>1</v>
      </c>
      <c r="O1077" s="971">
        <v>0</v>
      </c>
      <c r="P1077" s="968">
        <v>4690379084686</v>
      </c>
      <c r="Q1077" s="971"/>
      <c r="R1077" s="971">
        <v>0</v>
      </c>
      <c r="S1077" s="968" t="s">
        <v>4092</v>
      </c>
      <c r="T1077" s="974">
        <f t="shared" si="32"/>
        <v>1405.9280000000001</v>
      </c>
      <c r="U1077" s="975">
        <f t="shared" si="33"/>
        <v>1476.2244000000003</v>
      </c>
    </row>
    <row r="1078" spans="1:21" hidden="1">
      <c r="A1078" s="968" t="s">
        <v>5157</v>
      </c>
      <c r="B1078" s="969">
        <v>610110000904</v>
      </c>
      <c r="C1078" s="968" t="s">
        <v>5174</v>
      </c>
      <c r="D1078" s="968" t="s">
        <v>5173</v>
      </c>
      <c r="E1078" s="968" t="s">
        <v>4120</v>
      </c>
      <c r="F1078" s="970">
        <v>2098.4</v>
      </c>
      <c r="G1078" s="968" t="s">
        <v>4091</v>
      </c>
      <c r="H1078" s="971">
        <v>5</v>
      </c>
      <c r="I1078" s="972">
        <v>0.8</v>
      </c>
      <c r="J1078" s="972">
        <v>0</v>
      </c>
      <c r="K1078" s="973">
        <v>40</v>
      </c>
      <c r="L1078" s="972">
        <v>15.5</v>
      </c>
      <c r="M1078" s="972">
        <v>32</v>
      </c>
      <c r="N1078" s="971">
        <v>1</v>
      </c>
      <c r="O1078" s="971">
        <v>0</v>
      </c>
      <c r="P1078" s="968">
        <v>4690379084693</v>
      </c>
      <c r="Q1078" s="971"/>
      <c r="R1078" s="971">
        <v>0</v>
      </c>
      <c r="S1078" s="968" t="s">
        <v>4092</v>
      </c>
      <c r="T1078" s="974">
        <f t="shared" si="32"/>
        <v>1405.9280000000001</v>
      </c>
      <c r="U1078" s="975">
        <f t="shared" si="33"/>
        <v>1476.2244000000003</v>
      </c>
    </row>
    <row r="1079" spans="1:21" hidden="1">
      <c r="A1079" s="968" t="s">
        <v>5157</v>
      </c>
      <c r="B1079" s="969">
        <v>610110000901</v>
      </c>
      <c r="C1079" s="968" t="s">
        <v>5175</v>
      </c>
      <c r="D1079" s="968" t="s">
        <v>5173</v>
      </c>
      <c r="E1079" s="968" t="s">
        <v>4120</v>
      </c>
      <c r="F1079" s="970">
        <v>2098.4</v>
      </c>
      <c r="G1079" s="968" t="s">
        <v>4091</v>
      </c>
      <c r="H1079" s="971">
        <v>5</v>
      </c>
      <c r="I1079" s="972">
        <v>0.8</v>
      </c>
      <c r="J1079" s="972">
        <v>0</v>
      </c>
      <c r="K1079" s="973">
        <v>40</v>
      </c>
      <c r="L1079" s="972">
        <v>15.5</v>
      </c>
      <c r="M1079" s="972">
        <v>32</v>
      </c>
      <c r="N1079" s="971">
        <v>1</v>
      </c>
      <c r="O1079" s="971">
        <v>0</v>
      </c>
      <c r="P1079" s="968">
        <v>4690379084662</v>
      </c>
      <c r="Q1079" s="971"/>
      <c r="R1079" s="971">
        <v>0</v>
      </c>
      <c r="S1079" s="968" t="s">
        <v>4092</v>
      </c>
      <c r="T1079" s="974">
        <f t="shared" si="32"/>
        <v>1405.9280000000001</v>
      </c>
      <c r="U1079" s="975">
        <f t="shared" si="33"/>
        <v>1476.2244000000003</v>
      </c>
    </row>
    <row r="1080" spans="1:21" hidden="1">
      <c r="A1080" s="968" t="s">
        <v>5157</v>
      </c>
      <c r="B1080" s="969">
        <v>610110000902</v>
      </c>
      <c r="C1080" s="968" t="s">
        <v>5176</v>
      </c>
      <c r="D1080" s="968" t="s">
        <v>5173</v>
      </c>
      <c r="E1080" s="968" t="s">
        <v>4120</v>
      </c>
      <c r="F1080" s="970">
        <v>2098.4</v>
      </c>
      <c r="G1080" s="968" t="s">
        <v>4091</v>
      </c>
      <c r="H1080" s="971">
        <v>5</v>
      </c>
      <c r="I1080" s="972">
        <v>0.8</v>
      </c>
      <c r="J1080" s="972">
        <v>0</v>
      </c>
      <c r="K1080" s="973">
        <v>40</v>
      </c>
      <c r="L1080" s="972">
        <v>15.5</v>
      </c>
      <c r="M1080" s="972">
        <v>32</v>
      </c>
      <c r="N1080" s="971">
        <v>1</v>
      </c>
      <c r="O1080" s="971">
        <v>0</v>
      </c>
      <c r="P1080" s="968">
        <v>4690379084679</v>
      </c>
      <c r="Q1080" s="971"/>
      <c r="R1080" s="971">
        <v>0</v>
      </c>
      <c r="S1080" s="968" t="s">
        <v>4092</v>
      </c>
      <c r="T1080" s="974">
        <f t="shared" si="32"/>
        <v>1405.9280000000001</v>
      </c>
      <c r="U1080" s="975">
        <f t="shared" si="33"/>
        <v>1476.2244000000003</v>
      </c>
    </row>
    <row r="1081" spans="1:21" hidden="1">
      <c r="A1081" s="968" t="s">
        <v>5157</v>
      </c>
      <c r="B1081" s="969">
        <v>610090002416</v>
      </c>
      <c r="C1081" s="968" t="s">
        <v>5177</v>
      </c>
      <c r="D1081" s="968" t="s">
        <v>4119</v>
      </c>
      <c r="E1081" s="968" t="s">
        <v>4120</v>
      </c>
      <c r="F1081" s="970">
        <v>707.6</v>
      </c>
      <c r="G1081" s="968" t="s">
        <v>4091</v>
      </c>
      <c r="H1081" s="971">
        <v>10</v>
      </c>
      <c r="I1081" s="972">
        <v>0.57600368642359301</v>
      </c>
      <c r="J1081" s="972">
        <v>0</v>
      </c>
      <c r="K1081" s="973">
        <v>60</v>
      </c>
      <c r="L1081" s="972">
        <v>9.5</v>
      </c>
      <c r="M1081" s="972">
        <v>34.5602211854156</v>
      </c>
      <c r="N1081" s="971">
        <v>1</v>
      </c>
      <c r="O1081" s="971">
        <v>0</v>
      </c>
      <c r="P1081" s="968">
        <v>4690379085041</v>
      </c>
      <c r="Q1081" s="971"/>
      <c r="R1081" s="971">
        <v>0</v>
      </c>
      <c r="S1081" s="968" t="s">
        <v>4092</v>
      </c>
      <c r="T1081" s="974">
        <f t="shared" si="32"/>
        <v>474.09200000000004</v>
      </c>
      <c r="U1081" s="975">
        <f t="shared" si="33"/>
        <v>497.79660000000007</v>
      </c>
    </row>
    <row r="1082" spans="1:21" hidden="1">
      <c r="A1082" s="968" t="s">
        <v>5157</v>
      </c>
      <c r="B1082" s="969">
        <v>610090002417</v>
      </c>
      <c r="C1082" s="968" t="s">
        <v>5178</v>
      </c>
      <c r="D1082" s="968" t="s">
        <v>4119</v>
      </c>
      <c r="E1082" s="968" t="s">
        <v>4120</v>
      </c>
      <c r="F1082" s="970">
        <v>707.6</v>
      </c>
      <c r="G1082" s="968" t="s">
        <v>4091</v>
      </c>
      <c r="H1082" s="971">
        <v>10</v>
      </c>
      <c r="I1082" s="972">
        <v>0.57600368642359301</v>
      </c>
      <c r="J1082" s="972">
        <v>0</v>
      </c>
      <c r="K1082" s="973">
        <v>60</v>
      </c>
      <c r="L1082" s="972">
        <v>9.5</v>
      </c>
      <c r="M1082" s="972">
        <v>34.5602211854156</v>
      </c>
      <c r="N1082" s="971">
        <v>1</v>
      </c>
      <c r="O1082" s="971">
        <v>0</v>
      </c>
      <c r="P1082" s="968">
        <v>4690379085058</v>
      </c>
      <c r="Q1082" s="971"/>
      <c r="R1082" s="971">
        <v>0</v>
      </c>
      <c r="S1082" s="968" t="s">
        <v>4092</v>
      </c>
      <c r="T1082" s="974">
        <f t="shared" si="32"/>
        <v>474.09200000000004</v>
      </c>
      <c r="U1082" s="975">
        <f t="shared" si="33"/>
        <v>497.79660000000007</v>
      </c>
    </row>
    <row r="1083" spans="1:21" hidden="1">
      <c r="A1083" s="968" t="s">
        <v>5157</v>
      </c>
      <c r="B1083" s="969">
        <v>610090002414</v>
      </c>
      <c r="C1083" s="968" t="s">
        <v>5179</v>
      </c>
      <c r="D1083" s="968" t="s">
        <v>4119</v>
      </c>
      <c r="E1083" s="968" t="s">
        <v>4120</v>
      </c>
      <c r="F1083" s="970">
        <v>707.6</v>
      </c>
      <c r="G1083" s="968" t="s">
        <v>4091</v>
      </c>
      <c r="H1083" s="971">
        <v>10</v>
      </c>
      <c r="I1083" s="972">
        <v>0.57600368642359301</v>
      </c>
      <c r="J1083" s="972">
        <v>0</v>
      </c>
      <c r="K1083" s="973">
        <v>60</v>
      </c>
      <c r="L1083" s="972">
        <v>9.5</v>
      </c>
      <c r="M1083" s="972">
        <v>34.5602211854156</v>
      </c>
      <c r="N1083" s="971">
        <v>1</v>
      </c>
      <c r="O1083" s="971">
        <v>0</v>
      </c>
      <c r="P1083" s="968">
        <v>4690379085027</v>
      </c>
      <c r="Q1083" s="971"/>
      <c r="R1083" s="971">
        <v>0</v>
      </c>
      <c r="S1083" s="968" t="s">
        <v>4092</v>
      </c>
      <c r="T1083" s="974">
        <f t="shared" si="32"/>
        <v>474.09200000000004</v>
      </c>
      <c r="U1083" s="975">
        <f t="shared" si="33"/>
        <v>497.79660000000007</v>
      </c>
    </row>
    <row r="1084" spans="1:21" hidden="1">
      <c r="A1084" s="968" t="s">
        <v>5157</v>
      </c>
      <c r="B1084" s="969">
        <v>610090002415</v>
      </c>
      <c r="C1084" s="968" t="s">
        <v>5180</v>
      </c>
      <c r="D1084" s="968" t="s">
        <v>4119</v>
      </c>
      <c r="E1084" s="968" t="s">
        <v>4120</v>
      </c>
      <c r="F1084" s="970">
        <v>707.6</v>
      </c>
      <c r="G1084" s="968" t="s">
        <v>4091</v>
      </c>
      <c r="H1084" s="971">
        <v>10</v>
      </c>
      <c r="I1084" s="972">
        <v>0.57600368642359301</v>
      </c>
      <c r="J1084" s="972">
        <v>0</v>
      </c>
      <c r="K1084" s="973">
        <v>60</v>
      </c>
      <c r="L1084" s="972">
        <v>9.5</v>
      </c>
      <c r="M1084" s="972">
        <v>34.5602211854156</v>
      </c>
      <c r="N1084" s="971">
        <v>1</v>
      </c>
      <c r="O1084" s="971">
        <v>0</v>
      </c>
      <c r="P1084" s="968">
        <v>4690379085034</v>
      </c>
      <c r="Q1084" s="971"/>
      <c r="R1084" s="971">
        <v>0</v>
      </c>
      <c r="S1084" s="968" t="s">
        <v>4092</v>
      </c>
      <c r="T1084" s="974">
        <f t="shared" si="32"/>
        <v>474.09200000000004</v>
      </c>
      <c r="U1084" s="975">
        <f t="shared" si="33"/>
        <v>497.79660000000007</v>
      </c>
    </row>
    <row r="1085" spans="1:21" hidden="1">
      <c r="A1085" s="968" t="s">
        <v>5157</v>
      </c>
      <c r="B1085" s="969">
        <v>610090002412</v>
      </c>
      <c r="C1085" s="968" t="s">
        <v>5181</v>
      </c>
      <c r="D1085" s="968" t="s">
        <v>4125</v>
      </c>
      <c r="E1085" s="968" t="s">
        <v>4120</v>
      </c>
      <c r="F1085" s="970">
        <v>237.9</v>
      </c>
      <c r="G1085" s="968" t="s">
        <v>4091</v>
      </c>
      <c r="H1085" s="971">
        <v>10</v>
      </c>
      <c r="I1085" s="972">
        <v>0.43200276481769501</v>
      </c>
      <c r="J1085" s="972">
        <v>0</v>
      </c>
      <c r="K1085" s="973">
        <v>72</v>
      </c>
      <c r="L1085" s="972">
        <v>9.0299999999999994</v>
      </c>
      <c r="M1085" s="972">
        <v>31.104199066873999</v>
      </c>
      <c r="N1085" s="971">
        <v>1</v>
      </c>
      <c r="O1085" s="971">
        <v>0</v>
      </c>
      <c r="P1085" s="968">
        <v>4690379085089</v>
      </c>
      <c r="Q1085" s="971"/>
      <c r="R1085" s="971">
        <v>0</v>
      </c>
      <c r="S1085" s="968" t="s">
        <v>4092</v>
      </c>
      <c r="T1085" s="974">
        <f t="shared" si="32"/>
        <v>159.393</v>
      </c>
      <c r="U1085" s="975">
        <f t="shared" si="33"/>
        <v>167.36265</v>
      </c>
    </row>
    <row r="1086" spans="1:21" hidden="1">
      <c r="A1086" s="968" t="s">
        <v>5157</v>
      </c>
      <c r="B1086" s="969">
        <v>610090002413</v>
      </c>
      <c r="C1086" s="968" t="s">
        <v>5182</v>
      </c>
      <c r="D1086" s="968" t="s">
        <v>4125</v>
      </c>
      <c r="E1086" s="968" t="s">
        <v>4120</v>
      </c>
      <c r="F1086" s="970">
        <v>237.9</v>
      </c>
      <c r="G1086" s="968" t="s">
        <v>4091</v>
      </c>
      <c r="H1086" s="971">
        <v>10</v>
      </c>
      <c r="I1086" s="972">
        <v>0.43200276481769501</v>
      </c>
      <c r="J1086" s="972">
        <v>0</v>
      </c>
      <c r="K1086" s="973">
        <v>72</v>
      </c>
      <c r="L1086" s="972">
        <v>9.0299999999999994</v>
      </c>
      <c r="M1086" s="972">
        <v>31.104199066873999</v>
      </c>
      <c r="N1086" s="971">
        <v>1</v>
      </c>
      <c r="O1086" s="971">
        <v>0</v>
      </c>
      <c r="P1086" s="968">
        <v>4690379085096</v>
      </c>
      <c r="Q1086" s="971"/>
      <c r="R1086" s="971">
        <v>0</v>
      </c>
      <c r="S1086" s="968" t="s">
        <v>4092</v>
      </c>
      <c r="T1086" s="974">
        <f t="shared" si="32"/>
        <v>159.393</v>
      </c>
      <c r="U1086" s="975">
        <f t="shared" si="33"/>
        <v>167.36265</v>
      </c>
    </row>
    <row r="1087" spans="1:21" hidden="1">
      <c r="A1087" s="968" t="s">
        <v>5157</v>
      </c>
      <c r="B1087" s="969">
        <v>610090002410</v>
      </c>
      <c r="C1087" s="968" t="s">
        <v>5183</v>
      </c>
      <c r="D1087" s="968" t="s">
        <v>4125</v>
      </c>
      <c r="E1087" s="968" t="s">
        <v>4120</v>
      </c>
      <c r="F1087" s="970">
        <v>237.9</v>
      </c>
      <c r="G1087" s="968" t="s">
        <v>4091</v>
      </c>
      <c r="H1087" s="971">
        <v>10</v>
      </c>
      <c r="I1087" s="972">
        <v>0.43200276481769501</v>
      </c>
      <c r="J1087" s="972">
        <v>0</v>
      </c>
      <c r="K1087" s="973">
        <v>72</v>
      </c>
      <c r="L1087" s="972">
        <v>9.0299999999999994</v>
      </c>
      <c r="M1087" s="972">
        <v>31.104199066873999</v>
      </c>
      <c r="N1087" s="971">
        <v>1</v>
      </c>
      <c r="O1087" s="971">
        <v>0</v>
      </c>
      <c r="P1087" s="968">
        <v>4690379085065</v>
      </c>
      <c r="Q1087" s="971"/>
      <c r="R1087" s="971">
        <v>0</v>
      </c>
      <c r="S1087" s="968" t="s">
        <v>4092</v>
      </c>
      <c r="T1087" s="974">
        <f t="shared" si="32"/>
        <v>159.393</v>
      </c>
      <c r="U1087" s="975">
        <f t="shared" si="33"/>
        <v>167.36265</v>
      </c>
    </row>
    <row r="1088" spans="1:21" hidden="1">
      <c r="A1088" s="968" t="s">
        <v>5157</v>
      </c>
      <c r="B1088" s="969">
        <v>610090002411</v>
      </c>
      <c r="C1088" s="968" t="s">
        <v>5184</v>
      </c>
      <c r="D1088" s="968" t="s">
        <v>4125</v>
      </c>
      <c r="E1088" s="968" t="s">
        <v>4120</v>
      </c>
      <c r="F1088" s="970">
        <v>237.9</v>
      </c>
      <c r="G1088" s="968" t="s">
        <v>4091</v>
      </c>
      <c r="H1088" s="971">
        <v>10</v>
      </c>
      <c r="I1088" s="972">
        <v>0.43200276481769501</v>
      </c>
      <c r="J1088" s="972">
        <v>0</v>
      </c>
      <c r="K1088" s="973">
        <v>72</v>
      </c>
      <c r="L1088" s="972">
        <v>9.0299999999999994</v>
      </c>
      <c r="M1088" s="972">
        <v>31.104199066873999</v>
      </c>
      <c r="N1088" s="971">
        <v>1</v>
      </c>
      <c r="O1088" s="971">
        <v>0</v>
      </c>
      <c r="P1088" s="968">
        <v>4690379085072</v>
      </c>
      <c r="Q1088" s="971"/>
      <c r="R1088" s="971">
        <v>0</v>
      </c>
      <c r="S1088" s="968" t="s">
        <v>4092</v>
      </c>
      <c r="T1088" s="974">
        <f t="shared" si="32"/>
        <v>159.393</v>
      </c>
      <c r="U1088" s="975">
        <f t="shared" si="33"/>
        <v>167.36265</v>
      </c>
    </row>
    <row r="1089" spans="1:21" hidden="1">
      <c r="A1089" s="968" t="s">
        <v>5157</v>
      </c>
      <c r="B1089" s="969">
        <v>610130005253</v>
      </c>
      <c r="C1089" s="968" t="s">
        <v>5185</v>
      </c>
      <c r="D1089" s="968" t="s">
        <v>4119</v>
      </c>
      <c r="E1089" s="968" t="s">
        <v>4135</v>
      </c>
      <c r="F1089" s="970">
        <v>1256.5999999999999</v>
      </c>
      <c r="G1089" s="968" t="s">
        <v>4091</v>
      </c>
      <c r="H1089" s="971">
        <v>10</v>
      </c>
      <c r="I1089" s="972">
        <v>0.57599539203686401</v>
      </c>
      <c r="J1089" s="972">
        <v>8</v>
      </c>
      <c r="K1089" s="973">
        <v>60</v>
      </c>
      <c r="L1089" s="972">
        <v>12.44</v>
      </c>
      <c r="M1089" s="972">
        <v>34.559723522211797</v>
      </c>
      <c r="N1089" s="971">
        <v>1</v>
      </c>
      <c r="O1089" s="971">
        <v>0</v>
      </c>
      <c r="P1089" s="968">
        <v>4690379084723</v>
      </c>
      <c r="Q1089" s="971"/>
      <c r="R1089" s="971">
        <v>0</v>
      </c>
      <c r="S1089" s="968" t="s">
        <v>4092</v>
      </c>
      <c r="T1089" s="974">
        <f t="shared" si="32"/>
        <v>841.92200000000003</v>
      </c>
      <c r="U1089" s="975">
        <f t="shared" si="33"/>
        <v>884.01810000000012</v>
      </c>
    </row>
    <row r="1090" spans="1:21" hidden="1">
      <c r="A1090" s="968" t="s">
        <v>5157</v>
      </c>
      <c r="B1090" s="969">
        <v>610130005254</v>
      </c>
      <c r="C1090" s="968" t="s">
        <v>5186</v>
      </c>
      <c r="D1090" s="968" t="s">
        <v>4119</v>
      </c>
      <c r="E1090" s="968" t="s">
        <v>4135</v>
      </c>
      <c r="F1090" s="970">
        <v>1256.5999999999999</v>
      </c>
      <c r="G1090" s="968" t="s">
        <v>4091</v>
      </c>
      <c r="H1090" s="971">
        <v>10</v>
      </c>
      <c r="I1090" s="972">
        <v>0.57599539203686401</v>
      </c>
      <c r="J1090" s="972">
        <v>8</v>
      </c>
      <c r="K1090" s="973">
        <v>60</v>
      </c>
      <c r="L1090" s="972">
        <v>12.44</v>
      </c>
      <c r="M1090" s="972">
        <v>34.559723522211797</v>
      </c>
      <c r="N1090" s="971">
        <v>1</v>
      </c>
      <c r="O1090" s="971">
        <v>0</v>
      </c>
      <c r="P1090" s="968">
        <v>4690379084730</v>
      </c>
      <c r="Q1090" s="971"/>
      <c r="R1090" s="971">
        <v>0</v>
      </c>
      <c r="S1090" s="968" t="s">
        <v>4092</v>
      </c>
      <c r="T1090" s="974">
        <f t="shared" si="32"/>
        <v>841.92200000000003</v>
      </c>
      <c r="U1090" s="975">
        <f t="shared" si="33"/>
        <v>884.01810000000012</v>
      </c>
    </row>
    <row r="1091" spans="1:21" hidden="1">
      <c r="A1091" s="968" t="s">
        <v>5157</v>
      </c>
      <c r="B1091" s="969">
        <v>610130005251</v>
      </c>
      <c r="C1091" s="968" t="s">
        <v>5187</v>
      </c>
      <c r="D1091" s="968" t="s">
        <v>4119</v>
      </c>
      <c r="E1091" s="968" t="s">
        <v>4135</v>
      </c>
      <c r="F1091" s="970">
        <v>1256.5999999999999</v>
      </c>
      <c r="G1091" s="968" t="s">
        <v>4091</v>
      </c>
      <c r="H1091" s="971">
        <v>10</v>
      </c>
      <c r="I1091" s="972">
        <v>0.57599539203686401</v>
      </c>
      <c r="J1091" s="972">
        <v>8</v>
      </c>
      <c r="K1091" s="973">
        <v>60</v>
      </c>
      <c r="L1091" s="972">
        <v>12.44</v>
      </c>
      <c r="M1091" s="972">
        <v>34.559723522211797</v>
      </c>
      <c r="N1091" s="971">
        <v>1</v>
      </c>
      <c r="O1091" s="971">
        <v>0</v>
      </c>
      <c r="P1091" s="968">
        <v>4690379084709</v>
      </c>
      <c r="Q1091" s="971"/>
      <c r="R1091" s="971">
        <v>0</v>
      </c>
      <c r="S1091" s="968" t="s">
        <v>4092</v>
      </c>
      <c r="T1091" s="974">
        <f t="shared" si="32"/>
        <v>841.92200000000003</v>
      </c>
      <c r="U1091" s="975">
        <f t="shared" si="33"/>
        <v>884.01810000000012</v>
      </c>
    </row>
    <row r="1092" spans="1:21" hidden="1">
      <c r="A1092" s="968" t="s">
        <v>5157</v>
      </c>
      <c r="B1092" s="969">
        <v>610130005252</v>
      </c>
      <c r="C1092" s="968" t="s">
        <v>5188</v>
      </c>
      <c r="D1092" s="968" t="s">
        <v>4119</v>
      </c>
      <c r="E1092" s="968" t="s">
        <v>4135</v>
      </c>
      <c r="F1092" s="970">
        <v>1256.5999999999999</v>
      </c>
      <c r="G1092" s="968" t="s">
        <v>4091</v>
      </c>
      <c r="H1092" s="971">
        <v>10</v>
      </c>
      <c r="I1092" s="972">
        <v>0.57599539203686401</v>
      </c>
      <c r="J1092" s="972">
        <v>8</v>
      </c>
      <c r="K1092" s="973">
        <v>60</v>
      </c>
      <c r="L1092" s="972">
        <v>12.44</v>
      </c>
      <c r="M1092" s="972">
        <v>34.559723522211797</v>
      </c>
      <c r="N1092" s="971">
        <v>1</v>
      </c>
      <c r="O1092" s="971">
        <v>0</v>
      </c>
      <c r="P1092" s="968">
        <v>4690379084716</v>
      </c>
      <c r="Q1092" s="971"/>
      <c r="R1092" s="971">
        <v>0</v>
      </c>
      <c r="S1092" s="968" t="s">
        <v>4092</v>
      </c>
      <c r="T1092" s="974">
        <f t="shared" si="32"/>
        <v>841.92200000000003</v>
      </c>
      <c r="U1092" s="975">
        <f t="shared" si="33"/>
        <v>884.01810000000012</v>
      </c>
    </row>
    <row r="1093" spans="1:21" hidden="1">
      <c r="A1093" s="968" t="s">
        <v>5157</v>
      </c>
      <c r="B1093" s="969">
        <v>610130005257</v>
      </c>
      <c r="C1093" s="968" t="s">
        <v>5189</v>
      </c>
      <c r="D1093" s="968" t="s">
        <v>4125</v>
      </c>
      <c r="E1093" s="968" t="s">
        <v>4135</v>
      </c>
      <c r="F1093" s="970">
        <v>1116.3</v>
      </c>
      <c r="G1093" s="968" t="s">
        <v>4091</v>
      </c>
      <c r="H1093" s="971">
        <v>10</v>
      </c>
      <c r="I1093" s="972">
        <v>0.43199654402764798</v>
      </c>
      <c r="J1093" s="972">
        <v>6</v>
      </c>
      <c r="K1093" s="973">
        <v>72</v>
      </c>
      <c r="L1093" s="972">
        <v>9.33</v>
      </c>
      <c r="M1093" s="972">
        <v>31.103751169990598</v>
      </c>
      <c r="N1093" s="971">
        <v>1</v>
      </c>
      <c r="O1093" s="971">
        <v>0</v>
      </c>
      <c r="P1093" s="968">
        <v>4690379084761</v>
      </c>
      <c r="Q1093" s="971"/>
      <c r="R1093" s="971">
        <v>0</v>
      </c>
      <c r="S1093" s="968" t="s">
        <v>4092</v>
      </c>
      <c r="T1093" s="974">
        <f t="shared" si="32"/>
        <v>747.92100000000005</v>
      </c>
      <c r="U1093" s="975">
        <f t="shared" si="33"/>
        <v>785.31705000000011</v>
      </c>
    </row>
    <row r="1094" spans="1:21" hidden="1">
      <c r="A1094" s="968" t="s">
        <v>5157</v>
      </c>
      <c r="B1094" s="969">
        <v>610130005258</v>
      </c>
      <c r="C1094" s="968" t="s">
        <v>5190</v>
      </c>
      <c r="D1094" s="968" t="s">
        <v>4125</v>
      </c>
      <c r="E1094" s="968" t="s">
        <v>4135</v>
      </c>
      <c r="F1094" s="970">
        <v>1116.3</v>
      </c>
      <c r="G1094" s="968" t="s">
        <v>4091</v>
      </c>
      <c r="H1094" s="971">
        <v>10</v>
      </c>
      <c r="I1094" s="972">
        <v>0.43199654402764798</v>
      </c>
      <c r="J1094" s="972">
        <v>6</v>
      </c>
      <c r="K1094" s="973">
        <v>72</v>
      </c>
      <c r="L1094" s="972">
        <v>9.33</v>
      </c>
      <c r="M1094" s="972">
        <v>31.103751169990598</v>
      </c>
      <c r="N1094" s="971">
        <v>1</v>
      </c>
      <c r="O1094" s="971">
        <v>0</v>
      </c>
      <c r="P1094" s="968">
        <v>4690379084778</v>
      </c>
      <c r="Q1094" s="971"/>
      <c r="R1094" s="971">
        <v>0</v>
      </c>
      <c r="S1094" s="968" t="s">
        <v>4092</v>
      </c>
      <c r="T1094" s="974">
        <f t="shared" si="32"/>
        <v>747.92100000000005</v>
      </c>
      <c r="U1094" s="975">
        <f t="shared" si="33"/>
        <v>785.31705000000011</v>
      </c>
    </row>
    <row r="1095" spans="1:21" hidden="1">
      <c r="A1095" s="968" t="s">
        <v>5157</v>
      </c>
      <c r="B1095" s="969">
        <v>610130005255</v>
      </c>
      <c r="C1095" s="968" t="s">
        <v>5191</v>
      </c>
      <c r="D1095" s="968" t="s">
        <v>4125</v>
      </c>
      <c r="E1095" s="968" t="s">
        <v>4135</v>
      </c>
      <c r="F1095" s="970">
        <v>1116.3</v>
      </c>
      <c r="G1095" s="968" t="s">
        <v>4091</v>
      </c>
      <c r="H1095" s="971">
        <v>10</v>
      </c>
      <c r="I1095" s="972">
        <v>0.43199654402764798</v>
      </c>
      <c r="J1095" s="972">
        <v>6</v>
      </c>
      <c r="K1095" s="973">
        <v>72</v>
      </c>
      <c r="L1095" s="972">
        <v>9.33</v>
      </c>
      <c r="M1095" s="972">
        <v>31.103751169990598</v>
      </c>
      <c r="N1095" s="971">
        <v>1</v>
      </c>
      <c r="O1095" s="971">
        <v>0</v>
      </c>
      <c r="P1095" s="968">
        <v>4690379084747</v>
      </c>
      <c r="Q1095" s="971"/>
      <c r="R1095" s="971">
        <v>0</v>
      </c>
      <c r="S1095" s="968" t="s">
        <v>4092</v>
      </c>
      <c r="T1095" s="974">
        <f t="shared" si="32"/>
        <v>747.92100000000005</v>
      </c>
      <c r="U1095" s="975">
        <f t="shared" si="33"/>
        <v>785.31705000000011</v>
      </c>
    </row>
    <row r="1096" spans="1:21" hidden="1">
      <c r="A1096" s="968" t="s">
        <v>5157</v>
      </c>
      <c r="B1096" s="969">
        <v>610130005256</v>
      </c>
      <c r="C1096" s="968" t="s">
        <v>5192</v>
      </c>
      <c r="D1096" s="968" t="s">
        <v>4125</v>
      </c>
      <c r="E1096" s="968" t="s">
        <v>4135</v>
      </c>
      <c r="F1096" s="970">
        <v>1116.3</v>
      </c>
      <c r="G1096" s="968" t="s">
        <v>4091</v>
      </c>
      <c r="H1096" s="971">
        <v>10</v>
      </c>
      <c r="I1096" s="972">
        <v>0.43199654402764798</v>
      </c>
      <c r="J1096" s="972">
        <v>6</v>
      </c>
      <c r="K1096" s="973">
        <v>72</v>
      </c>
      <c r="L1096" s="972">
        <v>9.33</v>
      </c>
      <c r="M1096" s="972">
        <v>31.103751169990598</v>
      </c>
      <c r="N1096" s="971">
        <v>1</v>
      </c>
      <c r="O1096" s="971">
        <v>0</v>
      </c>
      <c r="P1096" s="968">
        <v>4690379084754</v>
      </c>
      <c r="Q1096" s="971"/>
      <c r="R1096" s="971">
        <v>0</v>
      </c>
      <c r="S1096" s="968" t="s">
        <v>4092</v>
      </c>
      <c r="T1096" s="974">
        <f t="shared" si="32"/>
        <v>747.92100000000005</v>
      </c>
      <c r="U1096" s="975">
        <f t="shared" si="33"/>
        <v>785.31705000000011</v>
      </c>
    </row>
    <row r="1097" spans="1:21" hidden="1">
      <c r="A1097" s="968" t="s">
        <v>5157</v>
      </c>
      <c r="B1097" s="969">
        <v>620070002135</v>
      </c>
      <c r="C1097" s="968" t="s">
        <v>5193</v>
      </c>
      <c r="D1097" s="968" t="s">
        <v>4144</v>
      </c>
      <c r="E1097" s="968" t="s">
        <v>4120</v>
      </c>
      <c r="F1097" s="970">
        <v>12157.3</v>
      </c>
      <c r="G1097" s="968" t="s">
        <v>4091</v>
      </c>
      <c r="H1097" s="971">
        <v>2</v>
      </c>
      <c r="I1097" s="972">
        <v>1.05596620908131</v>
      </c>
      <c r="J1097" s="972">
        <v>0</v>
      </c>
      <c r="K1097" s="973">
        <v>18</v>
      </c>
      <c r="L1097" s="972">
        <v>28</v>
      </c>
      <c r="M1097" s="972">
        <v>19.007391763463598</v>
      </c>
      <c r="N1097" s="971">
        <v>1</v>
      </c>
      <c r="O1097" s="971">
        <v>0</v>
      </c>
      <c r="P1097" s="968">
        <v>4690379084808</v>
      </c>
      <c r="Q1097" s="971"/>
      <c r="R1097" s="971">
        <v>0</v>
      </c>
      <c r="S1097" s="968" t="s">
        <v>4092</v>
      </c>
      <c r="T1097" s="974">
        <f t="shared" si="32"/>
        <v>8145.3909999999996</v>
      </c>
      <c r="U1097" s="975">
        <f t="shared" si="33"/>
        <v>8552.6605500000005</v>
      </c>
    </row>
    <row r="1098" spans="1:21" hidden="1">
      <c r="A1098" s="968" t="s">
        <v>5157</v>
      </c>
      <c r="B1098" s="969">
        <v>620070002136</v>
      </c>
      <c r="C1098" s="968" t="s">
        <v>5194</v>
      </c>
      <c r="D1098" s="968" t="s">
        <v>4144</v>
      </c>
      <c r="E1098" s="968" t="s">
        <v>4120</v>
      </c>
      <c r="F1098" s="970">
        <v>12157.3</v>
      </c>
      <c r="G1098" s="968" t="s">
        <v>4091</v>
      </c>
      <c r="H1098" s="971">
        <v>2</v>
      </c>
      <c r="I1098" s="972">
        <v>1.05596620908131</v>
      </c>
      <c r="J1098" s="972">
        <v>0</v>
      </c>
      <c r="K1098" s="973">
        <v>18</v>
      </c>
      <c r="L1098" s="972">
        <v>28</v>
      </c>
      <c r="M1098" s="972">
        <v>19.007391763463598</v>
      </c>
      <c r="N1098" s="971">
        <v>1</v>
      </c>
      <c r="O1098" s="971">
        <v>0</v>
      </c>
      <c r="P1098" s="968">
        <v>4690379084815</v>
      </c>
      <c r="Q1098" s="971"/>
      <c r="R1098" s="971">
        <v>0</v>
      </c>
      <c r="S1098" s="968" t="s">
        <v>4092</v>
      </c>
      <c r="T1098" s="974">
        <f t="shared" si="32"/>
        <v>8145.3909999999996</v>
      </c>
      <c r="U1098" s="975">
        <f t="shared" si="33"/>
        <v>8552.6605500000005</v>
      </c>
    </row>
    <row r="1099" spans="1:21" hidden="1">
      <c r="A1099" s="968" t="s">
        <v>5157</v>
      </c>
      <c r="B1099" s="969">
        <v>620070002133</v>
      </c>
      <c r="C1099" s="968" t="s">
        <v>5195</v>
      </c>
      <c r="D1099" s="968" t="s">
        <v>4144</v>
      </c>
      <c r="E1099" s="968" t="s">
        <v>4120</v>
      </c>
      <c r="F1099" s="970">
        <v>12157.3</v>
      </c>
      <c r="G1099" s="968" t="s">
        <v>4091</v>
      </c>
      <c r="H1099" s="971">
        <v>2</v>
      </c>
      <c r="I1099" s="972">
        <v>1.05596620908131</v>
      </c>
      <c r="J1099" s="972">
        <v>0</v>
      </c>
      <c r="K1099" s="973">
        <v>18</v>
      </c>
      <c r="L1099" s="972">
        <v>28</v>
      </c>
      <c r="M1099" s="972">
        <v>19.007391763463598</v>
      </c>
      <c r="N1099" s="971">
        <v>1</v>
      </c>
      <c r="O1099" s="971">
        <v>0</v>
      </c>
      <c r="P1099" s="968">
        <v>4690379084785</v>
      </c>
      <c r="Q1099" s="971"/>
      <c r="R1099" s="971">
        <v>0</v>
      </c>
      <c r="S1099" s="968" t="s">
        <v>4092</v>
      </c>
      <c r="T1099" s="974">
        <f t="shared" si="32"/>
        <v>8145.3909999999996</v>
      </c>
      <c r="U1099" s="975">
        <f t="shared" si="33"/>
        <v>8552.6605500000005</v>
      </c>
    </row>
    <row r="1100" spans="1:21" hidden="1">
      <c r="A1100" s="968" t="s">
        <v>5157</v>
      </c>
      <c r="B1100" s="969">
        <v>620070002134</v>
      </c>
      <c r="C1100" s="968" t="s">
        <v>5196</v>
      </c>
      <c r="D1100" s="968" t="s">
        <v>4144</v>
      </c>
      <c r="E1100" s="968" t="s">
        <v>4120</v>
      </c>
      <c r="F1100" s="970">
        <v>12157.3</v>
      </c>
      <c r="G1100" s="968" t="s">
        <v>4091</v>
      </c>
      <c r="H1100" s="971">
        <v>2</v>
      </c>
      <c r="I1100" s="972">
        <v>1.05596620908131</v>
      </c>
      <c r="J1100" s="972">
        <v>0</v>
      </c>
      <c r="K1100" s="973">
        <v>18</v>
      </c>
      <c r="L1100" s="972">
        <v>28</v>
      </c>
      <c r="M1100" s="972">
        <v>19.007391763463598</v>
      </c>
      <c r="N1100" s="971">
        <v>1</v>
      </c>
      <c r="O1100" s="971">
        <v>0</v>
      </c>
      <c r="P1100" s="968">
        <v>4690379084792</v>
      </c>
      <c r="Q1100" s="971"/>
      <c r="R1100" s="971">
        <v>0</v>
      </c>
      <c r="S1100" s="968" t="s">
        <v>4092</v>
      </c>
      <c r="T1100" s="974">
        <f t="shared" si="32"/>
        <v>8145.3909999999996</v>
      </c>
      <c r="U1100" s="975">
        <f t="shared" si="33"/>
        <v>8552.6605500000005</v>
      </c>
    </row>
    <row r="1101" spans="1:21" hidden="1">
      <c r="A1101" s="968" t="s">
        <v>5157</v>
      </c>
      <c r="B1101" s="969">
        <v>620070002139</v>
      </c>
      <c r="C1101" s="968" t="s">
        <v>5197</v>
      </c>
      <c r="D1101" s="968" t="s">
        <v>4144</v>
      </c>
      <c r="E1101" s="968" t="s">
        <v>4120</v>
      </c>
      <c r="F1101" s="970">
        <v>16427.3</v>
      </c>
      <c r="G1101" s="968" t="s">
        <v>4091</v>
      </c>
      <c r="H1101" s="971">
        <v>1</v>
      </c>
      <c r="I1101" s="972">
        <v>0.527983104540655</v>
      </c>
      <c r="J1101" s="972">
        <v>0</v>
      </c>
      <c r="K1101" s="973">
        <v>30</v>
      </c>
      <c r="L1101" s="972">
        <v>15.2</v>
      </c>
      <c r="M1101" s="972">
        <v>15.8394931362196</v>
      </c>
      <c r="N1101" s="971">
        <v>1</v>
      </c>
      <c r="O1101" s="971">
        <v>0</v>
      </c>
      <c r="P1101" s="968">
        <v>4690379084846</v>
      </c>
      <c r="Q1101" s="971"/>
      <c r="R1101" s="971">
        <v>0</v>
      </c>
      <c r="S1101" s="968" t="s">
        <v>4092</v>
      </c>
      <c r="T1101" s="974">
        <f t="shared" si="32"/>
        <v>11006.291000000001</v>
      </c>
      <c r="U1101" s="975">
        <f t="shared" si="33"/>
        <v>11556.605550000002</v>
      </c>
    </row>
    <row r="1102" spans="1:21" hidden="1">
      <c r="A1102" s="968" t="s">
        <v>5157</v>
      </c>
      <c r="B1102" s="969">
        <v>620070002140</v>
      </c>
      <c r="C1102" s="968" t="s">
        <v>5198</v>
      </c>
      <c r="D1102" s="968" t="s">
        <v>4144</v>
      </c>
      <c r="E1102" s="968" t="s">
        <v>4120</v>
      </c>
      <c r="F1102" s="970">
        <v>16427.3</v>
      </c>
      <c r="G1102" s="968" t="s">
        <v>4091</v>
      </c>
      <c r="H1102" s="971">
        <v>1</v>
      </c>
      <c r="I1102" s="972">
        <v>0.527983104540655</v>
      </c>
      <c r="J1102" s="972">
        <v>0</v>
      </c>
      <c r="K1102" s="973">
        <v>30</v>
      </c>
      <c r="L1102" s="972">
        <v>15.2</v>
      </c>
      <c r="M1102" s="972">
        <v>15.8394931362196</v>
      </c>
      <c r="N1102" s="971">
        <v>1</v>
      </c>
      <c r="O1102" s="971">
        <v>0</v>
      </c>
      <c r="P1102" s="968">
        <v>4690379084853</v>
      </c>
      <c r="Q1102" s="971"/>
      <c r="R1102" s="971">
        <v>0</v>
      </c>
      <c r="S1102" s="968" t="s">
        <v>4092</v>
      </c>
      <c r="T1102" s="974">
        <f t="shared" si="32"/>
        <v>11006.291000000001</v>
      </c>
      <c r="U1102" s="975">
        <f t="shared" si="33"/>
        <v>11556.605550000002</v>
      </c>
    </row>
    <row r="1103" spans="1:21" hidden="1">
      <c r="A1103" s="968" t="s">
        <v>5157</v>
      </c>
      <c r="B1103" s="969">
        <v>620070002137</v>
      </c>
      <c r="C1103" s="968" t="s">
        <v>5199</v>
      </c>
      <c r="D1103" s="968" t="s">
        <v>4144</v>
      </c>
      <c r="E1103" s="968" t="s">
        <v>4120</v>
      </c>
      <c r="F1103" s="970">
        <v>16427.3</v>
      </c>
      <c r="G1103" s="968" t="s">
        <v>4091</v>
      </c>
      <c r="H1103" s="971">
        <v>1</v>
      </c>
      <c r="I1103" s="972">
        <v>0.527983104540655</v>
      </c>
      <c r="J1103" s="972">
        <v>0</v>
      </c>
      <c r="K1103" s="973">
        <v>30</v>
      </c>
      <c r="L1103" s="972">
        <v>15.2</v>
      </c>
      <c r="M1103" s="972">
        <v>15.8394931362196</v>
      </c>
      <c r="N1103" s="971">
        <v>1</v>
      </c>
      <c r="O1103" s="971">
        <v>0</v>
      </c>
      <c r="P1103" s="968">
        <v>4690379084822</v>
      </c>
      <c r="Q1103" s="971"/>
      <c r="R1103" s="971">
        <v>0</v>
      </c>
      <c r="S1103" s="968" t="s">
        <v>4092</v>
      </c>
      <c r="T1103" s="974">
        <f t="shared" si="32"/>
        <v>11006.291000000001</v>
      </c>
      <c r="U1103" s="975">
        <f t="shared" si="33"/>
        <v>11556.605550000002</v>
      </c>
    </row>
    <row r="1104" spans="1:21" hidden="1">
      <c r="A1104" s="968" t="s">
        <v>5157</v>
      </c>
      <c r="B1104" s="969">
        <v>620070002138</v>
      </c>
      <c r="C1104" s="968" t="s">
        <v>5200</v>
      </c>
      <c r="D1104" s="968" t="s">
        <v>4144</v>
      </c>
      <c r="E1104" s="968" t="s">
        <v>4120</v>
      </c>
      <c r="F1104" s="970">
        <v>16427.3</v>
      </c>
      <c r="G1104" s="968" t="s">
        <v>4091</v>
      </c>
      <c r="H1104" s="971">
        <v>1</v>
      </c>
      <c r="I1104" s="972">
        <v>0.527983104540655</v>
      </c>
      <c r="J1104" s="972">
        <v>0</v>
      </c>
      <c r="K1104" s="973">
        <v>30</v>
      </c>
      <c r="L1104" s="972">
        <v>15.2</v>
      </c>
      <c r="M1104" s="972">
        <v>15.8394931362196</v>
      </c>
      <c r="N1104" s="971">
        <v>1</v>
      </c>
      <c r="O1104" s="971">
        <v>0</v>
      </c>
      <c r="P1104" s="968">
        <v>4690379084839</v>
      </c>
      <c r="Q1104" s="971"/>
      <c r="R1104" s="971">
        <v>0</v>
      </c>
      <c r="S1104" s="968" t="s">
        <v>4092</v>
      </c>
      <c r="T1104" s="974">
        <f t="shared" si="32"/>
        <v>11006.291000000001</v>
      </c>
      <c r="U1104" s="975">
        <f t="shared" si="33"/>
        <v>11556.605550000002</v>
      </c>
    </row>
    <row r="1105" spans="1:21" hidden="1">
      <c r="A1105" s="968" t="s">
        <v>5157</v>
      </c>
      <c r="B1105" s="969">
        <v>620070002143</v>
      </c>
      <c r="C1105" s="968" t="s">
        <v>5201</v>
      </c>
      <c r="D1105" s="968" t="s">
        <v>4144</v>
      </c>
      <c r="E1105" s="968" t="s">
        <v>4120</v>
      </c>
      <c r="F1105" s="970">
        <v>16427.3</v>
      </c>
      <c r="G1105" s="968" t="s">
        <v>4091</v>
      </c>
      <c r="H1105" s="971">
        <v>1</v>
      </c>
      <c r="I1105" s="972">
        <v>0.527983104540655</v>
      </c>
      <c r="J1105" s="972">
        <v>0</v>
      </c>
      <c r="K1105" s="973">
        <v>30</v>
      </c>
      <c r="L1105" s="972">
        <v>15.2</v>
      </c>
      <c r="M1105" s="972">
        <v>15.8394931362196</v>
      </c>
      <c r="N1105" s="971">
        <v>1</v>
      </c>
      <c r="O1105" s="971">
        <v>0</v>
      </c>
      <c r="P1105" s="968">
        <v>4690379084884</v>
      </c>
      <c r="Q1105" s="971"/>
      <c r="R1105" s="971">
        <v>0</v>
      </c>
      <c r="S1105" s="968" t="s">
        <v>4092</v>
      </c>
      <c r="T1105" s="974">
        <f t="shared" si="32"/>
        <v>11006.291000000001</v>
      </c>
      <c r="U1105" s="975">
        <f t="shared" si="33"/>
        <v>11556.605550000002</v>
      </c>
    </row>
    <row r="1106" spans="1:21" hidden="1">
      <c r="A1106" s="968" t="s">
        <v>5157</v>
      </c>
      <c r="B1106" s="969">
        <v>620070002144</v>
      </c>
      <c r="C1106" s="968" t="s">
        <v>5202</v>
      </c>
      <c r="D1106" s="968" t="s">
        <v>4144</v>
      </c>
      <c r="E1106" s="968" t="s">
        <v>4120</v>
      </c>
      <c r="F1106" s="970">
        <v>16427.3</v>
      </c>
      <c r="G1106" s="968" t="s">
        <v>4091</v>
      </c>
      <c r="H1106" s="971">
        <v>1</v>
      </c>
      <c r="I1106" s="972">
        <v>0.527983104540655</v>
      </c>
      <c r="J1106" s="972">
        <v>0</v>
      </c>
      <c r="K1106" s="973">
        <v>30</v>
      </c>
      <c r="L1106" s="972">
        <v>15.2</v>
      </c>
      <c r="M1106" s="972">
        <v>15.8394931362196</v>
      </c>
      <c r="N1106" s="971">
        <v>1</v>
      </c>
      <c r="O1106" s="971">
        <v>0</v>
      </c>
      <c r="P1106" s="968">
        <v>4690379084891</v>
      </c>
      <c r="Q1106" s="971"/>
      <c r="R1106" s="971">
        <v>0</v>
      </c>
      <c r="S1106" s="968" t="s">
        <v>4092</v>
      </c>
      <c r="T1106" s="974">
        <f t="shared" si="32"/>
        <v>11006.291000000001</v>
      </c>
      <c r="U1106" s="975">
        <f t="shared" si="33"/>
        <v>11556.605550000002</v>
      </c>
    </row>
    <row r="1107" spans="1:21" hidden="1">
      <c r="A1107" s="968" t="s">
        <v>5157</v>
      </c>
      <c r="B1107" s="969">
        <v>620070002141</v>
      </c>
      <c r="C1107" s="968" t="s">
        <v>5203</v>
      </c>
      <c r="D1107" s="968" t="s">
        <v>4144</v>
      </c>
      <c r="E1107" s="968" t="s">
        <v>4120</v>
      </c>
      <c r="F1107" s="970">
        <v>16427.3</v>
      </c>
      <c r="G1107" s="968" t="s">
        <v>4091</v>
      </c>
      <c r="H1107" s="971">
        <v>1</v>
      </c>
      <c r="I1107" s="972">
        <v>0.527983104540655</v>
      </c>
      <c r="J1107" s="972">
        <v>0</v>
      </c>
      <c r="K1107" s="973">
        <v>30</v>
      </c>
      <c r="L1107" s="972">
        <v>15.2</v>
      </c>
      <c r="M1107" s="972">
        <v>15.8394931362196</v>
      </c>
      <c r="N1107" s="971">
        <v>1</v>
      </c>
      <c r="O1107" s="971">
        <v>0</v>
      </c>
      <c r="P1107" s="968">
        <v>4690379084860</v>
      </c>
      <c r="Q1107" s="971"/>
      <c r="R1107" s="971">
        <v>0</v>
      </c>
      <c r="S1107" s="968" t="s">
        <v>4092</v>
      </c>
      <c r="T1107" s="974">
        <f t="shared" si="32"/>
        <v>11006.291000000001</v>
      </c>
      <c r="U1107" s="975">
        <f t="shared" si="33"/>
        <v>11556.605550000002</v>
      </c>
    </row>
    <row r="1108" spans="1:21" hidden="1">
      <c r="A1108" s="968" t="s">
        <v>5157</v>
      </c>
      <c r="B1108" s="969">
        <v>620070002142</v>
      </c>
      <c r="C1108" s="968" t="s">
        <v>5204</v>
      </c>
      <c r="D1108" s="968" t="s">
        <v>4144</v>
      </c>
      <c r="E1108" s="968" t="s">
        <v>4120</v>
      </c>
      <c r="F1108" s="970">
        <v>16427.3</v>
      </c>
      <c r="G1108" s="968" t="s">
        <v>4091</v>
      </c>
      <c r="H1108" s="971">
        <v>1</v>
      </c>
      <c r="I1108" s="972">
        <v>0.527983104540655</v>
      </c>
      <c r="J1108" s="972">
        <v>0</v>
      </c>
      <c r="K1108" s="973">
        <v>30</v>
      </c>
      <c r="L1108" s="972">
        <v>15.2</v>
      </c>
      <c r="M1108" s="972">
        <v>15.8394931362196</v>
      </c>
      <c r="N1108" s="971">
        <v>1</v>
      </c>
      <c r="O1108" s="971">
        <v>0</v>
      </c>
      <c r="P1108" s="968">
        <v>4690379084877</v>
      </c>
      <c r="Q1108" s="971"/>
      <c r="R1108" s="971">
        <v>0</v>
      </c>
      <c r="S1108" s="968" t="s">
        <v>4092</v>
      </c>
      <c r="T1108" s="974">
        <f t="shared" si="32"/>
        <v>11006.291000000001</v>
      </c>
      <c r="U1108" s="975">
        <f t="shared" si="33"/>
        <v>11556.605550000002</v>
      </c>
    </row>
    <row r="1109" spans="1:21" hidden="1">
      <c r="A1109" s="968" t="s">
        <v>5157</v>
      </c>
      <c r="B1109" s="969">
        <v>620070002147</v>
      </c>
      <c r="C1109" s="968" t="s">
        <v>5205</v>
      </c>
      <c r="D1109" s="968" t="s">
        <v>4170</v>
      </c>
      <c r="E1109" s="968" t="s">
        <v>4120</v>
      </c>
      <c r="F1109" s="970">
        <v>8985.2999999999993</v>
      </c>
      <c r="G1109" s="968" t="s">
        <v>4091</v>
      </c>
      <c r="H1109" s="971">
        <v>2</v>
      </c>
      <c r="I1109" s="972">
        <v>0.79207920792079201</v>
      </c>
      <c r="J1109" s="972">
        <v>0</v>
      </c>
      <c r="K1109" s="973">
        <v>18</v>
      </c>
      <c r="L1109" s="972">
        <v>22.9</v>
      </c>
      <c r="M1109" s="972">
        <v>14.2574257425743</v>
      </c>
      <c r="N1109" s="971">
        <v>1</v>
      </c>
      <c r="O1109" s="971">
        <v>0</v>
      </c>
      <c r="P1109" s="968">
        <v>4690379084921</v>
      </c>
      <c r="Q1109" s="971"/>
      <c r="R1109" s="971">
        <v>0</v>
      </c>
      <c r="S1109" s="968" t="s">
        <v>4092</v>
      </c>
      <c r="T1109" s="974">
        <f t="shared" si="32"/>
        <v>6020.1509999999998</v>
      </c>
      <c r="U1109" s="975">
        <f t="shared" si="33"/>
        <v>6321.1585500000001</v>
      </c>
    </row>
    <row r="1110" spans="1:21" hidden="1">
      <c r="A1110" s="968" t="s">
        <v>5157</v>
      </c>
      <c r="B1110" s="969">
        <v>620070002148</v>
      </c>
      <c r="C1110" s="968" t="s">
        <v>5206</v>
      </c>
      <c r="D1110" s="968" t="s">
        <v>4170</v>
      </c>
      <c r="E1110" s="968" t="s">
        <v>4120</v>
      </c>
      <c r="F1110" s="970">
        <v>8985.2999999999993</v>
      </c>
      <c r="G1110" s="968" t="s">
        <v>4091</v>
      </c>
      <c r="H1110" s="971">
        <v>2</v>
      </c>
      <c r="I1110" s="972">
        <v>0.79207920792079201</v>
      </c>
      <c r="J1110" s="972">
        <v>0</v>
      </c>
      <c r="K1110" s="973">
        <v>18</v>
      </c>
      <c r="L1110" s="972">
        <v>22.9</v>
      </c>
      <c r="M1110" s="972">
        <v>14.2574257425743</v>
      </c>
      <c r="N1110" s="971">
        <v>1</v>
      </c>
      <c r="O1110" s="971">
        <v>0</v>
      </c>
      <c r="P1110" s="968">
        <v>4690379084938</v>
      </c>
      <c r="Q1110" s="971"/>
      <c r="R1110" s="971">
        <v>0</v>
      </c>
      <c r="S1110" s="968" t="s">
        <v>4092</v>
      </c>
      <c r="T1110" s="974">
        <f t="shared" si="32"/>
        <v>6020.1509999999998</v>
      </c>
      <c r="U1110" s="975">
        <f t="shared" si="33"/>
        <v>6321.1585500000001</v>
      </c>
    </row>
    <row r="1111" spans="1:21" hidden="1">
      <c r="A1111" s="968" t="s">
        <v>5157</v>
      </c>
      <c r="B1111" s="969">
        <v>620070002145</v>
      </c>
      <c r="C1111" s="968" t="s">
        <v>5207</v>
      </c>
      <c r="D1111" s="968" t="s">
        <v>4170</v>
      </c>
      <c r="E1111" s="968" t="s">
        <v>4120</v>
      </c>
      <c r="F1111" s="970">
        <v>8985.2999999999993</v>
      </c>
      <c r="G1111" s="968" t="s">
        <v>4091</v>
      </c>
      <c r="H1111" s="971">
        <v>2</v>
      </c>
      <c r="I1111" s="972">
        <v>0.79207920792079201</v>
      </c>
      <c r="J1111" s="972">
        <v>0</v>
      </c>
      <c r="K1111" s="973">
        <v>18</v>
      </c>
      <c r="L1111" s="972">
        <v>22.9</v>
      </c>
      <c r="M1111" s="972">
        <v>14.2574257425743</v>
      </c>
      <c r="N1111" s="971">
        <v>1</v>
      </c>
      <c r="O1111" s="971">
        <v>0</v>
      </c>
      <c r="P1111" s="968">
        <v>4690379084907</v>
      </c>
      <c r="Q1111" s="971"/>
      <c r="R1111" s="971">
        <v>0</v>
      </c>
      <c r="S1111" s="968" t="s">
        <v>4092</v>
      </c>
      <c r="T1111" s="974">
        <f t="shared" si="32"/>
        <v>6020.1509999999998</v>
      </c>
      <c r="U1111" s="975">
        <f t="shared" si="33"/>
        <v>6321.1585500000001</v>
      </c>
    </row>
    <row r="1112" spans="1:21" hidden="1">
      <c r="A1112" s="968" t="s">
        <v>5157</v>
      </c>
      <c r="B1112" s="969">
        <v>620070002146</v>
      </c>
      <c r="C1112" s="968" t="s">
        <v>5208</v>
      </c>
      <c r="D1112" s="968" t="s">
        <v>4170</v>
      </c>
      <c r="E1112" s="968" t="s">
        <v>4120</v>
      </c>
      <c r="F1112" s="970">
        <v>8985.2999999999993</v>
      </c>
      <c r="G1112" s="968" t="s">
        <v>4091</v>
      </c>
      <c r="H1112" s="971">
        <v>2</v>
      </c>
      <c r="I1112" s="972">
        <v>0.79207920792079201</v>
      </c>
      <c r="J1112" s="972">
        <v>0</v>
      </c>
      <c r="K1112" s="973">
        <v>18</v>
      </c>
      <c r="L1112" s="972">
        <v>22.9</v>
      </c>
      <c r="M1112" s="972">
        <v>14.2574257425743</v>
      </c>
      <c r="N1112" s="971">
        <v>1</v>
      </c>
      <c r="O1112" s="971">
        <v>0</v>
      </c>
      <c r="P1112" s="968">
        <v>4690379084914</v>
      </c>
      <c r="Q1112" s="971"/>
      <c r="R1112" s="971">
        <v>0</v>
      </c>
      <c r="S1112" s="968" t="s">
        <v>4092</v>
      </c>
      <c r="T1112" s="974">
        <f t="shared" si="32"/>
        <v>6020.1509999999998</v>
      </c>
      <c r="U1112" s="975">
        <f t="shared" si="33"/>
        <v>6321.1585500000001</v>
      </c>
    </row>
    <row r="1113" spans="1:21" hidden="1">
      <c r="A1113" s="968" t="s">
        <v>5157</v>
      </c>
      <c r="B1113" s="969">
        <v>620070002151</v>
      </c>
      <c r="C1113" s="968" t="s">
        <v>5209</v>
      </c>
      <c r="D1113" s="968" t="s">
        <v>4170</v>
      </c>
      <c r="E1113" s="968" t="s">
        <v>4120</v>
      </c>
      <c r="F1113" s="970">
        <v>12895.4</v>
      </c>
      <c r="G1113" s="968" t="s">
        <v>4091</v>
      </c>
      <c r="H1113" s="971">
        <v>1</v>
      </c>
      <c r="I1113" s="972">
        <v>0.396039603960396</v>
      </c>
      <c r="J1113" s="972">
        <v>0</v>
      </c>
      <c r="K1113" s="973">
        <v>30</v>
      </c>
      <c r="L1113" s="972">
        <v>11.45</v>
      </c>
      <c r="M1113" s="972">
        <v>11.881188118811901</v>
      </c>
      <c r="N1113" s="971">
        <v>1</v>
      </c>
      <c r="O1113" s="971">
        <v>0</v>
      </c>
      <c r="P1113" s="968">
        <v>4690379084969</v>
      </c>
      <c r="Q1113" s="971"/>
      <c r="R1113" s="971">
        <v>0</v>
      </c>
      <c r="S1113" s="968" t="s">
        <v>4092</v>
      </c>
      <c r="T1113" s="974">
        <f t="shared" si="32"/>
        <v>8639.9179999999997</v>
      </c>
      <c r="U1113" s="975">
        <f t="shared" si="33"/>
        <v>9071.9138999999996</v>
      </c>
    </row>
    <row r="1114" spans="1:21" hidden="1">
      <c r="A1114" s="968" t="s">
        <v>5157</v>
      </c>
      <c r="B1114" s="969">
        <v>620070002152</v>
      </c>
      <c r="C1114" s="968" t="s">
        <v>5210</v>
      </c>
      <c r="D1114" s="968" t="s">
        <v>4170</v>
      </c>
      <c r="E1114" s="968" t="s">
        <v>4120</v>
      </c>
      <c r="F1114" s="970">
        <v>12895.4</v>
      </c>
      <c r="G1114" s="968" t="s">
        <v>4091</v>
      </c>
      <c r="H1114" s="971">
        <v>1</v>
      </c>
      <c r="I1114" s="972">
        <v>0.396039603960396</v>
      </c>
      <c r="J1114" s="972">
        <v>0</v>
      </c>
      <c r="K1114" s="973">
        <v>30</v>
      </c>
      <c r="L1114" s="972">
        <v>11.45</v>
      </c>
      <c r="M1114" s="972">
        <v>11.881188118811901</v>
      </c>
      <c r="N1114" s="971">
        <v>1</v>
      </c>
      <c r="O1114" s="971">
        <v>0</v>
      </c>
      <c r="P1114" s="968">
        <v>4690379084976</v>
      </c>
      <c r="Q1114" s="971"/>
      <c r="R1114" s="971">
        <v>0</v>
      </c>
      <c r="S1114" s="968" t="s">
        <v>4092</v>
      </c>
      <c r="T1114" s="974">
        <f t="shared" si="32"/>
        <v>8639.9179999999997</v>
      </c>
      <c r="U1114" s="975">
        <f t="shared" si="33"/>
        <v>9071.9138999999996</v>
      </c>
    </row>
    <row r="1115" spans="1:21" hidden="1">
      <c r="A1115" s="968" t="s">
        <v>5157</v>
      </c>
      <c r="B1115" s="969">
        <v>620070002149</v>
      </c>
      <c r="C1115" s="968" t="s">
        <v>5211</v>
      </c>
      <c r="D1115" s="968" t="s">
        <v>4170</v>
      </c>
      <c r="E1115" s="968" t="s">
        <v>4120</v>
      </c>
      <c r="F1115" s="970">
        <v>12895.4</v>
      </c>
      <c r="G1115" s="968" t="s">
        <v>4091</v>
      </c>
      <c r="H1115" s="971">
        <v>1</v>
      </c>
      <c r="I1115" s="972">
        <v>0.396039603960396</v>
      </c>
      <c r="J1115" s="972">
        <v>0</v>
      </c>
      <c r="K1115" s="973">
        <v>30</v>
      </c>
      <c r="L1115" s="972">
        <v>11.45</v>
      </c>
      <c r="M1115" s="972">
        <v>11.881188118811901</v>
      </c>
      <c r="N1115" s="971">
        <v>1</v>
      </c>
      <c r="O1115" s="971">
        <v>0</v>
      </c>
      <c r="P1115" s="968">
        <v>4690379084945</v>
      </c>
      <c r="Q1115" s="971"/>
      <c r="R1115" s="971">
        <v>0</v>
      </c>
      <c r="S1115" s="968" t="s">
        <v>4092</v>
      </c>
      <c r="T1115" s="974">
        <f t="shared" si="32"/>
        <v>8639.9179999999997</v>
      </c>
      <c r="U1115" s="975">
        <f t="shared" si="33"/>
        <v>9071.9138999999996</v>
      </c>
    </row>
    <row r="1116" spans="1:21" hidden="1">
      <c r="A1116" s="968" t="s">
        <v>5157</v>
      </c>
      <c r="B1116" s="969">
        <v>620070002150</v>
      </c>
      <c r="C1116" s="968" t="s">
        <v>5212</v>
      </c>
      <c r="D1116" s="968" t="s">
        <v>4170</v>
      </c>
      <c r="E1116" s="968" t="s">
        <v>4120</v>
      </c>
      <c r="F1116" s="970">
        <v>12895.4</v>
      </c>
      <c r="G1116" s="968" t="s">
        <v>4091</v>
      </c>
      <c r="H1116" s="971">
        <v>1</v>
      </c>
      <c r="I1116" s="972">
        <v>0.396039603960396</v>
      </c>
      <c r="J1116" s="972">
        <v>0</v>
      </c>
      <c r="K1116" s="973">
        <v>30</v>
      </c>
      <c r="L1116" s="972">
        <v>11.45</v>
      </c>
      <c r="M1116" s="972">
        <v>11.881188118811901</v>
      </c>
      <c r="N1116" s="971">
        <v>1</v>
      </c>
      <c r="O1116" s="971">
        <v>0</v>
      </c>
      <c r="P1116" s="968">
        <v>4690379084952</v>
      </c>
      <c r="Q1116" s="971"/>
      <c r="R1116" s="971">
        <v>0</v>
      </c>
      <c r="S1116" s="968" t="s">
        <v>4092</v>
      </c>
      <c r="T1116" s="974">
        <f t="shared" si="32"/>
        <v>8639.9179999999997</v>
      </c>
      <c r="U1116" s="975">
        <f t="shared" si="33"/>
        <v>9071.9138999999996</v>
      </c>
    </row>
    <row r="1117" spans="1:21" hidden="1">
      <c r="A1117" s="968" t="s">
        <v>5157</v>
      </c>
      <c r="B1117" s="969">
        <v>620070002155</v>
      </c>
      <c r="C1117" s="968" t="s">
        <v>5213</v>
      </c>
      <c r="D1117" s="968" t="s">
        <v>4170</v>
      </c>
      <c r="E1117" s="968" t="s">
        <v>4120</v>
      </c>
      <c r="F1117" s="970">
        <v>12895.4</v>
      </c>
      <c r="G1117" s="968" t="s">
        <v>4091</v>
      </c>
      <c r="H1117" s="971">
        <v>1</v>
      </c>
      <c r="I1117" s="972">
        <v>0.396039603960396</v>
      </c>
      <c r="J1117" s="972">
        <v>0</v>
      </c>
      <c r="K1117" s="973">
        <v>30</v>
      </c>
      <c r="L1117" s="972">
        <v>11.45</v>
      </c>
      <c r="M1117" s="972">
        <v>11.881188118811901</v>
      </c>
      <c r="N1117" s="971">
        <v>1</v>
      </c>
      <c r="O1117" s="971">
        <v>0</v>
      </c>
      <c r="P1117" s="968">
        <v>4690379085003</v>
      </c>
      <c r="Q1117" s="971"/>
      <c r="R1117" s="971">
        <v>0</v>
      </c>
      <c r="S1117" s="968" t="s">
        <v>4092</v>
      </c>
      <c r="T1117" s="974">
        <f t="shared" si="32"/>
        <v>8639.9179999999997</v>
      </c>
      <c r="U1117" s="975">
        <f t="shared" si="33"/>
        <v>9071.9138999999996</v>
      </c>
    </row>
    <row r="1118" spans="1:21" hidden="1">
      <c r="A1118" s="968" t="s">
        <v>5157</v>
      </c>
      <c r="B1118" s="969">
        <v>620070002156</v>
      </c>
      <c r="C1118" s="968" t="s">
        <v>5214</v>
      </c>
      <c r="D1118" s="968" t="s">
        <v>4170</v>
      </c>
      <c r="E1118" s="968" t="s">
        <v>4120</v>
      </c>
      <c r="F1118" s="970">
        <v>12895.4</v>
      </c>
      <c r="G1118" s="968" t="s">
        <v>4091</v>
      </c>
      <c r="H1118" s="971">
        <v>1</v>
      </c>
      <c r="I1118" s="972">
        <v>0.396039603960396</v>
      </c>
      <c r="J1118" s="972">
        <v>0</v>
      </c>
      <c r="K1118" s="973">
        <v>30</v>
      </c>
      <c r="L1118" s="972">
        <v>11.45</v>
      </c>
      <c r="M1118" s="972">
        <v>11.881188118811901</v>
      </c>
      <c r="N1118" s="971">
        <v>1</v>
      </c>
      <c r="O1118" s="971">
        <v>0</v>
      </c>
      <c r="P1118" s="968">
        <v>4690379085010</v>
      </c>
      <c r="Q1118" s="971"/>
      <c r="R1118" s="971">
        <v>0</v>
      </c>
      <c r="S1118" s="968" t="s">
        <v>4092</v>
      </c>
      <c r="T1118" s="974">
        <f t="shared" si="32"/>
        <v>8639.9179999999997</v>
      </c>
      <c r="U1118" s="975">
        <f t="shared" si="33"/>
        <v>9071.9138999999996</v>
      </c>
    </row>
    <row r="1119" spans="1:21" hidden="1">
      <c r="A1119" s="968" t="s">
        <v>5157</v>
      </c>
      <c r="B1119" s="969">
        <v>620070002153</v>
      </c>
      <c r="C1119" s="968" t="s">
        <v>5215</v>
      </c>
      <c r="D1119" s="968" t="s">
        <v>4170</v>
      </c>
      <c r="E1119" s="968" t="s">
        <v>4120</v>
      </c>
      <c r="F1119" s="970">
        <v>12895.4</v>
      </c>
      <c r="G1119" s="968" t="s">
        <v>4091</v>
      </c>
      <c r="H1119" s="971">
        <v>1</v>
      </c>
      <c r="I1119" s="972">
        <v>0.396039603960396</v>
      </c>
      <c r="J1119" s="972">
        <v>0</v>
      </c>
      <c r="K1119" s="973">
        <v>30</v>
      </c>
      <c r="L1119" s="972">
        <v>11.45</v>
      </c>
      <c r="M1119" s="972">
        <v>11.881188118811901</v>
      </c>
      <c r="N1119" s="971">
        <v>1</v>
      </c>
      <c r="O1119" s="971">
        <v>0</v>
      </c>
      <c r="P1119" s="968">
        <v>4690379084983</v>
      </c>
      <c r="Q1119" s="971"/>
      <c r="R1119" s="971">
        <v>0</v>
      </c>
      <c r="S1119" s="968" t="s">
        <v>4092</v>
      </c>
      <c r="T1119" s="974">
        <f t="shared" ref="T1119:T1182" si="34">F1119*67%</f>
        <v>8639.9179999999997</v>
      </c>
      <c r="U1119" s="975">
        <f t="shared" ref="U1119:U1182" si="35">T1119*1.05</f>
        <v>9071.9138999999996</v>
      </c>
    </row>
    <row r="1120" spans="1:21" hidden="1">
      <c r="A1120" s="968" t="s">
        <v>5157</v>
      </c>
      <c r="B1120" s="969">
        <v>620070002154</v>
      </c>
      <c r="C1120" s="968" t="s">
        <v>5216</v>
      </c>
      <c r="D1120" s="968" t="s">
        <v>4170</v>
      </c>
      <c r="E1120" s="968" t="s">
        <v>4120</v>
      </c>
      <c r="F1120" s="970">
        <v>12895.4</v>
      </c>
      <c r="G1120" s="968" t="s">
        <v>4091</v>
      </c>
      <c r="H1120" s="971">
        <v>1</v>
      </c>
      <c r="I1120" s="972">
        <v>0.396039603960396</v>
      </c>
      <c r="J1120" s="972">
        <v>0</v>
      </c>
      <c r="K1120" s="973">
        <v>30</v>
      </c>
      <c r="L1120" s="972">
        <v>11.45</v>
      </c>
      <c r="M1120" s="972">
        <v>11.881188118811901</v>
      </c>
      <c r="N1120" s="971">
        <v>1</v>
      </c>
      <c r="O1120" s="971">
        <v>0</v>
      </c>
      <c r="P1120" s="968">
        <v>4690379084990</v>
      </c>
      <c r="Q1120" s="971"/>
      <c r="R1120" s="971">
        <v>0</v>
      </c>
      <c r="S1120" s="968" t="s">
        <v>4092</v>
      </c>
      <c r="T1120" s="974">
        <f t="shared" si="34"/>
        <v>8639.9179999999997</v>
      </c>
      <c r="U1120" s="975">
        <f t="shared" si="35"/>
        <v>9071.9138999999996</v>
      </c>
    </row>
    <row r="1121" spans="1:21" hidden="1">
      <c r="A1121" s="968" t="s">
        <v>5217</v>
      </c>
      <c r="B1121" s="969">
        <v>600180000023</v>
      </c>
      <c r="C1121" s="968" t="s">
        <v>5218</v>
      </c>
      <c r="D1121" s="968" t="s">
        <v>4220</v>
      </c>
      <c r="E1121" s="968" t="s">
        <v>4090</v>
      </c>
      <c r="F1121" s="970">
        <v>10309</v>
      </c>
      <c r="G1121" s="968" t="s">
        <v>4091</v>
      </c>
      <c r="H1121" s="971">
        <v>1</v>
      </c>
      <c r="I1121" s="972">
        <v>3.3359999999999999</v>
      </c>
      <c r="J1121" s="972">
        <v>0</v>
      </c>
      <c r="K1121" s="973">
        <v>18</v>
      </c>
      <c r="L1121" s="972">
        <v>50.57376</v>
      </c>
      <c r="M1121" s="972">
        <v>60.048000000000002</v>
      </c>
      <c r="N1121" s="971">
        <v>1</v>
      </c>
      <c r="O1121" s="971">
        <v>0</v>
      </c>
      <c r="P1121" s="968">
        <v>4690379086772</v>
      </c>
      <c r="Q1121" s="971"/>
      <c r="R1121" s="971">
        <v>0</v>
      </c>
      <c r="S1121" s="968" t="s">
        <v>4092</v>
      </c>
      <c r="T1121" s="974">
        <f t="shared" si="34"/>
        <v>6907.0300000000007</v>
      </c>
      <c r="U1121" s="975">
        <f t="shared" si="35"/>
        <v>7252.3815000000013</v>
      </c>
    </row>
    <row r="1122" spans="1:21" hidden="1">
      <c r="A1122" s="968" t="s">
        <v>5217</v>
      </c>
      <c r="B1122" s="969">
        <v>600180000024</v>
      </c>
      <c r="C1122" s="968" t="s">
        <v>5219</v>
      </c>
      <c r="D1122" s="968" t="s">
        <v>4220</v>
      </c>
      <c r="E1122" s="968" t="s">
        <v>4090</v>
      </c>
      <c r="F1122" s="970">
        <v>10309</v>
      </c>
      <c r="G1122" s="968" t="s">
        <v>4091</v>
      </c>
      <c r="H1122" s="971">
        <v>1</v>
      </c>
      <c r="I1122" s="972">
        <v>3.3359999999999999</v>
      </c>
      <c r="J1122" s="972">
        <v>0</v>
      </c>
      <c r="K1122" s="973">
        <v>18</v>
      </c>
      <c r="L1122" s="972">
        <v>50.57376</v>
      </c>
      <c r="M1122" s="972">
        <v>60.048000000000002</v>
      </c>
      <c r="N1122" s="971">
        <v>1</v>
      </c>
      <c r="O1122" s="971">
        <v>0</v>
      </c>
      <c r="P1122" s="968">
        <v>4690379086789</v>
      </c>
      <c r="Q1122" s="971"/>
      <c r="R1122" s="971">
        <v>0</v>
      </c>
      <c r="S1122" s="968" t="s">
        <v>4092</v>
      </c>
      <c r="T1122" s="974">
        <f t="shared" si="34"/>
        <v>6907.0300000000007</v>
      </c>
      <c r="U1122" s="975">
        <f t="shared" si="35"/>
        <v>7252.3815000000013</v>
      </c>
    </row>
    <row r="1123" spans="1:21" hidden="1">
      <c r="A1123" s="968" t="s">
        <v>5217</v>
      </c>
      <c r="B1123" s="969">
        <v>600180000025</v>
      </c>
      <c r="C1123" s="968" t="s">
        <v>5220</v>
      </c>
      <c r="D1123" s="968" t="s">
        <v>4220</v>
      </c>
      <c r="E1123" s="968" t="s">
        <v>4090</v>
      </c>
      <c r="F1123" s="970">
        <v>10309</v>
      </c>
      <c r="G1123" s="968" t="s">
        <v>4091</v>
      </c>
      <c r="H1123" s="971">
        <v>1</v>
      </c>
      <c r="I1123" s="972">
        <v>3.3359999999999999</v>
      </c>
      <c r="J1123" s="972">
        <v>0</v>
      </c>
      <c r="K1123" s="973">
        <v>18</v>
      </c>
      <c r="L1123" s="972">
        <v>50.57376</v>
      </c>
      <c r="M1123" s="972">
        <v>60.048000000000002</v>
      </c>
      <c r="N1123" s="971">
        <v>1</v>
      </c>
      <c r="O1123" s="971">
        <v>0</v>
      </c>
      <c r="P1123" s="968">
        <v>4690379086796</v>
      </c>
      <c r="Q1123" s="971"/>
      <c r="R1123" s="971">
        <v>0</v>
      </c>
      <c r="S1123" s="968" t="s">
        <v>4092</v>
      </c>
      <c r="T1123" s="974">
        <f t="shared" si="34"/>
        <v>6907.0300000000007</v>
      </c>
      <c r="U1123" s="975">
        <f t="shared" si="35"/>
        <v>7252.3815000000013</v>
      </c>
    </row>
    <row r="1124" spans="1:21" hidden="1">
      <c r="A1124" s="968" t="s">
        <v>5217</v>
      </c>
      <c r="B1124" s="969">
        <v>610015000632</v>
      </c>
      <c r="C1124" s="968" t="s">
        <v>5221</v>
      </c>
      <c r="D1124" s="968" t="s">
        <v>4096</v>
      </c>
      <c r="E1124" s="968" t="s">
        <v>4090</v>
      </c>
      <c r="F1124" s="970">
        <v>6581.9</v>
      </c>
      <c r="G1124" s="968" t="s">
        <v>4091</v>
      </c>
      <c r="H1124" s="971">
        <v>2</v>
      </c>
      <c r="I1124" s="972">
        <v>2.56</v>
      </c>
      <c r="J1124" s="972">
        <v>0</v>
      </c>
      <c r="K1124" s="973">
        <v>21</v>
      </c>
      <c r="L1124" s="972">
        <v>51.712000000000003</v>
      </c>
      <c r="M1124" s="972">
        <v>53.76</v>
      </c>
      <c r="N1124" s="971">
        <v>1</v>
      </c>
      <c r="O1124" s="971">
        <v>0</v>
      </c>
      <c r="P1124" s="968">
        <v>4690379087045</v>
      </c>
      <c r="Q1124" s="971"/>
      <c r="R1124" s="971">
        <v>0</v>
      </c>
      <c r="S1124" s="968" t="s">
        <v>4092</v>
      </c>
      <c r="T1124" s="974">
        <f t="shared" si="34"/>
        <v>4409.8729999999996</v>
      </c>
      <c r="U1124" s="975">
        <f t="shared" si="35"/>
        <v>4630.3666499999999</v>
      </c>
    </row>
    <row r="1125" spans="1:21" hidden="1">
      <c r="A1125" s="968" t="s">
        <v>5217</v>
      </c>
      <c r="B1125" s="969">
        <v>610015000633</v>
      </c>
      <c r="C1125" s="968" t="s">
        <v>5222</v>
      </c>
      <c r="D1125" s="968" t="s">
        <v>4096</v>
      </c>
      <c r="E1125" s="968" t="s">
        <v>4090</v>
      </c>
      <c r="F1125" s="970">
        <v>6581.9</v>
      </c>
      <c r="G1125" s="968" t="s">
        <v>4091</v>
      </c>
      <c r="H1125" s="971">
        <v>2</v>
      </c>
      <c r="I1125" s="972">
        <v>2.56</v>
      </c>
      <c r="J1125" s="972">
        <v>0</v>
      </c>
      <c r="K1125" s="973">
        <v>21</v>
      </c>
      <c r="L1125" s="972">
        <v>51.712000000000003</v>
      </c>
      <c r="M1125" s="972">
        <v>53.76</v>
      </c>
      <c r="N1125" s="971">
        <v>1</v>
      </c>
      <c r="O1125" s="971">
        <v>0</v>
      </c>
      <c r="P1125" s="968">
        <v>4690379087052</v>
      </c>
      <c r="Q1125" s="971"/>
      <c r="R1125" s="971">
        <v>0</v>
      </c>
      <c r="S1125" s="968" t="s">
        <v>4092</v>
      </c>
      <c r="T1125" s="974">
        <f t="shared" si="34"/>
        <v>4409.8729999999996</v>
      </c>
      <c r="U1125" s="975">
        <f t="shared" si="35"/>
        <v>4630.3666499999999</v>
      </c>
    </row>
    <row r="1126" spans="1:21" hidden="1">
      <c r="A1126" s="968" t="s">
        <v>5217</v>
      </c>
      <c r="B1126" s="969">
        <v>610015000634</v>
      </c>
      <c r="C1126" s="968" t="s">
        <v>5223</v>
      </c>
      <c r="D1126" s="968" t="s">
        <v>4096</v>
      </c>
      <c r="E1126" s="968" t="s">
        <v>4090</v>
      </c>
      <c r="F1126" s="970">
        <v>6581.9</v>
      </c>
      <c r="G1126" s="968" t="s">
        <v>4091</v>
      </c>
      <c r="H1126" s="971">
        <v>2</v>
      </c>
      <c r="I1126" s="972">
        <v>2.56</v>
      </c>
      <c r="J1126" s="972">
        <v>0</v>
      </c>
      <c r="K1126" s="973">
        <v>21</v>
      </c>
      <c r="L1126" s="972">
        <v>51.712000000000003</v>
      </c>
      <c r="M1126" s="972">
        <v>53.76</v>
      </c>
      <c r="N1126" s="971">
        <v>1</v>
      </c>
      <c r="O1126" s="971">
        <v>0</v>
      </c>
      <c r="P1126" s="968">
        <v>4690379087069</v>
      </c>
      <c r="Q1126" s="971"/>
      <c r="R1126" s="971">
        <v>0</v>
      </c>
      <c r="S1126" s="968" t="s">
        <v>4092</v>
      </c>
      <c r="T1126" s="974">
        <f t="shared" si="34"/>
        <v>4409.8729999999996</v>
      </c>
      <c r="U1126" s="975">
        <f t="shared" si="35"/>
        <v>4630.3666499999999</v>
      </c>
    </row>
    <row r="1127" spans="1:21" hidden="1">
      <c r="A1127" s="968" t="s">
        <v>5217</v>
      </c>
      <c r="B1127" s="969">
        <v>610015000635</v>
      </c>
      <c r="C1127" s="968" t="s">
        <v>5224</v>
      </c>
      <c r="D1127" s="968" t="s">
        <v>4096</v>
      </c>
      <c r="E1127" s="968" t="s">
        <v>4090</v>
      </c>
      <c r="F1127" s="970">
        <v>6581.9</v>
      </c>
      <c r="G1127" s="968" t="s">
        <v>4091</v>
      </c>
      <c r="H1127" s="971">
        <v>2</v>
      </c>
      <c r="I1127" s="972">
        <v>2.56</v>
      </c>
      <c r="J1127" s="972">
        <v>0</v>
      </c>
      <c r="K1127" s="973">
        <v>21</v>
      </c>
      <c r="L1127" s="972">
        <v>51.712000000000003</v>
      </c>
      <c r="M1127" s="972">
        <v>53.76</v>
      </c>
      <c r="N1127" s="971">
        <v>1</v>
      </c>
      <c r="O1127" s="971">
        <v>0</v>
      </c>
      <c r="P1127" s="968">
        <v>4690379087076</v>
      </c>
      <c r="Q1127" s="971"/>
      <c r="R1127" s="971">
        <v>0</v>
      </c>
      <c r="S1127" s="968" t="s">
        <v>4092</v>
      </c>
      <c r="T1127" s="974">
        <f t="shared" si="34"/>
        <v>4409.8729999999996</v>
      </c>
      <c r="U1127" s="975">
        <f t="shared" si="35"/>
        <v>4630.3666499999999</v>
      </c>
    </row>
    <row r="1128" spans="1:21" hidden="1">
      <c r="A1128" s="968" t="s">
        <v>5217</v>
      </c>
      <c r="B1128" s="969">
        <v>610015000636</v>
      </c>
      <c r="C1128" s="968" t="s">
        <v>5225</v>
      </c>
      <c r="D1128" s="968" t="s">
        <v>4517</v>
      </c>
      <c r="E1128" s="968" t="s">
        <v>4090</v>
      </c>
      <c r="F1128" s="970">
        <v>6484.3</v>
      </c>
      <c r="G1128" s="968" t="s">
        <v>4091</v>
      </c>
      <c r="H1128" s="971">
        <v>2</v>
      </c>
      <c r="I1128" s="972">
        <v>1.28</v>
      </c>
      <c r="J1128" s="972">
        <v>0</v>
      </c>
      <c r="K1128" s="973">
        <v>42</v>
      </c>
      <c r="L1128" s="972">
        <v>25.856000000000002</v>
      </c>
      <c r="M1128" s="972">
        <v>53.76</v>
      </c>
      <c r="N1128" s="971">
        <v>1</v>
      </c>
      <c r="O1128" s="971">
        <v>0</v>
      </c>
      <c r="P1128" s="968">
        <v>4690379087083</v>
      </c>
      <c r="Q1128" s="971"/>
      <c r="R1128" s="971">
        <v>0</v>
      </c>
      <c r="S1128" s="968" t="s">
        <v>4092</v>
      </c>
      <c r="T1128" s="974">
        <f t="shared" si="34"/>
        <v>4344.4810000000007</v>
      </c>
      <c r="U1128" s="975">
        <f t="shared" si="35"/>
        <v>4561.7050500000005</v>
      </c>
    </row>
    <row r="1129" spans="1:21" hidden="1">
      <c r="A1129" s="968" t="s">
        <v>5217</v>
      </c>
      <c r="B1129" s="969">
        <v>610015000637</v>
      </c>
      <c r="C1129" s="968" t="s">
        <v>5226</v>
      </c>
      <c r="D1129" s="968" t="s">
        <v>4517</v>
      </c>
      <c r="E1129" s="968" t="s">
        <v>4090</v>
      </c>
      <c r="F1129" s="970">
        <v>6484.3</v>
      </c>
      <c r="G1129" s="968" t="s">
        <v>4091</v>
      </c>
      <c r="H1129" s="971">
        <v>2</v>
      </c>
      <c r="I1129" s="972">
        <v>1.28</v>
      </c>
      <c r="J1129" s="972">
        <v>0</v>
      </c>
      <c r="K1129" s="973">
        <v>42</v>
      </c>
      <c r="L1129" s="972">
        <v>25.856000000000002</v>
      </c>
      <c r="M1129" s="972">
        <v>53.76</v>
      </c>
      <c r="N1129" s="971">
        <v>1</v>
      </c>
      <c r="O1129" s="971">
        <v>0</v>
      </c>
      <c r="P1129" s="968">
        <v>4690379087090</v>
      </c>
      <c r="Q1129" s="971"/>
      <c r="R1129" s="971">
        <v>0</v>
      </c>
      <c r="S1129" s="968" t="s">
        <v>4092</v>
      </c>
      <c r="T1129" s="974">
        <f t="shared" si="34"/>
        <v>4344.4810000000007</v>
      </c>
      <c r="U1129" s="975">
        <f t="shared" si="35"/>
        <v>4561.7050500000005</v>
      </c>
    </row>
    <row r="1130" spans="1:21" hidden="1">
      <c r="A1130" s="968" t="s">
        <v>5217</v>
      </c>
      <c r="B1130" s="969">
        <v>610015000638</v>
      </c>
      <c r="C1130" s="968" t="s">
        <v>5227</v>
      </c>
      <c r="D1130" s="968" t="s">
        <v>4517</v>
      </c>
      <c r="E1130" s="968" t="s">
        <v>4090</v>
      </c>
      <c r="F1130" s="970">
        <v>6484.3</v>
      </c>
      <c r="G1130" s="968" t="s">
        <v>4091</v>
      </c>
      <c r="H1130" s="971">
        <v>2</v>
      </c>
      <c r="I1130" s="972">
        <v>1.28</v>
      </c>
      <c r="J1130" s="972">
        <v>0</v>
      </c>
      <c r="K1130" s="973">
        <v>42</v>
      </c>
      <c r="L1130" s="972">
        <v>25.856000000000002</v>
      </c>
      <c r="M1130" s="972">
        <v>53.76</v>
      </c>
      <c r="N1130" s="971">
        <v>1</v>
      </c>
      <c r="O1130" s="971">
        <v>0</v>
      </c>
      <c r="P1130" s="968">
        <v>4690379087106</v>
      </c>
      <c r="Q1130" s="971"/>
      <c r="R1130" s="971">
        <v>0</v>
      </c>
      <c r="S1130" s="968" t="s">
        <v>4092</v>
      </c>
      <c r="T1130" s="974">
        <f t="shared" si="34"/>
        <v>4344.4810000000007</v>
      </c>
      <c r="U1130" s="975">
        <f t="shared" si="35"/>
        <v>4561.7050500000005</v>
      </c>
    </row>
    <row r="1131" spans="1:21" hidden="1">
      <c r="A1131" s="968" t="s">
        <v>5217</v>
      </c>
      <c r="B1131" s="969">
        <v>610015000639</v>
      </c>
      <c r="C1131" s="968" t="s">
        <v>5228</v>
      </c>
      <c r="D1131" s="968" t="s">
        <v>4517</v>
      </c>
      <c r="E1131" s="968" t="s">
        <v>4090</v>
      </c>
      <c r="F1131" s="970">
        <v>6484.3</v>
      </c>
      <c r="G1131" s="968" t="s">
        <v>4091</v>
      </c>
      <c r="H1131" s="971">
        <v>2</v>
      </c>
      <c r="I1131" s="972">
        <v>1.28</v>
      </c>
      <c r="J1131" s="972">
        <v>0</v>
      </c>
      <c r="K1131" s="973">
        <v>42</v>
      </c>
      <c r="L1131" s="972">
        <v>25.856000000000002</v>
      </c>
      <c r="M1131" s="972">
        <v>53.76</v>
      </c>
      <c r="N1131" s="971">
        <v>1</v>
      </c>
      <c r="O1131" s="971">
        <v>0</v>
      </c>
      <c r="P1131" s="968">
        <v>4690379087113</v>
      </c>
      <c r="Q1131" s="971"/>
      <c r="R1131" s="971">
        <v>0</v>
      </c>
      <c r="S1131" s="968" t="s">
        <v>4092</v>
      </c>
      <c r="T1131" s="974">
        <f t="shared" si="34"/>
        <v>4344.4810000000007</v>
      </c>
      <c r="U1131" s="975">
        <f t="shared" si="35"/>
        <v>4561.7050500000005</v>
      </c>
    </row>
    <row r="1132" spans="1:21" hidden="1">
      <c r="A1132" s="968" t="s">
        <v>5217</v>
      </c>
      <c r="B1132" s="969">
        <v>610015000640</v>
      </c>
      <c r="C1132" s="968" t="s">
        <v>5229</v>
      </c>
      <c r="D1132" s="968" t="s">
        <v>4101</v>
      </c>
      <c r="E1132" s="968" t="s">
        <v>4090</v>
      </c>
      <c r="F1132" s="970">
        <v>5752.3</v>
      </c>
      <c r="G1132" s="968" t="s">
        <v>4091</v>
      </c>
      <c r="H1132" s="971">
        <v>2</v>
      </c>
      <c r="I1132" s="972">
        <v>1.44</v>
      </c>
      <c r="J1132" s="972">
        <v>0</v>
      </c>
      <c r="K1132" s="973">
        <v>35</v>
      </c>
      <c r="L1132" s="972">
        <v>29.088000000000001</v>
      </c>
      <c r="M1132" s="972">
        <v>50.4</v>
      </c>
      <c r="N1132" s="971">
        <v>1</v>
      </c>
      <c r="O1132" s="971">
        <v>0</v>
      </c>
      <c r="P1132" s="968">
        <v>4690379087120</v>
      </c>
      <c r="Q1132" s="971"/>
      <c r="R1132" s="971">
        <v>0</v>
      </c>
      <c r="S1132" s="968" t="s">
        <v>4092</v>
      </c>
      <c r="T1132" s="974">
        <f t="shared" si="34"/>
        <v>3854.0410000000002</v>
      </c>
      <c r="U1132" s="975">
        <f t="shared" si="35"/>
        <v>4046.7430500000005</v>
      </c>
    </row>
    <row r="1133" spans="1:21" hidden="1">
      <c r="A1133" s="968" t="s">
        <v>5217</v>
      </c>
      <c r="B1133" s="969">
        <v>610015000641</v>
      </c>
      <c r="C1133" s="968" t="s">
        <v>5230</v>
      </c>
      <c r="D1133" s="968" t="s">
        <v>4101</v>
      </c>
      <c r="E1133" s="968" t="s">
        <v>4090</v>
      </c>
      <c r="F1133" s="970">
        <v>5752.3</v>
      </c>
      <c r="G1133" s="968" t="s">
        <v>4091</v>
      </c>
      <c r="H1133" s="971">
        <v>2</v>
      </c>
      <c r="I1133" s="972">
        <v>1.44</v>
      </c>
      <c r="J1133" s="972">
        <v>0</v>
      </c>
      <c r="K1133" s="973">
        <v>35</v>
      </c>
      <c r="L1133" s="972">
        <v>29.088000000000001</v>
      </c>
      <c r="M1133" s="972">
        <v>50.4</v>
      </c>
      <c r="N1133" s="971">
        <v>1</v>
      </c>
      <c r="O1133" s="971">
        <v>0</v>
      </c>
      <c r="P1133" s="968">
        <v>4690379087137</v>
      </c>
      <c r="Q1133" s="971"/>
      <c r="R1133" s="971">
        <v>0</v>
      </c>
      <c r="S1133" s="968" t="s">
        <v>4092</v>
      </c>
      <c r="T1133" s="974">
        <f t="shared" si="34"/>
        <v>3854.0410000000002</v>
      </c>
      <c r="U1133" s="975">
        <f t="shared" si="35"/>
        <v>4046.7430500000005</v>
      </c>
    </row>
    <row r="1134" spans="1:21" hidden="1">
      <c r="A1134" s="968" t="s">
        <v>5217</v>
      </c>
      <c r="B1134" s="969">
        <v>610015000642</v>
      </c>
      <c r="C1134" s="968" t="s">
        <v>5231</v>
      </c>
      <c r="D1134" s="968" t="s">
        <v>4101</v>
      </c>
      <c r="E1134" s="968" t="s">
        <v>4090</v>
      </c>
      <c r="F1134" s="970">
        <v>5752.3</v>
      </c>
      <c r="G1134" s="968" t="s">
        <v>4091</v>
      </c>
      <c r="H1134" s="971">
        <v>2</v>
      </c>
      <c r="I1134" s="972">
        <v>1.44</v>
      </c>
      <c r="J1134" s="972">
        <v>0</v>
      </c>
      <c r="K1134" s="973">
        <v>35</v>
      </c>
      <c r="L1134" s="972">
        <v>29.088000000000001</v>
      </c>
      <c r="M1134" s="972">
        <v>50.4</v>
      </c>
      <c r="N1134" s="971">
        <v>1</v>
      </c>
      <c r="O1134" s="971">
        <v>0</v>
      </c>
      <c r="P1134" s="968">
        <v>4690379087144</v>
      </c>
      <c r="Q1134" s="971"/>
      <c r="R1134" s="971">
        <v>0</v>
      </c>
      <c r="S1134" s="968" t="s">
        <v>4092</v>
      </c>
      <c r="T1134" s="974">
        <f t="shared" si="34"/>
        <v>3854.0410000000002</v>
      </c>
      <c r="U1134" s="975">
        <f t="shared" si="35"/>
        <v>4046.7430500000005</v>
      </c>
    </row>
    <row r="1135" spans="1:21" hidden="1">
      <c r="A1135" s="968" t="s">
        <v>5217</v>
      </c>
      <c r="B1135" s="969">
        <v>610015000644</v>
      </c>
      <c r="C1135" s="968" t="s">
        <v>5232</v>
      </c>
      <c r="D1135" s="968" t="s">
        <v>4101</v>
      </c>
      <c r="E1135" s="968" t="s">
        <v>4090</v>
      </c>
      <c r="F1135" s="970">
        <v>5752.3</v>
      </c>
      <c r="G1135" s="968" t="s">
        <v>4091</v>
      </c>
      <c r="H1135" s="971">
        <v>2</v>
      </c>
      <c r="I1135" s="972">
        <v>1.44</v>
      </c>
      <c r="J1135" s="972">
        <v>0</v>
      </c>
      <c r="K1135" s="973">
        <v>35</v>
      </c>
      <c r="L1135" s="972">
        <v>29.088000000000001</v>
      </c>
      <c r="M1135" s="972">
        <v>50.4</v>
      </c>
      <c r="N1135" s="971">
        <v>1</v>
      </c>
      <c r="O1135" s="971">
        <v>0</v>
      </c>
      <c r="P1135" s="968">
        <v>4690379087168</v>
      </c>
      <c r="Q1135" s="971"/>
      <c r="R1135" s="971">
        <v>0</v>
      </c>
      <c r="S1135" s="968" t="s">
        <v>4092</v>
      </c>
      <c r="T1135" s="974">
        <f t="shared" si="34"/>
        <v>3854.0410000000002</v>
      </c>
      <c r="U1135" s="975">
        <f t="shared" si="35"/>
        <v>4046.7430500000005</v>
      </c>
    </row>
    <row r="1136" spans="1:21" hidden="1">
      <c r="A1136" s="968" t="s">
        <v>5217</v>
      </c>
      <c r="B1136" s="969">
        <v>600010002350</v>
      </c>
      <c r="C1136" s="968" t="s">
        <v>5233</v>
      </c>
      <c r="D1136" s="968"/>
      <c r="E1136" s="968" t="s">
        <v>4090</v>
      </c>
      <c r="F1136" s="970">
        <v>6008.5</v>
      </c>
      <c r="G1136" s="968" t="s">
        <v>4091</v>
      </c>
      <c r="H1136" s="971">
        <v>2</v>
      </c>
      <c r="I1136" s="972">
        <v>1.44</v>
      </c>
      <c r="J1136" s="972">
        <v>0</v>
      </c>
      <c r="K1136" s="973">
        <v>35</v>
      </c>
      <c r="L1136" s="972">
        <v>28.8</v>
      </c>
      <c r="M1136" s="972">
        <v>50.4</v>
      </c>
      <c r="N1136" s="971">
        <v>1</v>
      </c>
      <c r="O1136" s="971">
        <v>0</v>
      </c>
      <c r="P1136" s="968">
        <v>4690379088363</v>
      </c>
      <c r="Q1136" s="971"/>
      <c r="R1136" s="971">
        <v>0</v>
      </c>
      <c r="S1136" s="968" t="s">
        <v>4092</v>
      </c>
      <c r="T1136" s="974">
        <f t="shared" si="34"/>
        <v>4025.6950000000002</v>
      </c>
      <c r="U1136" s="975">
        <f t="shared" si="35"/>
        <v>4226.9797500000004</v>
      </c>
    </row>
    <row r="1137" spans="1:21" hidden="1">
      <c r="A1137" s="968" t="s">
        <v>5217</v>
      </c>
      <c r="B1137" s="969">
        <v>610090002512</v>
      </c>
      <c r="C1137" s="968" t="s">
        <v>5234</v>
      </c>
      <c r="D1137" s="968" t="s">
        <v>4119</v>
      </c>
      <c r="E1137" s="968" t="s">
        <v>4120</v>
      </c>
      <c r="F1137" s="970">
        <v>939.4</v>
      </c>
      <c r="G1137" s="968" t="s">
        <v>4091</v>
      </c>
      <c r="H1137" s="971">
        <v>10</v>
      </c>
      <c r="I1137" s="972">
        <v>0.57600368642359301</v>
      </c>
      <c r="J1137" s="972">
        <v>0</v>
      </c>
      <c r="K1137" s="973">
        <v>60</v>
      </c>
      <c r="L1137" s="972">
        <v>9.5</v>
      </c>
      <c r="M1137" s="972">
        <v>34.5602211854156</v>
      </c>
      <c r="N1137" s="971">
        <v>1</v>
      </c>
      <c r="O1137" s="971">
        <v>0</v>
      </c>
      <c r="P1137" s="968">
        <v>4690379088080</v>
      </c>
      <c r="Q1137" s="971"/>
      <c r="R1137" s="971">
        <v>0</v>
      </c>
      <c r="S1137" s="968" t="s">
        <v>4092</v>
      </c>
      <c r="T1137" s="974">
        <f t="shared" si="34"/>
        <v>629.39800000000002</v>
      </c>
      <c r="U1137" s="975">
        <f t="shared" si="35"/>
        <v>660.86790000000008</v>
      </c>
    </row>
    <row r="1138" spans="1:21" hidden="1">
      <c r="A1138" s="968" t="s">
        <v>5217</v>
      </c>
      <c r="B1138" s="969">
        <v>610090002513</v>
      </c>
      <c r="C1138" s="968" t="s">
        <v>5235</v>
      </c>
      <c r="D1138" s="968" t="s">
        <v>4119</v>
      </c>
      <c r="E1138" s="968" t="s">
        <v>4120</v>
      </c>
      <c r="F1138" s="970">
        <v>939.4</v>
      </c>
      <c r="G1138" s="968" t="s">
        <v>4091</v>
      </c>
      <c r="H1138" s="971">
        <v>10</v>
      </c>
      <c r="I1138" s="972">
        <v>0.57600368642359301</v>
      </c>
      <c r="J1138" s="972">
        <v>0</v>
      </c>
      <c r="K1138" s="973">
        <v>60</v>
      </c>
      <c r="L1138" s="972">
        <v>9.5</v>
      </c>
      <c r="M1138" s="972">
        <v>34.5602211854156</v>
      </c>
      <c r="N1138" s="971">
        <v>1</v>
      </c>
      <c r="O1138" s="971">
        <v>0</v>
      </c>
      <c r="P1138" s="968">
        <v>4690379088097</v>
      </c>
      <c r="Q1138" s="971"/>
      <c r="R1138" s="971">
        <v>0</v>
      </c>
      <c r="S1138" s="968" t="s">
        <v>4092</v>
      </c>
      <c r="T1138" s="974">
        <f t="shared" si="34"/>
        <v>629.39800000000002</v>
      </c>
      <c r="U1138" s="975">
        <f t="shared" si="35"/>
        <v>660.86790000000008</v>
      </c>
    </row>
    <row r="1139" spans="1:21" hidden="1">
      <c r="A1139" s="968" t="s">
        <v>5217</v>
      </c>
      <c r="B1139" s="969">
        <v>610090002514</v>
      </c>
      <c r="C1139" s="968" t="s">
        <v>5236</v>
      </c>
      <c r="D1139" s="968" t="s">
        <v>4119</v>
      </c>
      <c r="E1139" s="968" t="s">
        <v>4120</v>
      </c>
      <c r="F1139" s="970">
        <v>939.4</v>
      </c>
      <c r="G1139" s="968" t="s">
        <v>4091</v>
      </c>
      <c r="H1139" s="971">
        <v>10</v>
      </c>
      <c r="I1139" s="972">
        <v>0.57600368642359301</v>
      </c>
      <c r="J1139" s="972">
        <v>0</v>
      </c>
      <c r="K1139" s="973">
        <v>60</v>
      </c>
      <c r="L1139" s="972">
        <v>9.5</v>
      </c>
      <c r="M1139" s="972">
        <v>34.5602211854156</v>
      </c>
      <c r="N1139" s="971">
        <v>1</v>
      </c>
      <c r="O1139" s="971">
        <v>0</v>
      </c>
      <c r="P1139" s="968">
        <v>4690379088103</v>
      </c>
      <c r="Q1139" s="971"/>
      <c r="R1139" s="971">
        <v>0</v>
      </c>
      <c r="S1139" s="968" t="s">
        <v>4092</v>
      </c>
      <c r="T1139" s="974">
        <f t="shared" si="34"/>
        <v>629.39800000000002</v>
      </c>
      <c r="U1139" s="975">
        <f t="shared" si="35"/>
        <v>660.86790000000008</v>
      </c>
    </row>
    <row r="1140" spans="1:21" hidden="1">
      <c r="A1140" s="968" t="s">
        <v>5217</v>
      </c>
      <c r="B1140" s="969">
        <v>610090002515</v>
      </c>
      <c r="C1140" s="968" t="s">
        <v>5237</v>
      </c>
      <c r="D1140" s="968" t="s">
        <v>4119</v>
      </c>
      <c r="E1140" s="968" t="s">
        <v>4120</v>
      </c>
      <c r="F1140" s="970">
        <v>939.4</v>
      </c>
      <c r="G1140" s="968" t="s">
        <v>4091</v>
      </c>
      <c r="H1140" s="971">
        <v>10</v>
      </c>
      <c r="I1140" s="972">
        <v>0.57600368642359301</v>
      </c>
      <c r="J1140" s="972">
        <v>0</v>
      </c>
      <c r="K1140" s="973">
        <v>60</v>
      </c>
      <c r="L1140" s="972">
        <v>9.5</v>
      </c>
      <c r="M1140" s="972">
        <v>34.5602211854156</v>
      </c>
      <c r="N1140" s="971">
        <v>1</v>
      </c>
      <c r="O1140" s="971">
        <v>0</v>
      </c>
      <c r="P1140" s="968">
        <v>4690379088110</v>
      </c>
      <c r="Q1140" s="971"/>
      <c r="R1140" s="971">
        <v>0</v>
      </c>
      <c r="S1140" s="968" t="s">
        <v>4092</v>
      </c>
      <c r="T1140" s="974">
        <f t="shared" si="34"/>
        <v>629.39800000000002</v>
      </c>
      <c r="U1140" s="975">
        <f t="shared" si="35"/>
        <v>660.86790000000008</v>
      </c>
    </row>
    <row r="1141" spans="1:21" hidden="1">
      <c r="A1141" s="968" t="s">
        <v>5217</v>
      </c>
      <c r="B1141" s="969">
        <v>610090002516</v>
      </c>
      <c r="C1141" s="968" t="s">
        <v>5238</v>
      </c>
      <c r="D1141" s="968" t="s">
        <v>4125</v>
      </c>
      <c r="E1141" s="968" t="s">
        <v>4120</v>
      </c>
      <c r="F1141" s="970">
        <v>311.09999999999997</v>
      </c>
      <c r="G1141" s="968" t="s">
        <v>4091</v>
      </c>
      <c r="H1141" s="971">
        <v>10</v>
      </c>
      <c r="I1141" s="972">
        <v>0.43200276481769501</v>
      </c>
      <c r="J1141" s="972">
        <v>0</v>
      </c>
      <c r="K1141" s="973">
        <v>72</v>
      </c>
      <c r="L1141" s="972">
        <v>9.0299999999999994</v>
      </c>
      <c r="M1141" s="972">
        <v>31.104199066873999</v>
      </c>
      <c r="N1141" s="971">
        <v>1</v>
      </c>
      <c r="O1141" s="971">
        <v>0</v>
      </c>
      <c r="P1141" s="968">
        <v>4690379088127</v>
      </c>
      <c r="Q1141" s="971"/>
      <c r="R1141" s="971">
        <v>0</v>
      </c>
      <c r="S1141" s="968" t="s">
        <v>4092</v>
      </c>
      <c r="T1141" s="974">
        <f t="shared" si="34"/>
        <v>208.43699999999998</v>
      </c>
      <c r="U1141" s="975">
        <f t="shared" si="35"/>
        <v>218.85884999999999</v>
      </c>
    </row>
    <row r="1142" spans="1:21" hidden="1">
      <c r="A1142" s="968" t="s">
        <v>5217</v>
      </c>
      <c r="B1142" s="969">
        <v>610090002517</v>
      </c>
      <c r="C1142" s="968" t="s">
        <v>5239</v>
      </c>
      <c r="D1142" s="968" t="s">
        <v>4125</v>
      </c>
      <c r="E1142" s="968" t="s">
        <v>4120</v>
      </c>
      <c r="F1142" s="970">
        <v>311.09999999999997</v>
      </c>
      <c r="G1142" s="968" t="s">
        <v>4091</v>
      </c>
      <c r="H1142" s="971">
        <v>10</v>
      </c>
      <c r="I1142" s="972">
        <v>0.43200276481769501</v>
      </c>
      <c r="J1142" s="972">
        <v>0</v>
      </c>
      <c r="K1142" s="973">
        <v>72</v>
      </c>
      <c r="L1142" s="972">
        <v>9.0299999999999994</v>
      </c>
      <c r="M1142" s="972">
        <v>31.104199066873999</v>
      </c>
      <c r="N1142" s="971">
        <v>1</v>
      </c>
      <c r="O1142" s="971">
        <v>0</v>
      </c>
      <c r="P1142" s="968">
        <v>4690379088134</v>
      </c>
      <c r="Q1142" s="971"/>
      <c r="R1142" s="971">
        <v>0</v>
      </c>
      <c r="S1142" s="968" t="s">
        <v>4092</v>
      </c>
      <c r="T1142" s="974">
        <f t="shared" si="34"/>
        <v>208.43699999999998</v>
      </c>
      <c r="U1142" s="975">
        <f t="shared" si="35"/>
        <v>218.85884999999999</v>
      </c>
    </row>
    <row r="1143" spans="1:21" hidden="1">
      <c r="A1143" s="968" t="s">
        <v>5217</v>
      </c>
      <c r="B1143" s="969">
        <v>610090002518</v>
      </c>
      <c r="C1143" s="968" t="s">
        <v>5240</v>
      </c>
      <c r="D1143" s="968" t="s">
        <v>4125</v>
      </c>
      <c r="E1143" s="968" t="s">
        <v>4120</v>
      </c>
      <c r="F1143" s="970">
        <v>311.09999999999997</v>
      </c>
      <c r="G1143" s="968" t="s">
        <v>4091</v>
      </c>
      <c r="H1143" s="971">
        <v>10</v>
      </c>
      <c r="I1143" s="972">
        <v>0.43200276481769501</v>
      </c>
      <c r="J1143" s="972">
        <v>0</v>
      </c>
      <c r="K1143" s="973">
        <v>72</v>
      </c>
      <c r="L1143" s="972">
        <v>9.0299999999999994</v>
      </c>
      <c r="M1143" s="972">
        <v>31.104199066873999</v>
      </c>
      <c r="N1143" s="971">
        <v>1</v>
      </c>
      <c r="O1143" s="971">
        <v>0</v>
      </c>
      <c r="P1143" s="968">
        <v>4690379088141</v>
      </c>
      <c r="Q1143" s="971"/>
      <c r="R1143" s="971">
        <v>0</v>
      </c>
      <c r="S1143" s="968" t="s">
        <v>4092</v>
      </c>
      <c r="T1143" s="974">
        <f t="shared" si="34"/>
        <v>208.43699999999998</v>
      </c>
      <c r="U1143" s="975">
        <f t="shared" si="35"/>
        <v>218.85884999999999</v>
      </c>
    </row>
    <row r="1144" spans="1:21" hidden="1">
      <c r="A1144" s="968" t="s">
        <v>5217</v>
      </c>
      <c r="B1144" s="969">
        <v>610090002519</v>
      </c>
      <c r="C1144" s="968" t="s">
        <v>5241</v>
      </c>
      <c r="D1144" s="968" t="s">
        <v>4125</v>
      </c>
      <c r="E1144" s="968" t="s">
        <v>4120</v>
      </c>
      <c r="F1144" s="970">
        <v>311.09999999999997</v>
      </c>
      <c r="G1144" s="968" t="s">
        <v>4091</v>
      </c>
      <c r="H1144" s="971">
        <v>10</v>
      </c>
      <c r="I1144" s="972">
        <v>0.43200276481769501</v>
      </c>
      <c r="J1144" s="972">
        <v>0</v>
      </c>
      <c r="K1144" s="973">
        <v>72</v>
      </c>
      <c r="L1144" s="972">
        <v>9.0299999999999994</v>
      </c>
      <c r="M1144" s="972">
        <v>31.104199066873999</v>
      </c>
      <c r="N1144" s="971">
        <v>1</v>
      </c>
      <c r="O1144" s="971">
        <v>0</v>
      </c>
      <c r="P1144" s="968">
        <v>4690379088158</v>
      </c>
      <c r="Q1144" s="971"/>
      <c r="R1144" s="971">
        <v>0</v>
      </c>
      <c r="S1144" s="968" t="s">
        <v>4092</v>
      </c>
      <c r="T1144" s="974">
        <f t="shared" si="34"/>
        <v>208.43699999999998</v>
      </c>
      <c r="U1144" s="975">
        <f t="shared" si="35"/>
        <v>218.85884999999999</v>
      </c>
    </row>
    <row r="1145" spans="1:21" hidden="1">
      <c r="A1145" s="968" t="s">
        <v>5217</v>
      </c>
      <c r="B1145" s="969">
        <v>610090002520</v>
      </c>
      <c r="C1145" s="968" t="s">
        <v>5242</v>
      </c>
      <c r="D1145" s="968" t="s">
        <v>4125</v>
      </c>
      <c r="E1145" s="968" t="s">
        <v>4120</v>
      </c>
      <c r="F1145" s="970">
        <v>311.09999999999997</v>
      </c>
      <c r="G1145" s="968" t="s">
        <v>4091</v>
      </c>
      <c r="H1145" s="971">
        <v>10</v>
      </c>
      <c r="I1145" s="972">
        <v>0.43200276481769501</v>
      </c>
      <c r="J1145" s="972">
        <v>0</v>
      </c>
      <c r="K1145" s="973">
        <v>72</v>
      </c>
      <c r="L1145" s="972">
        <v>9.0299999999999994</v>
      </c>
      <c r="M1145" s="972">
        <v>31.104199066873999</v>
      </c>
      <c r="N1145" s="971">
        <v>1</v>
      </c>
      <c r="O1145" s="971">
        <v>0</v>
      </c>
      <c r="P1145" s="968">
        <v>4690379088165</v>
      </c>
      <c r="Q1145" s="971"/>
      <c r="R1145" s="971">
        <v>0</v>
      </c>
      <c r="S1145" s="968" t="s">
        <v>4092</v>
      </c>
      <c r="T1145" s="974">
        <f t="shared" si="34"/>
        <v>208.43699999999998</v>
      </c>
      <c r="U1145" s="975">
        <f t="shared" si="35"/>
        <v>218.85884999999999</v>
      </c>
    </row>
    <row r="1146" spans="1:21" hidden="1">
      <c r="A1146" s="968" t="s">
        <v>5217</v>
      </c>
      <c r="B1146" s="969">
        <v>610090002521</v>
      </c>
      <c r="C1146" s="968" t="s">
        <v>5243</v>
      </c>
      <c r="D1146" s="968" t="s">
        <v>4130</v>
      </c>
      <c r="E1146" s="968" t="s">
        <v>4120</v>
      </c>
      <c r="F1146" s="970">
        <v>134.19999999999999</v>
      </c>
      <c r="G1146" s="968" t="s">
        <v>4091</v>
      </c>
      <c r="H1146" s="971">
        <v>19</v>
      </c>
      <c r="I1146" s="972">
        <v>9.8496630378434397E-2</v>
      </c>
      <c r="J1146" s="972">
        <v>0</v>
      </c>
      <c r="K1146" s="973">
        <v>416</v>
      </c>
      <c r="L1146" s="972">
        <v>2.1659999999999999</v>
      </c>
      <c r="M1146" s="972">
        <v>40.974598237428701</v>
      </c>
      <c r="N1146" s="971">
        <v>1</v>
      </c>
      <c r="O1146" s="971">
        <v>0</v>
      </c>
      <c r="P1146" s="968">
        <v>4690379088172</v>
      </c>
      <c r="Q1146" s="971"/>
      <c r="R1146" s="971">
        <v>0</v>
      </c>
      <c r="S1146" s="968" t="s">
        <v>4092</v>
      </c>
      <c r="T1146" s="974">
        <f t="shared" si="34"/>
        <v>89.914000000000001</v>
      </c>
      <c r="U1146" s="975">
        <f t="shared" si="35"/>
        <v>94.409700000000001</v>
      </c>
    </row>
    <row r="1147" spans="1:21" hidden="1">
      <c r="A1147" s="968" t="s">
        <v>5217</v>
      </c>
      <c r="B1147" s="969">
        <v>610090002522</v>
      </c>
      <c r="C1147" s="968" t="s">
        <v>5244</v>
      </c>
      <c r="D1147" s="968" t="s">
        <v>4130</v>
      </c>
      <c r="E1147" s="968" t="s">
        <v>4120</v>
      </c>
      <c r="F1147" s="970">
        <v>134.19999999999999</v>
      </c>
      <c r="G1147" s="968" t="s">
        <v>4091</v>
      </c>
      <c r="H1147" s="971">
        <v>19</v>
      </c>
      <c r="I1147" s="972">
        <v>9.8496630378434397E-2</v>
      </c>
      <c r="J1147" s="972">
        <v>0</v>
      </c>
      <c r="K1147" s="973">
        <v>416</v>
      </c>
      <c r="L1147" s="972">
        <v>2.1659999999999999</v>
      </c>
      <c r="M1147" s="972">
        <v>40.974598237428701</v>
      </c>
      <c r="N1147" s="971">
        <v>1</v>
      </c>
      <c r="O1147" s="971">
        <v>0</v>
      </c>
      <c r="P1147" s="968">
        <v>4690379088189</v>
      </c>
      <c r="Q1147" s="971"/>
      <c r="R1147" s="971">
        <v>0</v>
      </c>
      <c r="S1147" s="968" t="s">
        <v>4092</v>
      </c>
      <c r="T1147" s="974">
        <f t="shared" si="34"/>
        <v>89.914000000000001</v>
      </c>
      <c r="U1147" s="975">
        <f t="shared" si="35"/>
        <v>94.409700000000001</v>
      </c>
    </row>
    <row r="1148" spans="1:21" hidden="1">
      <c r="A1148" s="968" t="s">
        <v>5217</v>
      </c>
      <c r="B1148" s="969">
        <v>610090002523</v>
      </c>
      <c r="C1148" s="968" t="s">
        <v>5245</v>
      </c>
      <c r="D1148" s="968" t="s">
        <v>4130</v>
      </c>
      <c r="E1148" s="968" t="s">
        <v>4120</v>
      </c>
      <c r="F1148" s="970">
        <v>134.19999999999999</v>
      </c>
      <c r="G1148" s="968" t="s">
        <v>4091</v>
      </c>
      <c r="H1148" s="971">
        <v>19</v>
      </c>
      <c r="I1148" s="972">
        <v>9.8496630378434397E-2</v>
      </c>
      <c r="J1148" s="972">
        <v>0</v>
      </c>
      <c r="K1148" s="973">
        <v>416</v>
      </c>
      <c r="L1148" s="972">
        <v>2.1659999999999999</v>
      </c>
      <c r="M1148" s="972">
        <v>40.974598237428701</v>
      </c>
      <c r="N1148" s="971">
        <v>1</v>
      </c>
      <c r="O1148" s="971">
        <v>0</v>
      </c>
      <c r="P1148" s="968">
        <v>4690379088196</v>
      </c>
      <c r="Q1148" s="971"/>
      <c r="R1148" s="971">
        <v>0</v>
      </c>
      <c r="S1148" s="968" t="s">
        <v>4092</v>
      </c>
      <c r="T1148" s="974">
        <f t="shared" si="34"/>
        <v>89.914000000000001</v>
      </c>
      <c r="U1148" s="975">
        <f t="shared" si="35"/>
        <v>94.409700000000001</v>
      </c>
    </row>
    <row r="1149" spans="1:21" hidden="1">
      <c r="A1149" s="968" t="s">
        <v>5217</v>
      </c>
      <c r="B1149" s="969">
        <v>610090002524</v>
      </c>
      <c r="C1149" s="968" t="s">
        <v>5246</v>
      </c>
      <c r="D1149" s="968" t="s">
        <v>4130</v>
      </c>
      <c r="E1149" s="968" t="s">
        <v>4120</v>
      </c>
      <c r="F1149" s="970">
        <v>134.19999999999999</v>
      </c>
      <c r="G1149" s="968" t="s">
        <v>4091</v>
      </c>
      <c r="H1149" s="971">
        <v>19</v>
      </c>
      <c r="I1149" s="972">
        <v>9.8496630378434397E-2</v>
      </c>
      <c r="J1149" s="972">
        <v>0</v>
      </c>
      <c r="K1149" s="973">
        <v>416</v>
      </c>
      <c r="L1149" s="972">
        <v>2.1659999999999999</v>
      </c>
      <c r="M1149" s="972">
        <v>40.974598237428701</v>
      </c>
      <c r="N1149" s="971">
        <v>1</v>
      </c>
      <c r="O1149" s="971">
        <v>0</v>
      </c>
      <c r="P1149" s="968">
        <v>4690379088202</v>
      </c>
      <c r="Q1149" s="971"/>
      <c r="R1149" s="971">
        <v>0</v>
      </c>
      <c r="S1149" s="968" t="s">
        <v>4092</v>
      </c>
      <c r="T1149" s="974">
        <f t="shared" si="34"/>
        <v>89.914000000000001</v>
      </c>
      <c r="U1149" s="975">
        <f t="shared" si="35"/>
        <v>94.409700000000001</v>
      </c>
    </row>
    <row r="1150" spans="1:21" hidden="1">
      <c r="A1150" s="968" t="s">
        <v>5217</v>
      </c>
      <c r="B1150" s="969">
        <v>610090002525</v>
      </c>
      <c r="C1150" s="968" t="s">
        <v>5247</v>
      </c>
      <c r="D1150" s="968" t="s">
        <v>4130</v>
      </c>
      <c r="E1150" s="968" t="s">
        <v>4120</v>
      </c>
      <c r="F1150" s="970">
        <v>134.19999999999999</v>
      </c>
      <c r="G1150" s="968" t="s">
        <v>4091</v>
      </c>
      <c r="H1150" s="971">
        <v>19</v>
      </c>
      <c r="I1150" s="972">
        <v>9.8496630378434397E-2</v>
      </c>
      <c r="J1150" s="972">
        <v>0</v>
      </c>
      <c r="K1150" s="973">
        <v>416</v>
      </c>
      <c r="L1150" s="972">
        <v>2.1659999999999999</v>
      </c>
      <c r="M1150" s="972">
        <v>40.974598237428701</v>
      </c>
      <c r="N1150" s="971">
        <v>1</v>
      </c>
      <c r="O1150" s="971">
        <v>0</v>
      </c>
      <c r="P1150" s="968">
        <v>4690379088219</v>
      </c>
      <c r="Q1150" s="971"/>
      <c r="R1150" s="971">
        <v>0</v>
      </c>
      <c r="S1150" s="968" t="s">
        <v>4092</v>
      </c>
      <c r="T1150" s="974">
        <f t="shared" si="34"/>
        <v>89.914000000000001</v>
      </c>
      <c r="U1150" s="975">
        <f t="shared" si="35"/>
        <v>94.409700000000001</v>
      </c>
    </row>
    <row r="1151" spans="1:21" hidden="1">
      <c r="A1151" s="968" t="s">
        <v>5217</v>
      </c>
      <c r="B1151" s="969">
        <v>620110000162</v>
      </c>
      <c r="C1151" s="968" t="s">
        <v>5248</v>
      </c>
      <c r="D1151" s="968" t="s">
        <v>5249</v>
      </c>
      <c r="E1151" s="968" t="s">
        <v>4090</v>
      </c>
      <c r="F1151" s="970">
        <v>36905</v>
      </c>
      <c r="G1151" s="968" t="s">
        <v>4091</v>
      </c>
      <c r="H1151" s="971">
        <v>5</v>
      </c>
      <c r="I1151" s="972">
        <v>0.65800000000000003</v>
      </c>
      <c r="J1151" s="972">
        <v>0</v>
      </c>
      <c r="K1151" s="973">
        <v>40</v>
      </c>
      <c r="L1151" s="972">
        <v>11.909800000000001</v>
      </c>
      <c r="M1151" s="972">
        <v>26.32</v>
      </c>
      <c r="N1151" s="971">
        <v>1</v>
      </c>
      <c r="O1151" s="971">
        <v>0</v>
      </c>
      <c r="P1151" s="968">
        <v>4690379089391</v>
      </c>
      <c r="Q1151" s="971"/>
      <c r="R1151" s="971">
        <v>0</v>
      </c>
      <c r="S1151" s="968" t="s">
        <v>4092</v>
      </c>
      <c r="T1151" s="974">
        <f t="shared" si="34"/>
        <v>24726.350000000002</v>
      </c>
      <c r="U1151" s="975">
        <f t="shared" si="35"/>
        <v>25962.667500000003</v>
      </c>
    </row>
    <row r="1152" spans="1:21" hidden="1">
      <c r="A1152" s="968" t="s">
        <v>5217</v>
      </c>
      <c r="B1152" s="969">
        <v>620110000163</v>
      </c>
      <c r="C1152" s="968" t="s">
        <v>5250</v>
      </c>
      <c r="D1152" s="968" t="s">
        <v>5249</v>
      </c>
      <c r="E1152" s="968" t="s">
        <v>4090</v>
      </c>
      <c r="F1152" s="970">
        <v>42944</v>
      </c>
      <c r="G1152" s="968" t="s">
        <v>4091</v>
      </c>
      <c r="H1152" s="971">
        <v>5</v>
      </c>
      <c r="I1152" s="972">
        <v>0.65800000000000003</v>
      </c>
      <c r="J1152" s="972">
        <v>0</v>
      </c>
      <c r="K1152" s="973">
        <v>40</v>
      </c>
      <c r="L1152" s="972">
        <v>11.909800000000001</v>
      </c>
      <c r="M1152" s="972">
        <v>26.32</v>
      </c>
      <c r="N1152" s="971">
        <v>1</v>
      </c>
      <c r="O1152" s="971">
        <v>0</v>
      </c>
      <c r="P1152" s="968">
        <v>4690379089407</v>
      </c>
      <c r="Q1152" s="971"/>
      <c r="R1152" s="971">
        <v>0</v>
      </c>
      <c r="S1152" s="968" t="s">
        <v>4092</v>
      </c>
      <c r="T1152" s="974">
        <f t="shared" si="34"/>
        <v>28772.480000000003</v>
      </c>
      <c r="U1152" s="975">
        <f t="shared" si="35"/>
        <v>30211.104000000003</v>
      </c>
    </row>
    <row r="1153" spans="1:21" hidden="1">
      <c r="A1153" s="968" t="s">
        <v>5217</v>
      </c>
      <c r="B1153" s="969">
        <v>610110000957</v>
      </c>
      <c r="C1153" s="968" t="s">
        <v>5251</v>
      </c>
      <c r="D1153" s="968" t="s">
        <v>4114</v>
      </c>
      <c r="E1153" s="968" t="s">
        <v>4090</v>
      </c>
      <c r="F1153" s="970">
        <v>20721.7</v>
      </c>
      <c r="G1153" s="968" t="s">
        <v>4091</v>
      </c>
      <c r="H1153" s="971">
        <v>11</v>
      </c>
      <c r="I1153" s="972">
        <v>0.99</v>
      </c>
      <c r="J1153" s="972">
        <v>0</v>
      </c>
      <c r="K1153" s="973">
        <v>36</v>
      </c>
      <c r="L1153" s="972">
        <v>20.354399999999998</v>
      </c>
      <c r="M1153" s="972">
        <v>35.64</v>
      </c>
      <c r="N1153" s="971">
        <v>1</v>
      </c>
      <c r="O1153" s="971">
        <v>0</v>
      </c>
      <c r="P1153" s="968">
        <v>4690379088318</v>
      </c>
      <c r="Q1153" s="971"/>
      <c r="R1153" s="971">
        <v>0</v>
      </c>
      <c r="S1153" s="968" t="s">
        <v>4092</v>
      </c>
      <c r="T1153" s="974">
        <f t="shared" si="34"/>
        <v>13883.539000000001</v>
      </c>
      <c r="U1153" s="975">
        <f t="shared" si="35"/>
        <v>14577.715950000002</v>
      </c>
    </row>
    <row r="1154" spans="1:21" hidden="1">
      <c r="A1154" s="968" t="s">
        <v>5217</v>
      </c>
      <c r="B1154" s="969">
        <v>610110000958</v>
      </c>
      <c r="C1154" s="968" t="s">
        <v>5252</v>
      </c>
      <c r="D1154" s="968" t="s">
        <v>4114</v>
      </c>
      <c r="E1154" s="968" t="s">
        <v>4090</v>
      </c>
      <c r="F1154" s="970">
        <v>20721.7</v>
      </c>
      <c r="G1154" s="968" t="s">
        <v>4091</v>
      </c>
      <c r="H1154" s="971">
        <v>11</v>
      </c>
      <c r="I1154" s="972">
        <v>0.99</v>
      </c>
      <c r="J1154" s="972">
        <v>0</v>
      </c>
      <c r="K1154" s="973">
        <v>36</v>
      </c>
      <c r="L1154" s="972">
        <v>20.354399999999998</v>
      </c>
      <c r="M1154" s="972">
        <v>35.64</v>
      </c>
      <c r="N1154" s="971">
        <v>1</v>
      </c>
      <c r="O1154" s="971">
        <v>0</v>
      </c>
      <c r="P1154" s="968">
        <v>4690379088325</v>
      </c>
      <c r="Q1154" s="971"/>
      <c r="R1154" s="971">
        <v>0</v>
      </c>
      <c r="S1154" s="968" t="s">
        <v>4092</v>
      </c>
      <c r="T1154" s="974">
        <f t="shared" si="34"/>
        <v>13883.539000000001</v>
      </c>
      <c r="U1154" s="975">
        <f t="shared" si="35"/>
        <v>14577.715950000002</v>
      </c>
    </row>
    <row r="1155" spans="1:21" hidden="1">
      <c r="A1155" s="968" t="s">
        <v>5217</v>
      </c>
      <c r="B1155" s="969">
        <v>610110000959</v>
      </c>
      <c r="C1155" s="968" t="s">
        <v>5253</v>
      </c>
      <c r="D1155" s="968" t="s">
        <v>4114</v>
      </c>
      <c r="E1155" s="968" t="s">
        <v>4090</v>
      </c>
      <c r="F1155" s="970">
        <v>20721.7</v>
      </c>
      <c r="G1155" s="968" t="s">
        <v>4091</v>
      </c>
      <c r="H1155" s="971">
        <v>11</v>
      </c>
      <c r="I1155" s="972">
        <v>0.99</v>
      </c>
      <c r="J1155" s="972">
        <v>0</v>
      </c>
      <c r="K1155" s="973">
        <v>36</v>
      </c>
      <c r="L1155" s="972">
        <v>20.354399999999998</v>
      </c>
      <c r="M1155" s="972">
        <v>35.64</v>
      </c>
      <c r="N1155" s="971">
        <v>1</v>
      </c>
      <c r="O1155" s="971">
        <v>0</v>
      </c>
      <c r="P1155" s="968">
        <v>4690379088332</v>
      </c>
      <c r="Q1155" s="971"/>
      <c r="R1155" s="971">
        <v>0</v>
      </c>
      <c r="S1155" s="968" t="s">
        <v>4092</v>
      </c>
      <c r="T1155" s="974">
        <f t="shared" si="34"/>
        <v>13883.539000000001</v>
      </c>
      <c r="U1155" s="975">
        <f t="shared" si="35"/>
        <v>14577.715950000002</v>
      </c>
    </row>
    <row r="1156" spans="1:21" hidden="1">
      <c r="A1156" s="968" t="s">
        <v>5217</v>
      </c>
      <c r="B1156" s="969">
        <v>610110000960</v>
      </c>
      <c r="C1156" s="968" t="s">
        <v>5254</v>
      </c>
      <c r="D1156" s="968" t="s">
        <v>4114</v>
      </c>
      <c r="E1156" s="968" t="s">
        <v>4090</v>
      </c>
      <c r="F1156" s="970">
        <v>20721.7</v>
      </c>
      <c r="G1156" s="968" t="s">
        <v>4091</v>
      </c>
      <c r="H1156" s="971">
        <v>11</v>
      </c>
      <c r="I1156" s="972">
        <v>0.99</v>
      </c>
      <c r="J1156" s="972">
        <v>0</v>
      </c>
      <c r="K1156" s="973">
        <v>36</v>
      </c>
      <c r="L1156" s="972">
        <v>20.354399999999998</v>
      </c>
      <c r="M1156" s="972">
        <v>35.64</v>
      </c>
      <c r="N1156" s="971">
        <v>1</v>
      </c>
      <c r="O1156" s="971">
        <v>0</v>
      </c>
      <c r="P1156" s="968">
        <v>4690379088349</v>
      </c>
      <c r="Q1156" s="971"/>
      <c r="R1156" s="971">
        <v>0</v>
      </c>
      <c r="S1156" s="968" t="s">
        <v>4092</v>
      </c>
      <c r="T1156" s="974">
        <f t="shared" si="34"/>
        <v>13883.539000000001</v>
      </c>
      <c r="U1156" s="975">
        <f t="shared" si="35"/>
        <v>14577.715950000002</v>
      </c>
    </row>
    <row r="1157" spans="1:21" hidden="1">
      <c r="A1157" s="968" t="s">
        <v>5217</v>
      </c>
      <c r="B1157" s="969">
        <v>610110000961</v>
      </c>
      <c r="C1157" s="968" t="s">
        <v>5255</v>
      </c>
      <c r="D1157" s="968" t="s">
        <v>4114</v>
      </c>
      <c r="E1157" s="968" t="s">
        <v>4090</v>
      </c>
      <c r="F1157" s="970">
        <v>20721.7</v>
      </c>
      <c r="G1157" s="968" t="s">
        <v>4091</v>
      </c>
      <c r="H1157" s="971">
        <v>11</v>
      </c>
      <c r="I1157" s="972">
        <v>0.99</v>
      </c>
      <c r="J1157" s="972">
        <v>0</v>
      </c>
      <c r="K1157" s="973">
        <v>36</v>
      </c>
      <c r="L1157" s="972">
        <v>20.354399999999998</v>
      </c>
      <c r="M1157" s="972">
        <v>35.64</v>
      </c>
      <c r="N1157" s="971">
        <v>1</v>
      </c>
      <c r="O1157" s="971">
        <v>0</v>
      </c>
      <c r="P1157" s="968">
        <v>4690379088356</v>
      </c>
      <c r="Q1157" s="971"/>
      <c r="R1157" s="971">
        <v>0</v>
      </c>
      <c r="S1157" s="968" t="s">
        <v>4092</v>
      </c>
      <c r="T1157" s="974">
        <f t="shared" si="34"/>
        <v>13883.539000000001</v>
      </c>
      <c r="U1157" s="975">
        <f t="shared" si="35"/>
        <v>14577.715950000002</v>
      </c>
    </row>
    <row r="1158" spans="1:21" hidden="1">
      <c r="A1158" s="968" t="s">
        <v>5217</v>
      </c>
      <c r="B1158" s="969">
        <v>610130005288</v>
      </c>
      <c r="C1158" s="968" t="s">
        <v>5256</v>
      </c>
      <c r="D1158" s="968" t="s">
        <v>4119</v>
      </c>
      <c r="E1158" s="968" t="s">
        <v>4135</v>
      </c>
      <c r="F1158" s="970">
        <v>1427.3999999999999</v>
      </c>
      <c r="G1158" s="968" t="s">
        <v>4091</v>
      </c>
      <c r="H1158" s="971">
        <v>10</v>
      </c>
      <c r="I1158" s="972">
        <v>0.57599539203686401</v>
      </c>
      <c r="J1158" s="972">
        <v>8</v>
      </c>
      <c r="K1158" s="973">
        <v>60</v>
      </c>
      <c r="L1158" s="972">
        <v>17.600000000000001</v>
      </c>
      <c r="M1158" s="972">
        <v>34.559723522211797</v>
      </c>
      <c r="N1158" s="971">
        <v>1</v>
      </c>
      <c r="O1158" s="971">
        <v>0</v>
      </c>
      <c r="P1158" s="968">
        <v>4690379088226</v>
      </c>
      <c r="Q1158" s="971"/>
      <c r="R1158" s="971">
        <v>0</v>
      </c>
      <c r="S1158" s="968" t="s">
        <v>4092</v>
      </c>
      <c r="T1158" s="974">
        <f t="shared" si="34"/>
        <v>956.35799999999995</v>
      </c>
      <c r="U1158" s="975">
        <f t="shared" si="35"/>
        <v>1004.1759</v>
      </c>
    </row>
    <row r="1159" spans="1:21" hidden="1">
      <c r="A1159" s="968" t="s">
        <v>5217</v>
      </c>
      <c r="B1159" s="969">
        <v>610130005289</v>
      </c>
      <c r="C1159" s="968" t="s">
        <v>5257</v>
      </c>
      <c r="D1159" s="968" t="s">
        <v>4119</v>
      </c>
      <c r="E1159" s="968" t="s">
        <v>4135</v>
      </c>
      <c r="F1159" s="970">
        <v>1427.3999999999999</v>
      </c>
      <c r="G1159" s="968" t="s">
        <v>4091</v>
      </c>
      <c r="H1159" s="971">
        <v>10</v>
      </c>
      <c r="I1159" s="972">
        <v>0.57599539203686401</v>
      </c>
      <c r="J1159" s="972">
        <v>8</v>
      </c>
      <c r="K1159" s="973">
        <v>60</v>
      </c>
      <c r="L1159" s="972">
        <v>17.600000000000001</v>
      </c>
      <c r="M1159" s="972">
        <v>34.559723522211797</v>
      </c>
      <c r="N1159" s="971">
        <v>1</v>
      </c>
      <c r="O1159" s="971">
        <v>0</v>
      </c>
      <c r="P1159" s="968">
        <v>4690379088233</v>
      </c>
      <c r="Q1159" s="971"/>
      <c r="R1159" s="971">
        <v>0</v>
      </c>
      <c r="S1159" s="968" t="s">
        <v>4092</v>
      </c>
      <c r="T1159" s="974">
        <f t="shared" si="34"/>
        <v>956.35799999999995</v>
      </c>
      <c r="U1159" s="975">
        <f t="shared" si="35"/>
        <v>1004.1759</v>
      </c>
    </row>
    <row r="1160" spans="1:21" hidden="1">
      <c r="A1160" s="968" t="s">
        <v>5217</v>
      </c>
      <c r="B1160" s="969">
        <v>610130005290</v>
      </c>
      <c r="C1160" s="968" t="s">
        <v>5258</v>
      </c>
      <c r="D1160" s="968" t="s">
        <v>4119</v>
      </c>
      <c r="E1160" s="968" t="s">
        <v>4135</v>
      </c>
      <c r="F1160" s="970">
        <v>1427.3999999999999</v>
      </c>
      <c r="G1160" s="968" t="s">
        <v>4091</v>
      </c>
      <c r="H1160" s="971">
        <v>10</v>
      </c>
      <c r="I1160" s="972">
        <v>0.57599539203686401</v>
      </c>
      <c r="J1160" s="972">
        <v>8</v>
      </c>
      <c r="K1160" s="973">
        <v>60</v>
      </c>
      <c r="L1160" s="972">
        <v>17.600000000000001</v>
      </c>
      <c r="M1160" s="972">
        <v>34.559723522211797</v>
      </c>
      <c r="N1160" s="971">
        <v>1</v>
      </c>
      <c r="O1160" s="971">
        <v>0</v>
      </c>
      <c r="P1160" s="968">
        <v>4690379088240</v>
      </c>
      <c r="Q1160" s="971"/>
      <c r="R1160" s="971">
        <v>0</v>
      </c>
      <c r="S1160" s="968" t="s">
        <v>4092</v>
      </c>
      <c r="T1160" s="974">
        <f t="shared" si="34"/>
        <v>956.35799999999995</v>
      </c>
      <c r="U1160" s="975">
        <f t="shared" si="35"/>
        <v>1004.1759</v>
      </c>
    </row>
    <row r="1161" spans="1:21" hidden="1">
      <c r="A1161" s="968" t="s">
        <v>5217</v>
      </c>
      <c r="B1161" s="969">
        <v>610130005291</v>
      </c>
      <c r="C1161" s="968" t="s">
        <v>5259</v>
      </c>
      <c r="D1161" s="968" t="s">
        <v>4119</v>
      </c>
      <c r="E1161" s="968" t="s">
        <v>4135</v>
      </c>
      <c r="F1161" s="970">
        <v>1427.3999999999999</v>
      </c>
      <c r="G1161" s="968" t="s">
        <v>4091</v>
      </c>
      <c r="H1161" s="971">
        <v>10</v>
      </c>
      <c r="I1161" s="972">
        <v>0.57599539203686401</v>
      </c>
      <c r="J1161" s="972">
        <v>8</v>
      </c>
      <c r="K1161" s="973">
        <v>60</v>
      </c>
      <c r="L1161" s="972">
        <v>17.600000000000001</v>
      </c>
      <c r="M1161" s="972">
        <v>34.559723522211797</v>
      </c>
      <c r="N1161" s="971">
        <v>1</v>
      </c>
      <c r="O1161" s="971">
        <v>0</v>
      </c>
      <c r="P1161" s="968">
        <v>4690379088257</v>
      </c>
      <c r="Q1161" s="971"/>
      <c r="R1161" s="971">
        <v>0</v>
      </c>
      <c r="S1161" s="968" t="s">
        <v>4092</v>
      </c>
      <c r="T1161" s="974">
        <f t="shared" si="34"/>
        <v>956.35799999999995</v>
      </c>
      <c r="U1161" s="975">
        <f t="shared" si="35"/>
        <v>1004.1759</v>
      </c>
    </row>
    <row r="1162" spans="1:21" hidden="1">
      <c r="A1162" s="968" t="s">
        <v>5217</v>
      </c>
      <c r="B1162" s="969">
        <v>610130005292</v>
      </c>
      <c r="C1162" s="968" t="s">
        <v>5260</v>
      </c>
      <c r="D1162" s="968" t="s">
        <v>4125</v>
      </c>
      <c r="E1162" s="968" t="s">
        <v>4135</v>
      </c>
      <c r="F1162" s="970">
        <v>1274.8999999999999</v>
      </c>
      <c r="G1162" s="968" t="s">
        <v>4091</v>
      </c>
      <c r="H1162" s="971">
        <v>10</v>
      </c>
      <c r="I1162" s="972">
        <v>0.43199654402764798</v>
      </c>
      <c r="J1162" s="972">
        <v>6</v>
      </c>
      <c r="K1162" s="973">
        <v>72</v>
      </c>
      <c r="L1162" s="972">
        <v>9.33</v>
      </c>
      <c r="M1162" s="972">
        <v>31.103751169990598</v>
      </c>
      <c r="N1162" s="971">
        <v>1</v>
      </c>
      <c r="O1162" s="971">
        <v>0</v>
      </c>
      <c r="P1162" s="968">
        <v>4690379088264</v>
      </c>
      <c r="Q1162" s="971"/>
      <c r="R1162" s="971">
        <v>0</v>
      </c>
      <c r="S1162" s="968" t="s">
        <v>4092</v>
      </c>
      <c r="T1162" s="974">
        <f t="shared" si="34"/>
        <v>854.18299999999999</v>
      </c>
      <c r="U1162" s="975">
        <f t="shared" si="35"/>
        <v>896.89215000000002</v>
      </c>
    </row>
    <row r="1163" spans="1:21" hidden="1">
      <c r="A1163" s="968" t="s">
        <v>5217</v>
      </c>
      <c r="B1163" s="969">
        <v>610130005293</v>
      </c>
      <c r="C1163" s="968" t="s">
        <v>5261</v>
      </c>
      <c r="D1163" s="968" t="s">
        <v>4125</v>
      </c>
      <c r="E1163" s="968" t="s">
        <v>4135</v>
      </c>
      <c r="F1163" s="970">
        <v>1274.8999999999999</v>
      </c>
      <c r="G1163" s="968" t="s">
        <v>4091</v>
      </c>
      <c r="H1163" s="971">
        <v>10</v>
      </c>
      <c r="I1163" s="972">
        <v>0.43199654402764798</v>
      </c>
      <c r="J1163" s="972">
        <v>6</v>
      </c>
      <c r="K1163" s="973">
        <v>72</v>
      </c>
      <c r="L1163" s="972">
        <v>9.33</v>
      </c>
      <c r="M1163" s="972">
        <v>31.103751169990598</v>
      </c>
      <c r="N1163" s="971">
        <v>1</v>
      </c>
      <c r="O1163" s="971">
        <v>0</v>
      </c>
      <c r="P1163" s="968">
        <v>4690379088271</v>
      </c>
      <c r="Q1163" s="971"/>
      <c r="R1163" s="971">
        <v>0</v>
      </c>
      <c r="S1163" s="968" t="s">
        <v>4092</v>
      </c>
      <c r="T1163" s="974">
        <f t="shared" si="34"/>
        <v>854.18299999999999</v>
      </c>
      <c r="U1163" s="975">
        <f t="shared" si="35"/>
        <v>896.89215000000002</v>
      </c>
    </row>
    <row r="1164" spans="1:21" hidden="1">
      <c r="A1164" s="968" t="s">
        <v>5217</v>
      </c>
      <c r="B1164" s="969">
        <v>610130005294</v>
      </c>
      <c r="C1164" s="968" t="s">
        <v>5262</v>
      </c>
      <c r="D1164" s="968" t="s">
        <v>4125</v>
      </c>
      <c r="E1164" s="968" t="s">
        <v>4135</v>
      </c>
      <c r="F1164" s="970">
        <v>1274.8999999999999</v>
      </c>
      <c r="G1164" s="968" t="s">
        <v>4091</v>
      </c>
      <c r="H1164" s="971">
        <v>10</v>
      </c>
      <c r="I1164" s="972">
        <v>0.43199654402764798</v>
      </c>
      <c r="J1164" s="972">
        <v>6</v>
      </c>
      <c r="K1164" s="973">
        <v>72</v>
      </c>
      <c r="L1164" s="972">
        <v>9.33</v>
      </c>
      <c r="M1164" s="972">
        <v>31.103751169990598</v>
      </c>
      <c r="N1164" s="971">
        <v>1</v>
      </c>
      <c r="O1164" s="971">
        <v>0</v>
      </c>
      <c r="P1164" s="968">
        <v>4690379088288</v>
      </c>
      <c r="Q1164" s="971"/>
      <c r="R1164" s="971">
        <v>0</v>
      </c>
      <c r="S1164" s="968" t="s">
        <v>4092</v>
      </c>
      <c r="T1164" s="974">
        <f t="shared" si="34"/>
        <v>854.18299999999999</v>
      </c>
      <c r="U1164" s="975">
        <f t="shared" si="35"/>
        <v>896.89215000000002</v>
      </c>
    </row>
    <row r="1165" spans="1:21" hidden="1">
      <c r="A1165" s="968" t="s">
        <v>5217</v>
      </c>
      <c r="B1165" s="969">
        <v>610130005295</v>
      </c>
      <c r="C1165" s="968" t="s">
        <v>5263</v>
      </c>
      <c r="D1165" s="968" t="s">
        <v>4125</v>
      </c>
      <c r="E1165" s="968" t="s">
        <v>4135</v>
      </c>
      <c r="F1165" s="970">
        <v>1274.8999999999999</v>
      </c>
      <c r="G1165" s="968" t="s">
        <v>4091</v>
      </c>
      <c r="H1165" s="971">
        <v>10</v>
      </c>
      <c r="I1165" s="972">
        <v>0.43199654402764798</v>
      </c>
      <c r="J1165" s="972">
        <v>6</v>
      </c>
      <c r="K1165" s="973">
        <v>72</v>
      </c>
      <c r="L1165" s="972">
        <v>9.33</v>
      </c>
      <c r="M1165" s="972">
        <v>31.103751169990598</v>
      </c>
      <c r="N1165" s="971">
        <v>1</v>
      </c>
      <c r="O1165" s="971">
        <v>0</v>
      </c>
      <c r="P1165" s="968">
        <v>4690379088295</v>
      </c>
      <c r="Q1165" s="971"/>
      <c r="R1165" s="971">
        <v>0</v>
      </c>
      <c r="S1165" s="968" t="s">
        <v>4092</v>
      </c>
      <c r="T1165" s="974">
        <f t="shared" si="34"/>
        <v>854.18299999999999</v>
      </c>
      <c r="U1165" s="975">
        <f t="shared" si="35"/>
        <v>896.89215000000002</v>
      </c>
    </row>
    <row r="1166" spans="1:21" hidden="1">
      <c r="A1166" s="968" t="s">
        <v>5217</v>
      </c>
      <c r="B1166" s="969">
        <v>610130005296</v>
      </c>
      <c r="C1166" s="968" t="s">
        <v>5264</v>
      </c>
      <c r="D1166" s="968" t="s">
        <v>4125</v>
      </c>
      <c r="E1166" s="968" t="s">
        <v>4135</v>
      </c>
      <c r="F1166" s="970">
        <v>1274.8999999999999</v>
      </c>
      <c r="G1166" s="968" t="s">
        <v>4091</v>
      </c>
      <c r="H1166" s="971">
        <v>10</v>
      </c>
      <c r="I1166" s="972">
        <v>0.43199654402764798</v>
      </c>
      <c r="J1166" s="972">
        <v>6</v>
      </c>
      <c r="K1166" s="973">
        <v>72</v>
      </c>
      <c r="L1166" s="972">
        <v>9.33</v>
      </c>
      <c r="M1166" s="972">
        <v>31.103751169990598</v>
      </c>
      <c r="N1166" s="971">
        <v>1</v>
      </c>
      <c r="O1166" s="971">
        <v>0</v>
      </c>
      <c r="P1166" s="968">
        <v>4690379088301</v>
      </c>
      <c r="Q1166" s="971"/>
      <c r="R1166" s="971">
        <v>0</v>
      </c>
      <c r="S1166" s="968" t="s">
        <v>4092</v>
      </c>
      <c r="T1166" s="974">
        <f t="shared" si="34"/>
        <v>854.18299999999999</v>
      </c>
      <c r="U1166" s="975">
        <f t="shared" si="35"/>
        <v>896.89215000000002</v>
      </c>
    </row>
    <row r="1167" spans="1:21" hidden="1">
      <c r="A1167" s="968" t="s">
        <v>5265</v>
      </c>
      <c r="B1167" s="969">
        <v>600180000070</v>
      </c>
      <c r="C1167" s="968" t="s">
        <v>5266</v>
      </c>
      <c r="D1167" s="968" t="s">
        <v>4220</v>
      </c>
      <c r="E1167" s="968" t="s">
        <v>4090</v>
      </c>
      <c r="F1167" s="970">
        <v>8241.1</v>
      </c>
      <c r="G1167" s="968" t="s">
        <v>4091</v>
      </c>
      <c r="H1167" s="971">
        <v>1</v>
      </c>
      <c r="I1167" s="972">
        <v>3.3359999999999999</v>
      </c>
      <c r="J1167" s="972">
        <v>0</v>
      </c>
      <c r="K1167" s="973">
        <v>18</v>
      </c>
      <c r="L1167" s="972">
        <v>50.57376</v>
      </c>
      <c r="M1167" s="972">
        <v>60.048000000000002</v>
      </c>
      <c r="N1167" s="971">
        <v>1</v>
      </c>
      <c r="O1167" s="971">
        <v>0</v>
      </c>
      <c r="P1167" s="968">
        <v>4690379106357</v>
      </c>
      <c r="Q1167" s="971"/>
      <c r="R1167" s="971">
        <v>0</v>
      </c>
      <c r="S1167" s="968" t="s">
        <v>4092</v>
      </c>
      <c r="T1167" s="974">
        <f t="shared" si="34"/>
        <v>5521.5370000000003</v>
      </c>
      <c r="U1167" s="975">
        <f t="shared" si="35"/>
        <v>5797.6138500000006</v>
      </c>
    </row>
    <row r="1168" spans="1:21" hidden="1">
      <c r="A1168" s="968" t="s">
        <v>5265</v>
      </c>
      <c r="B1168" s="969">
        <v>610010002704</v>
      </c>
      <c r="C1168" s="968" t="s">
        <v>5267</v>
      </c>
      <c r="D1168" s="968" t="s">
        <v>5160</v>
      </c>
      <c r="E1168" s="968" t="s">
        <v>4090</v>
      </c>
      <c r="F1168" s="970">
        <v>5557.0999999999995</v>
      </c>
      <c r="G1168" s="968" t="s">
        <v>4091</v>
      </c>
      <c r="H1168" s="971">
        <v>4</v>
      </c>
      <c r="I1168" s="972">
        <v>1.28</v>
      </c>
      <c r="J1168" s="972">
        <v>0</v>
      </c>
      <c r="K1168" s="973">
        <v>40</v>
      </c>
      <c r="L1168" s="972">
        <v>25.856000000000002</v>
      </c>
      <c r="M1168" s="972">
        <v>51.2</v>
      </c>
      <c r="N1168" s="971">
        <v>1</v>
      </c>
      <c r="O1168" s="971">
        <v>0</v>
      </c>
      <c r="P1168" s="968">
        <v>4690379091844</v>
      </c>
      <c r="Q1168" s="971"/>
      <c r="R1168" s="971">
        <v>0</v>
      </c>
      <c r="S1168" s="968" t="s">
        <v>4092</v>
      </c>
      <c r="T1168" s="974">
        <f t="shared" si="34"/>
        <v>3723.2570000000001</v>
      </c>
      <c r="U1168" s="975">
        <f t="shared" si="35"/>
        <v>3909.4198500000002</v>
      </c>
    </row>
    <row r="1169" spans="1:21" hidden="1">
      <c r="A1169" s="968" t="s">
        <v>5265</v>
      </c>
      <c r="B1169" s="969">
        <v>610010002705</v>
      </c>
      <c r="C1169" s="968" t="s">
        <v>5268</v>
      </c>
      <c r="D1169" s="968" t="s">
        <v>5160</v>
      </c>
      <c r="E1169" s="968" t="s">
        <v>4090</v>
      </c>
      <c r="F1169" s="970">
        <v>5557.0999999999995</v>
      </c>
      <c r="G1169" s="968" t="s">
        <v>4091</v>
      </c>
      <c r="H1169" s="971">
        <v>4</v>
      </c>
      <c r="I1169" s="972">
        <v>1.28</v>
      </c>
      <c r="J1169" s="972">
        <v>0</v>
      </c>
      <c r="K1169" s="973">
        <v>40</v>
      </c>
      <c r="L1169" s="972">
        <v>25.856000000000002</v>
      </c>
      <c r="M1169" s="972">
        <v>51.2</v>
      </c>
      <c r="N1169" s="971">
        <v>1</v>
      </c>
      <c r="O1169" s="971">
        <v>0</v>
      </c>
      <c r="P1169" s="968">
        <v>4690379091851</v>
      </c>
      <c r="Q1169" s="971"/>
      <c r="R1169" s="971">
        <v>0</v>
      </c>
      <c r="S1169" s="968" t="s">
        <v>4092</v>
      </c>
      <c r="T1169" s="974">
        <f t="shared" si="34"/>
        <v>3723.2570000000001</v>
      </c>
      <c r="U1169" s="975">
        <f t="shared" si="35"/>
        <v>3909.4198500000002</v>
      </c>
    </row>
    <row r="1170" spans="1:21" hidden="1">
      <c r="A1170" s="968" t="s">
        <v>5265</v>
      </c>
      <c r="B1170" s="969">
        <v>610010002706</v>
      </c>
      <c r="C1170" s="968" t="s">
        <v>5269</v>
      </c>
      <c r="D1170" s="968" t="s">
        <v>5160</v>
      </c>
      <c r="E1170" s="968" t="s">
        <v>4090</v>
      </c>
      <c r="F1170" s="970">
        <v>5557.0999999999995</v>
      </c>
      <c r="G1170" s="968" t="s">
        <v>4091</v>
      </c>
      <c r="H1170" s="971">
        <v>4</v>
      </c>
      <c r="I1170" s="972">
        <v>1.28</v>
      </c>
      <c r="J1170" s="972">
        <v>0</v>
      </c>
      <c r="K1170" s="973">
        <v>40</v>
      </c>
      <c r="L1170" s="972">
        <v>25.856000000000002</v>
      </c>
      <c r="M1170" s="972">
        <v>51.2</v>
      </c>
      <c r="N1170" s="971">
        <v>1</v>
      </c>
      <c r="O1170" s="971">
        <v>0</v>
      </c>
      <c r="P1170" s="968">
        <v>4690379091868</v>
      </c>
      <c r="Q1170" s="971"/>
      <c r="R1170" s="971">
        <v>0</v>
      </c>
      <c r="S1170" s="968" t="s">
        <v>4092</v>
      </c>
      <c r="T1170" s="974">
        <f t="shared" si="34"/>
        <v>3723.2570000000001</v>
      </c>
      <c r="U1170" s="975">
        <f t="shared" si="35"/>
        <v>3909.4198500000002</v>
      </c>
    </row>
    <row r="1171" spans="1:21" hidden="1">
      <c r="A1171" s="968" t="s">
        <v>5265</v>
      </c>
      <c r="B1171" s="969">
        <v>610010002707</v>
      </c>
      <c r="C1171" s="968" t="s">
        <v>5270</v>
      </c>
      <c r="D1171" s="968" t="s">
        <v>5160</v>
      </c>
      <c r="E1171" s="968" t="s">
        <v>4090</v>
      </c>
      <c r="F1171" s="970">
        <v>5557.0999999999995</v>
      </c>
      <c r="G1171" s="968" t="s">
        <v>4091</v>
      </c>
      <c r="H1171" s="971">
        <v>4</v>
      </c>
      <c r="I1171" s="972">
        <v>1.28</v>
      </c>
      <c r="J1171" s="972">
        <v>0</v>
      </c>
      <c r="K1171" s="973">
        <v>40</v>
      </c>
      <c r="L1171" s="972">
        <v>25.856000000000002</v>
      </c>
      <c r="M1171" s="972">
        <v>51.2</v>
      </c>
      <c r="N1171" s="971">
        <v>1</v>
      </c>
      <c r="O1171" s="971">
        <v>0</v>
      </c>
      <c r="P1171" s="968">
        <v>4690379091875</v>
      </c>
      <c r="Q1171" s="971"/>
      <c r="R1171" s="971">
        <v>0</v>
      </c>
      <c r="S1171" s="968" t="s">
        <v>4092</v>
      </c>
      <c r="T1171" s="974">
        <f t="shared" si="34"/>
        <v>3723.2570000000001</v>
      </c>
      <c r="U1171" s="975">
        <f t="shared" si="35"/>
        <v>3909.4198500000002</v>
      </c>
    </row>
    <row r="1172" spans="1:21" hidden="1">
      <c r="A1172" s="968" t="s">
        <v>5265</v>
      </c>
      <c r="B1172" s="969">
        <v>610110001046</v>
      </c>
      <c r="C1172" s="968" t="s">
        <v>5271</v>
      </c>
      <c r="D1172" s="968" t="s">
        <v>5173</v>
      </c>
      <c r="E1172" s="968" t="s">
        <v>4120</v>
      </c>
      <c r="F1172" s="970">
        <v>2098.4</v>
      </c>
      <c r="G1172" s="968" t="s">
        <v>4091</v>
      </c>
      <c r="H1172" s="971">
        <v>5</v>
      </c>
      <c r="I1172" s="972">
        <v>0.8</v>
      </c>
      <c r="J1172" s="972">
        <v>0</v>
      </c>
      <c r="K1172" s="973">
        <v>40</v>
      </c>
      <c r="L1172" s="972">
        <v>15.5</v>
      </c>
      <c r="M1172" s="972">
        <v>32</v>
      </c>
      <c r="N1172" s="971">
        <v>1</v>
      </c>
      <c r="O1172" s="971">
        <v>0</v>
      </c>
      <c r="P1172" s="968">
        <v>4690379091882</v>
      </c>
      <c r="Q1172" s="971"/>
      <c r="R1172" s="971">
        <v>0</v>
      </c>
      <c r="S1172" s="968" t="s">
        <v>4092</v>
      </c>
      <c r="T1172" s="974">
        <f t="shared" si="34"/>
        <v>1405.9280000000001</v>
      </c>
      <c r="U1172" s="975">
        <f t="shared" si="35"/>
        <v>1476.2244000000003</v>
      </c>
    </row>
    <row r="1173" spans="1:21" hidden="1">
      <c r="A1173" s="968" t="s">
        <v>5265</v>
      </c>
      <c r="B1173" s="969">
        <v>610110001047</v>
      </c>
      <c r="C1173" s="968" t="s">
        <v>5272</v>
      </c>
      <c r="D1173" s="968" t="s">
        <v>5173</v>
      </c>
      <c r="E1173" s="968" t="s">
        <v>4120</v>
      </c>
      <c r="F1173" s="970">
        <v>2098.4</v>
      </c>
      <c r="G1173" s="968" t="s">
        <v>4091</v>
      </c>
      <c r="H1173" s="971">
        <v>5</v>
      </c>
      <c r="I1173" s="972">
        <v>0.8</v>
      </c>
      <c r="J1173" s="972">
        <v>0</v>
      </c>
      <c r="K1173" s="973">
        <v>40</v>
      </c>
      <c r="L1173" s="972">
        <v>15.5</v>
      </c>
      <c r="M1173" s="972">
        <v>32</v>
      </c>
      <c r="N1173" s="971">
        <v>1</v>
      </c>
      <c r="O1173" s="971">
        <v>0</v>
      </c>
      <c r="P1173" s="968">
        <v>4690379091899</v>
      </c>
      <c r="Q1173" s="971"/>
      <c r="R1173" s="971">
        <v>0</v>
      </c>
      <c r="S1173" s="968" t="s">
        <v>4092</v>
      </c>
      <c r="T1173" s="974">
        <f t="shared" si="34"/>
        <v>1405.9280000000001</v>
      </c>
      <c r="U1173" s="975">
        <f t="shared" si="35"/>
        <v>1476.2244000000003</v>
      </c>
    </row>
    <row r="1174" spans="1:21" hidden="1">
      <c r="A1174" s="968" t="s">
        <v>5265</v>
      </c>
      <c r="B1174" s="969">
        <v>610110001048</v>
      </c>
      <c r="C1174" s="968" t="s">
        <v>5273</v>
      </c>
      <c r="D1174" s="968" t="s">
        <v>5173</v>
      </c>
      <c r="E1174" s="968" t="s">
        <v>4120</v>
      </c>
      <c r="F1174" s="970">
        <v>2098.4</v>
      </c>
      <c r="G1174" s="968" t="s">
        <v>4091</v>
      </c>
      <c r="H1174" s="971">
        <v>5</v>
      </c>
      <c r="I1174" s="972">
        <v>0.8</v>
      </c>
      <c r="J1174" s="972">
        <v>0</v>
      </c>
      <c r="K1174" s="973">
        <v>40</v>
      </c>
      <c r="L1174" s="972">
        <v>15.5</v>
      </c>
      <c r="M1174" s="972">
        <v>32</v>
      </c>
      <c r="N1174" s="971">
        <v>1</v>
      </c>
      <c r="O1174" s="971">
        <v>0</v>
      </c>
      <c r="P1174" s="968">
        <v>4690379091905</v>
      </c>
      <c r="Q1174" s="971"/>
      <c r="R1174" s="971">
        <v>0</v>
      </c>
      <c r="S1174" s="968" t="s">
        <v>4092</v>
      </c>
      <c r="T1174" s="974">
        <f t="shared" si="34"/>
        <v>1405.9280000000001</v>
      </c>
      <c r="U1174" s="975">
        <f t="shared" si="35"/>
        <v>1476.2244000000003</v>
      </c>
    </row>
    <row r="1175" spans="1:21" hidden="1">
      <c r="A1175" s="968" t="s">
        <v>5265</v>
      </c>
      <c r="B1175" s="969">
        <v>610110001049</v>
      </c>
      <c r="C1175" s="968" t="s">
        <v>5274</v>
      </c>
      <c r="D1175" s="968" t="s">
        <v>5173</v>
      </c>
      <c r="E1175" s="968" t="s">
        <v>4120</v>
      </c>
      <c r="F1175" s="970">
        <v>2098.4</v>
      </c>
      <c r="G1175" s="968" t="s">
        <v>4091</v>
      </c>
      <c r="H1175" s="971">
        <v>5</v>
      </c>
      <c r="I1175" s="972">
        <v>0.8</v>
      </c>
      <c r="J1175" s="972">
        <v>0</v>
      </c>
      <c r="K1175" s="973">
        <v>40</v>
      </c>
      <c r="L1175" s="972">
        <v>15.5</v>
      </c>
      <c r="M1175" s="972">
        <v>32</v>
      </c>
      <c r="N1175" s="971">
        <v>1</v>
      </c>
      <c r="O1175" s="971">
        <v>0</v>
      </c>
      <c r="P1175" s="968">
        <v>4690379091912</v>
      </c>
      <c r="Q1175" s="971"/>
      <c r="R1175" s="971">
        <v>0</v>
      </c>
      <c r="S1175" s="968" t="s">
        <v>4092</v>
      </c>
      <c r="T1175" s="974">
        <f t="shared" si="34"/>
        <v>1405.9280000000001</v>
      </c>
      <c r="U1175" s="975">
        <f t="shared" si="35"/>
        <v>1476.2244000000003</v>
      </c>
    </row>
    <row r="1176" spans="1:21" hidden="1">
      <c r="A1176" s="968" t="s">
        <v>5265</v>
      </c>
      <c r="B1176" s="969">
        <v>610090002642</v>
      </c>
      <c r="C1176" s="968" t="s">
        <v>5275</v>
      </c>
      <c r="D1176" s="968" t="s">
        <v>4119</v>
      </c>
      <c r="E1176" s="968" t="s">
        <v>4120</v>
      </c>
      <c r="F1176" s="970">
        <v>707.6</v>
      </c>
      <c r="G1176" s="968" t="s">
        <v>4091</v>
      </c>
      <c r="H1176" s="971">
        <v>10</v>
      </c>
      <c r="I1176" s="972">
        <v>0.57600368642359301</v>
      </c>
      <c r="J1176" s="972">
        <v>0</v>
      </c>
      <c r="K1176" s="973">
        <v>60</v>
      </c>
      <c r="L1176" s="972">
        <v>9.5</v>
      </c>
      <c r="M1176" s="972">
        <v>34.5602211854156</v>
      </c>
      <c r="N1176" s="971">
        <v>1</v>
      </c>
      <c r="O1176" s="971">
        <v>0</v>
      </c>
      <c r="P1176" s="968">
        <v>4690379092087</v>
      </c>
      <c r="Q1176" s="971"/>
      <c r="R1176" s="971">
        <v>0</v>
      </c>
      <c r="S1176" s="968" t="s">
        <v>4092</v>
      </c>
      <c r="T1176" s="974">
        <f t="shared" si="34"/>
        <v>474.09200000000004</v>
      </c>
      <c r="U1176" s="975">
        <f t="shared" si="35"/>
        <v>497.79660000000007</v>
      </c>
    </row>
    <row r="1177" spans="1:21" hidden="1">
      <c r="A1177" s="968" t="s">
        <v>5265</v>
      </c>
      <c r="B1177" s="969">
        <v>610090002643</v>
      </c>
      <c r="C1177" s="968" t="s">
        <v>5276</v>
      </c>
      <c r="D1177" s="968" t="s">
        <v>4119</v>
      </c>
      <c r="E1177" s="968" t="s">
        <v>4120</v>
      </c>
      <c r="F1177" s="970">
        <v>707.6</v>
      </c>
      <c r="G1177" s="968" t="s">
        <v>4091</v>
      </c>
      <c r="H1177" s="971">
        <v>10</v>
      </c>
      <c r="I1177" s="972">
        <v>0.57600368642359301</v>
      </c>
      <c r="J1177" s="972">
        <v>0</v>
      </c>
      <c r="K1177" s="973">
        <v>60</v>
      </c>
      <c r="L1177" s="972">
        <v>9.5</v>
      </c>
      <c r="M1177" s="972">
        <v>34.5602211854156</v>
      </c>
      <c r="N1177" s="971">
        <v>1</v>
      </c>
      <c r="O1177" s="971">
        <v>0</v>
      </c>
      <c r="P1177" s="968">
        <v>4690379092094</v>
      </c>
      <c r="Q1177" s="971"/>
      <c r="R1177" s="971">
        <v>0</v>
      </c>
      <c r="S1177" s="968" t="s">
        <v>4092</v>
      </c>
      <c r="T1177" s="974">
        <f t="shared" si="34"/>
        <v>474.09200000000004</v>
      </c>
      <c r="U1177" s="975">
        <f t="shared" si="35"/>
        <v>497.79660000000007</v>
      </c>
    </row>
    <row r="1178" spans="1:21" hidden="1">
      <c r="A1178" s="968" t="s">
        <v>5265</v>
      </c>
      <c r="B1178" s="969">
        <v>610090002644</v>
      </c>
      <c r="C1178" s="968" t="s">
        <v>5277</v>
      </c>
      <c r="D1178" s="968" t="s">
        <v>4119</v>
      </c>
      <c r="E1178" s="968" t="s">
        <v>4120</v>
      </c>
      <c r="F1178" s="970">
        <v>707.6</v>
      </c>
      <c r="G1178" s="968" t="s">
        <v>4091</v>
      </c>
      <c r="H1178" s="971">
        <v>10</v>
      </c>
      <c r="I1178" s="972">
        <v>0.57600368642359301</v>
      </c>
      <c r="J1178" s="972">
        <v>0</v>
      </c>
      <c r="K1178" s="973">
        <v>60</v>
      </c>
      <c r="L1178" s="972">
        <v>9.5</v>
      </c>
      <c r="M1178" s="972">
        <v>34.5602211854156</v>
      </c>
      <c r="N1178" s="971">
        <v>1</v>
      </c>
      <c r="O1178" s="971">
        <v>0</v>
      </c>
      <c r="P1178" s="968">
        <v>4690379092100</v>
      </c>
      <c r="Q1178" s="971"/>
      <c r="R1178" s="971">
        <v>0</v>
      </c>
      <c r="S1178" s="968" t="s">
        <v>4092</v>
      </c>
      <c r="T1178" s="974">
        <f t="shared" si="34"/>
        <v>474.09200000000004</v>
      </c>
      <c r="U1178" s="975">
        <f t="shared" si="35"/>
        <v>497.79660000000007</v>
      </c>
    </row>
    <row r="1179" spans="1:21" hidden="1">
      <c r="A1179" s="968" t="s">
        <v>5265</v>
      </c>
      <c r="B1179" s="969">
        <v>610090002645</v>
      </c>
      <c r="C1179" s="968" t="s">
        <v>5278</v>
      </c>
      <c r="D1179" s="968" t="s">
        <v>4119</v>
      </c>
      <c r="E1179" s="968" t="s">
        <v>4120</v>
      </c>
      <c r="F1179" s="970">
        <v>707.6</v>
      </c>
      <c r="G1179" s="968" t="s">
        <v>4091</v>
      </c>
      <c r="H1179" s="971">
        <v>10</v>
      </c>
      <c r="I1179" s="972">
        <v>0.57600368642359301</v>
      </c>
      <c r="J1179" s="972">
        <v>0</v>
      </c>
      <c r="K1179" s="973">
        <v>60</v>
      </c>
      <c r="L1179" s="972">
        <v>9.5</v>
      </c>
      <c r="M1179" s="972">
        <v>34.5602211854156</v>
      </c>
      <c r="N1179" s="971">
        <v>1</v>
      </c>
      <c r="O1179" s="971">
        <v>0</v>
      </c>
      <c r="P1179" s="968">
        <v>4690379092117</v>
      </c>
      <c r="Q1179" s="971"/>
      <c r="R1179" s="971">
        <v>0</v>
      </c>
      <c r="S1179" s="968" t="s">
        <v>4092</v>
      </c>
      <c r="T1179" s="974">
        <f t="shared" si="34"/>
        <v>474.09200000000004</v>
      </c>
      <c r="U1179" s="975">
        <f t="shared" si="35"/>
        <v>497.79660000000007</v>
      </c>
    </row>
    <row r="1180" spans="1:21" hidden="1">
      <c r="A1180" s="968" t="s">
        <v>5265</v>
      </c>
      <c r="B1180" s="969">
        <v>610130005326</v>
      </c>
      <c r="C1180" s="968" t="s">
        <v>5279</v>
      </c>
      <c r="D1180" s="968" t="s">
        <v>4119</v>
      </c>
      <c r="E1180" s="968" t="s">
        <v>4135</v>
      </c>
      <c r="F1180" s="970">
        <v>1256.5999999999999</v>
      </c>
      <c r="G1180" s="968" t="s">
        <v>4091</v>
      </c>
      <c r="H1180" s="971">
        <v>10</v>
      </c>
      <c r="I1180" s="972">
        <v>0.57599539203686401</v>
      </c>
      <c r="J1180" s="972">
        <v>8</v>
      </c>
      <c r="K1180" s="973">
        <v>60</v>
      </c>
      <c r="L1180" s="972">
        <v>12.44</v>
      </c>
      <c r="M1180" s="972">
        <v>34.559723522211797</v>
      </c>
      <c r="N1180" s="971">
        <v>1</v>
      </c>
      <c r="O1180" s="971">
        <v>0</v>
      </c>
      <c r="P1180" s="968">
        <v>4690379091929</v>
      </c>
      <c r="Q1180" s="971"/>
      <c r="R1180" s="971">
        <v>0</v>
      </c>
      <c r="S1180" s="968" t="s">
        <v>4092</v>
      </c>
      <c r="T1180" s="974">
        <f t="shared" si="34"/>
        <v>841.92200000000003</v>
      </c>
      <c r="U1180" s="975">
        <f t="shared" si="35"/>
        <v>884.01810000000012</v>
      </c>
    </row>
    <row r="1181" spans="1:21" hidden="1">
      <c r="A1181" s="968" t="s">
        <v>5265</v>
      </c>
      <c r="B1181" s="969">
        <v>610130005327</v>
      </c>
      <c r="C1181" s="968" t="s">
        <v>5280</v>
      </c>
      <c r="D1181" s="968" t="s">
        <v>4119</v>
      </c>
      <c r="E1181" s="968" t="s">
        <v>4135</v>
      </c>
      <c r="F1181" s="970">
        <v>1256.5999999999999</v>
      </c>
      <c r="G1181" s="968" t="s">
        <v>4091</v>
      </c>
      <c r="H1181" s="971">
        <v>10</v>
      </c>
      <c r="I1181" s="972">
        <v>0.57599539203686401</v>
      </c>
      <c r="J1181" s="972">
        <v>8</v>
      </c>
      <c r="K1181" s="973">
        <v>60</v>
      </c>
      <c r="L1181" s="972">
        <v>12.44</v>
      </c>
      <c r="M1181" s="972">
        <v>34.559723522211797</v>
      </c>
      <c r="N1181" s="971">
        <v>1</v>
      </c>
      <c r="O1181" s="971">
        <v>0</v>
      </c>
      <c r="P1181" s="968">
        <v>4690379091936</v>
      </c>
      <c r="Q1181" s="971"/>
      <c r="R1181" s="971">
        <v>0</v>
      </c>
      <c r="S1181" s="968" t="s">
        <v>4092</v>
      </c>
      <c r="T1181" s="974">
        <f t="shared" si="34"/>
        <v>841.92200000000003</v>
      </c>
      <c r="U1181" s="975">
        <f t="shared" si="35"/>
        <v>884.01810000000012</v>
      </c>
    </row>
    <row r="1182" spans="1:21" hidden="1">
      <c r="A1182" s="968" t="s">
        <v>5265</v>
      </c>
      <c r="B1182" s="969">
        <v>610130005328</v>
      </c>
      <c r="C1182" s="968" t="s">
        <v>5281</v>
      </c>
      <c r="D1182" s="968" t="s">
        <v>4119</v>
      </c>
      <c r="E1182" s="968" t="s">
        <v>4135</v>
      </c>
      <c r="F1182" s="970">
        <v>1256.5999999999999</v>
      </c>
      <c r="G1182" s="968" t="s">
        <v>4091</v>
      </c>
      <c r="H1182" s="971">
        <v>10</v>
      </c>
      <c r="I1182" s="972">
        <v>0.57599539203686401</v>
      </c>
      <c r="J1182" s="972">
        <v>8</v>
      </c>
      <c r="K1182" s="973">
        <v>60</v>
      </c>
      <c r="L1182" s="972">
        <v>12.44</v>
      </c>
      <c r="M1182" s="972">
        <v>34.559723522211797</v>
      </c>
      <c r="N1182" s="971">
        <v>1</v>
      </c>
      <c r="O1182" s="971">
        <v>0</v>
      </c>
      <c r="P1182" s="968">
        <v>4690379091943</v>
      </c>
      <c r="Q1182" s="971"/>
      <c r="R1182" s="971">
        <v>0</v>
      </c>
      <c r="S1182" s="968" t="s">
        <v>4092</v>
      </c>
      <c r="T1182" s="974">
        <f t="shared" si="34"/>
        <v>841.92200000000003</v>
      </c>
      <c r="U1182" s="975">
        <f t="shared" si="35"/>
        <v>884.01810000000012</v>
      </c>
    </row>
    <row r="1183" spans="1:21" hidden="1">
      <c r="A1183" s="968" t="s">
        <v>5265</v>
      </c>
      <c r="B1183" s="969">
        <v>610130005329</v>
      </c>
      <c r="C1183" s="968" t="s">
        <v>5282</v>
      </c>
      <c r="D1183" s="968" t="s">
        <v>4119</v>
      </c>
      <c r="E1183" s="968" t="s">
        <v>4135</v>
      </c>
      <c r="F1183" s="970">
        <v>1256.5999999999999</v>
      </c>
      <c r="G1183" s="968" t="s">
        <v>4091</v>
      </c>
      <c r="H1183" s="971">
        <v>10</v>
      </c>
      <c r="I1183" s="972">
        <v>0.57599539203686401</v>
      </c>
      <c r="J1183" s="972">
        <v>8</v>
      </c>
      <c r="K1183" s="973">
        <v>60</v>
      </c>
      <c r="L1183" s="972">
        <v>12.44</v>
      </c>
      <c r="M1183" s="972">
        <v>34.559723522211797</v>
      </c>
      <c r="N1183" s="971">
        <v>1</v>
      </c>
      <c r="O1183" s="971">
        <v>0</v>
      </c>
      <c r="P1183" s="968">
        <v>4690379091950</v>
      </c>
      <c r="Q1183" s="971"/>
      <c r="R1183" s="971">
        <v>0</v>
      </c>
      <c r="S1183" s="968" t="s">
        <v>4092</v>
      </c>
      <c r="T1183" s="974">
        <f t="shared" ref="T1183:T1195" si="36">F1183*67%</f>
        <v>841.92200000000003</v>
      </c>
      <c r="U1183" s="975">
        <f t="shared" ref="U1183:U1195" si="37">T1183*1.05</f>
        <v>884.01810000000012</v>
      </c>
    </row>
    <row r="1184" spans="1:21" hidden="1">
      <c r="A1184" s="968" t="s">
        <v>5265</v>
      </c>
      <c r="B1184" s="969">
        <v>620070802287</v>
      </c>
      <c r="C1184" s="968" t="s">
        <v>5283</v>
      </c>
      <c r="D1184" s="968" t="s">
        <v>4144</v>
      </c>
      <c r="E1184" s="968" t="s">
        <v>4120</v>
      </c>
      <c r="F1184" s="970">
        <v>12157.3</v>
      </c>
      <c r="G1184" s="968" t="s">
        <v>4091</v>
      </c>
      <c r="H1184" s="971">
        <v>2</v>
      </c>
      <c r="I1184" s="972">
        <v>1.05596620908131</v>
      </c>
      <c r="J1184" s="972">
        <v>0</v>
      </c>
      <c r="K1184" s="973">
        <v>18</v>
      </c>
      <c r="L1184" s="972">
        <v>28</v>
      </c>
      <c r="M1184" s="972">
        <v>19.007391763463598</v>
      </c>
      <c r="N1184" s="971">
        <v>1</v>
      </c>
      <c r="O1184" s="971">
        <v>0</v>
      </c>
      <c r="P1184" s="968">
        <v>4690379091967</v>
      </c>
      <c r="Q1184" s="971"/>
      <c r="R1184" s="971">
        <v>0</v>
      </c>
      <c r="S1184" s="968" t="s">
        <v>4092</v>
      </c>
      <c r="T1184" s="974">
        <f t="shared" si="36"/>
        <v>8145.3909999999996</v>
      </c>
      <c r="U1184" s="975">
        <f t="shared" si="37"/>
        <v>8552.6605500000005</v>
      </c>
    </row>
    <row r="1185" spans="1:22" hidden="1">
      <c r="A1185" s="968" t="s">
        <v>5265</v>
      </c>
      <c r="B1185" s="969">
        <v>620070802288</v>
      </c>
      <c r="C1185" s="968" t="s">
        <v>5284</v>
      </c>
      <c r="D1185" s="968" t="s">
        <v>4144</v>
      </c>
      <c r="E1185" s="968" t="s">
        <v>4120</v>
      </c>
      <c r="F1185" s="970">
        <v>12157.3</v>
      </c>
      <c r="G1185" s="968" t="s">
        <v>4091</v>
      </c>
      <c r="H1185" s="971">
        <v>2</v>
      </c>
      <c r="I1185" s="972">
        <v>1.05596620908131</v>
      </c>
      <c r="J1185" s="972">
        <v>0</v>
      </c>
      <c r="K1185" s="973">
        <v>18</v>
      </c>
      <c r="L1185" s="972">
        <v>28</v>
      </c>
      <c r="M1185" s="972">
        <v>19.007391763463598</v>
      </c>
      <c r="N1185" s="971">
        <v>1</v>
      </c>
      <c r="O1185" s="971">
        <v>0</v>
      </c>
      <c r="P1185" s="968">
        <v>4690379091974</v>
      </c>
      <c r="Q1185" s="971"/>
      <c r="R1185" s="971">
        <v>0</v>
      </c>
      <c r="S1185" s="968" t="s">
        <v>4092</v>
      </c>
      <c r="T1185" s="974">
        <f t="shared" si="36"/>
        <v>8145.3909999999996</v>
      </c>
      <c r="U1185" s="975">
        <f t="shared" si="37"/>
        <v>8552.6605500000005</v>
      </c>
    </row>
    <row r="1186" spans="1:22" hidden="1">
      <c r="A1186" s="968" t="s">
        <v>5265</v>
      </c>
      <c r="B1186" s="969">
        <v>620070802289</v>
      </c>
      <c r="C1186" s="968" t="s">
        <v>5285</v>
      </c>
      <c r="D1186" s="968" t="s">
        <v>4144</v>
      </c>
      <c r="E1186" s="968" t="s">
        <v>4120</v>
      </c>
      <c r="F1186" s="970">
        <v>12157.3</v>
      </c>
      <c r="G1186" s="968" t="s">
        <v>4091</v>
      </c>
      <c r="H1186" s="971">
        <v>2</v>
      </c>
      <c r="I1186" s="972">
        <v>1.05596620908131</v>
      </c>
      <c r="J1186" s="972">
        <v>0</v>
      </c>
      <c r="K1186" s="973">
        <v>18</v>
      </c>
      <c r="L1186" s="972">
        <v>28</v>
      </c>
      <c r="M1186" s="972">
        <v>19.007391763463598</v>
      </c>
      <c r="N1186" s="971">
        <v>1</v>
      </c>
      <c r="O1186" s="971">
        <v>0</v>
      </c>
      <c r="P1186" s="968">
        <v>4690379091981</v>
      </c>
      <c r="Q1186" s="971"/>
      <c r="R1186" s="971">
        <v>0</v>
      </c>
      <c r="S1186" s="968" t="s">
        <v>4092</v>
      </c>
      <c r="T1186" s="974">
        <f t="shared" si="36"/>
        <v>8145.3909999999996</v>
      </c>
      <c r="U1186" s="975">
        <f t="shared" si="37"/>
        <v>8552.6605500000005</v>
      </c>
    </row>
    <row r="1187" spans="1:22" hidden="1">
      <c r="A1187" s="968" t="s">
        <v>5265</v>
      </c>
      <c r="B1187" s="969">
        <v>620070802290</v>
      </c>
      <c r="C1187" s="968" t="s">
        <v>5286</v>
      </c>
      <c r="D1187" s="968" t="s">
        <v>4144</v>
      </c>
      <c r="E1187" s="968" t="s">
        <v>4120</v>
      </c>
      <c r="F1187" s="970">
        <v>12157.3</v>
      </c>
      <c r="G1187" s="968" t="s">
        <v>4091</v>
      </c>
      <c r="H1187" s="971">
        <v>2</v>
      </c>
      <c r="I1187" s="972">
        <v>1.05596620908131</v>
      </c>
      <c r="J1187" s="972">
        <v>0</v>
      </c>
      <c r="K1187" s="973">
        <v>18</v>
      </c>
      <c r="L1187" s="972">
        <v>28</v>
      </c>
      <c r="M1187" s="972">
        <v>19.007391763463598</v>
      </c>
      <c r="N1187" s="971">
        <v>1</v>
      </c>
      <c r="O1187" s="971">
        <v>0</v>
      </c>
      <c r="P1187" s="968">
        <v>4690379091998</v>
      </c>
      <c r="Q1187" s="971"/>
      <c r="R1187" s="971">
        <v>0</v>
      </c>
      <c r="S1187" s="968" t="s">
        <v>4092</v>
      </c>
      <c r="T1187" s="974">
        <f t="shared" si="36"/>
        <v>8145.3909999999996</v>
      </c>
      <c r="U1187" s="975">
        <f t="shared" si="37"/>
        <v>8552.6605500000005</v>
      </c>
    </row>
    <row r="1188" spans="1:22" hidden="1">
      <c r="A1188" s="968" t="s">
        <v>5265</v>
      </c>
      <c r="B1188" s="969">
        <v>620070802291</v>
      </c>
      <c r="C1188" s="968" t="s">
        <v>5287</v>
      </c>
      <c r="D1188" s="968" t="s">
        <v>4144</v>
      </c>
      <c r="E1188" s="968" t="s">
        <v>4120</v>
      </c>
      <c r="F1188" s="970">
        <v>16427.3</v>
      </c>
      <c r="G1188" s="968" t="s">
        <v>4091</v>
      </c>
      <c r="H1188" s="971">
        <v>1</v>
      </c>
      <c r="I1188" s="972">
        <v>0.527983104540655</v>
      </c>
      <c r="J1188" s="972">
        <v>0</v>
      </c>
      <c r="K1188" s="973">
        <v>30</v>
      </c>
      <c r="L1188" s="972">
        <v>15.2</v>
      </c>
      <c r="M1188" s="972">
        <v>15.8394931362196</v>
      </c>
      <c r="N1188" s="971">
        <v>1</v>
      </c>
      <c r="O1188" s="971">
        <v>0</v>
      </c>
      <c r="P1188" s="968">
        <v>4690379092001</v>
      </c>
      <c r="Q1188" s="971"/>
      <c r="R1188" s="971">
        <v>0</v>
      </c>
      <c r="S1188" s="968" t="s">
        <v>4092</v>
      </c>
      <c r="T1188" s="974">
        <f t="shared" si="36"/>
        <v>11006.291000000001</v>
      </c>
      <c r="U1188" s="975">
        <f t="shared" si="37"/>
        <v>11556.605550000002</v>
      </c>
    </row>
    <row r="1189" spans="1:22" hidden="1">
      <c r="A1189" s="968" t="s">
        <v>5265</v>
      </c>
      <c r="B1189" s="969">
        <v>620070802292</v>
      </c>
      <c r="C1189" s="968" t="s">
        <v>5288</v>
      </c>
      <c r="D1189" s="968" t="s">
        <v>4144</v>
      </c>
      <c r="E1189" s="968" t="s">
        <v>4120</v>
      </c>
      <c r="F1189" s="970">
        <v>16427.3</v>
      </c>
      <c r="G1189" s="968" t="s">
        <v>4091</v>
      </c>
      <c r="H1189" s="971">
        <v>1</v>
      </c>
      <c r="I1189" s="972">
        <v>0.527983104540655</v>
      </c>
      <c r="J1189" s="972">
        <v>0</v>
      </c>
      <c r="K1189" s="973">
        <v>30</v>
      </c>
      <c r="L1189" s="972">
        <v>15.2</v>
      </c>
      <c r="M1189" s="972">
        <v>15.8394931362196</v>
      </c>
      <c r="N1189" s="971">
        <v>1</v>
      </c>
      <c r="O1189" s="971">
        <v>0</v>
      </c>
      <c r="P1189" s="968">
        <v>4690379092018</v>
      </c>
      <c r="Q1189" s="971"/>
      <c r="R1189" s="971">
        <v>0</v>
      </c>
      <c r="S1189" s="968" t="s">
        <v>4092</v>
      </c>
      <c r="T1189" s="974">
        <f t="shared" si="36"/>
        <v>11006.291000000001</v>
      </c>
      <c r="U1189" s="975">
        <f t="shared" si="37"/>
        <v>11556.605550000002</v>
      </c>
    </row>
    <row r="1190" spans="1:22" hidden="1">
      <c r="A1190" s="968" t="s">
        <v>5265</v>
      </c>
      <c r="B1190" s="969">
        <v>620070802293</v>
      </c>
      <c r="C1190" s="968" t="s">
        <v>5289</v>
      </c>
      <c r="D1190" s="968" t="s">
        <v>4144</v>
      </c>
      <c r="E1190" s="968" t="s">
        <v>4120</v>
      </c>
      <c r="F1190" s="970">
        <v>16427.3</v>
      </c>
      <c r="G1190" s="968" t="s">
        <v>4091</v>
      </c>
      <c r="H1190" s="971">
        <v>1</v>
      </c>
      <c r="I1190" s="972">
        <v>0.527983104540655</v>
      </c>
      <c r="J1190" s="972">
        <v>0</v>
      </c>
      <c r="K1190" s="973">
        <v>30</v>
      </c>
      <c r="L1190" s="972">
        <v>15.2</v>
      </c>
      <c r="M1190" s="972">
        <v>15.8394931362196</v>
      </c>
      <c r="N1190" s="971">
        <v>1</v>
      </c>
      <c r="O1190" s="971">
        <v>0</v>
      </c>
      <c r="P1190" s="968">
        <v>4690379092025</v>
      </c>
      <c r="Q1190" s="971"/>
      <c r="R1190" s="971">
        <v>0</v>
      </c>
      <c r="S1190" s="968" t="s">
        <v>4092</v>
      </c>
      <c r="T1190" s="974">
        <f t="shared" si="36"/>
        <v>11006.291000000001</v>
      </c>
      <c r="U1190" s="975">
        <f t="shared" si="37"/>
        <v>11556.605550000002</v>
      </c>
    </row>
    <row r="1191" spans="1:22" hidden="1">
      <c r="A1191" s="968" t="s">
        <v>5265</v>
      </c>
      <c r="B1191" s="969">
        <v>620070802294</v>
      </c>
      <c r="C1191" s="968" t="s">
        <v>5290</v>
      </c>
      <c r="D1191" s="968" t="s">
        <v>4144</v>
      </c>
      <c r="E1191" s="968" t="s">
        <v>4120</v>
      </c>
      <c r="F1191" s="970">
        <v>16427.3</v>
      </c>
      <c r="G1191" s="968" t="s">
        <v>4091</v>
      </c>
      <c r="H1191" s="971">
        <v>1</v>
      </c>
      <c r="I1191" s="972">
        <v>0.527983104540655</v>
      </c>
      <c r="J1191" s="972">
        <v>0</v>
      </c>
      <c r="K1191" s="973">
        <v>30</v>
      </c>
      <c r="L1191" s="972">
        <v>15.2</v>
      </c>
      <c r="M1191" s="972">
        <v>15.8394931362196</v>
      </c>
      <c r="N1191" s="971">
        <v>1</v>
      </c>
      <c r="O1191" s="971">
        <v>0</v>
      </c>
      <c r="P1191" s="968">
        <v>4690379092032</v>
      </c>
      <c r="Q1191" s="971"/>
      <c r="R1191" s="971">
        <v>0</v>
      </c>
      <c r="S1191" s="968" t="s">
        <v>4092</v>
      </c>
      <c r="T1191" s="974">
        <f t="shared" si="36"/>
        <v>11006.291000000001</v>
      </c>
      <c r="U1191" s="975">
        <f t="shared" si="37"/>
        <v>11556.605550000002</v>
      </c>
    </row>
    <row r="1192" spans="1:22" hidden="1">
      <c r="A1192" s="968" t="s">
        <v>5265</v>
      </c>
      <c r="B1192" s="969">
        <v>620070802296</v>
      </c>
      <c r="C1192" s="968" t="s">
        <v>5291</v>
      </c>
      <c r="D1192" s="968" t="s">
        <v>4144</v>
      </c>
      <c r="E1192" s="968" t="s">
        <v>4120</v>
      </c>
      <c r="F1192" s="970">
        <v>16427.3</v>
      </c>
      <c r="G1192" s="968" t="s">
        <v>4091</v>
      </c>
      <c r="H1192" s="971">
        <v>1</v>
      </c>
      <c r="I1192" s="972">
        <v>0.527983104540655</v>
      </c>
      <c r="J1192" s="972">
        <v>0</v>
      </c>
      <c r="K1192" s="973">
        <v>30</v>
      </c>
      <c r="L1192" s="972">
        <v>15.2</v>
      </c>
      <c r="M1192" s="972">
        <v>15.8394931362196</v>
      </c>
      <c r="N1192" s="971">
        <v>1</v>
      </c>
      <c r="O1192" s="971">
        <v>0</v>
      </c>
      <c r="P1192" s="968">
        <v>4690379092049</v>
      </c>
      <c r="Q1192" s="971"/>
      <c r="R1192" s="971">
        <v>0</v>
      </c>
      <c r="S1192" s="968" t="s">
        <v>4092</v>
      </c>
      <c r="T1192" s="974">
        <f t="shared" si="36"/>
        <v>11006.291000000001</v>
      </c>
      <c r="U1192" s="975">
        <f t="shared" si="37"/>
        <v>11556.605550000002</v>
      </c>
    </row>
    <row r="1193" spans="1:22" hidden="1">
      <c r="A1193" s="968" t="s">
        <v>5265</v>
      </c>
      <c r="B1193" s="969">
        <v>620070802295</v>
      </c>
      <c r="C1193" s="968" t="s">
        <v>5292</v>
      </c>
      <c r="D1193" s="968" t="s">
        <v>4144</v>
      </c>
      <c r="E1193" s="968" t="s">
        <v>4120</v>
      </c>
      <c r="F1193" s="970">
        <v>16427.3</v>
      </c>
      <c r="G1193" s="968" t="s">
        <v>4091</v>
      </c>
      <c r="H1193" s="971">
        <v>1</v>
      </c>
      <c r="I1193" s="972">
        <v>0.527983104540655</v>
      </c>
      <c r="J1193" s="972">
        <v>0</v>
      </c>
      <c r="K1193" s="973">
        <v>30</v>
      </c>
      <c r="L1193" s="972">
        <v>15.2</v>
      </c>
      <c r="M1193" s="972">
        <v>15.8394931362196</v>
      </c>
      <c r="N1193" s="971">
        <v>1</v>
      </c>
      <c r="O1193" s="971">
        <v>0</v>
      </c>
      <c r="P1193" s="968">
        <v>4690379092056</v>
      </c>
      <c r="Q1193" s="971"/>
      <c r="R1193" s="971">
        <v>0</v>
      </c>
      <c r="S1193" s="968" t="s">
        <v>4092</v>
      </c>
      <c r="T1193" s="974">
        <f t="shared" si="36"/>
        <v>11006.291000000001</v>
      </c>
      <c r="U1193" s="975">
        <f t="shared" si="37"/>
        <v>11556.605550000002</v>
      </c>
    </row>
    <row r="1194" spans="1:22" hidden="1">
      <c r="A1194" s="968" t="s">
        <v>5265</v>
      </c>
      <c r="B1194" s="969">
        <v>620070802297</v>
      </c>
      <c r="C1194" s="968" t="s">
        <v>5293</v>
      </c>
      <c r="D1194" s="968" t="s">
        <v>4144</v>
      </c>
      <c r="E1194" s="968" t="s">
        <v>4120</v>
      </c>
      <c r="F1194" s="970">
        <v>16427.3</v>
      </c>
      <c r="G1194" s="968" t="s">
        <v>4091</v>
      </c>
      <c r="H1194" s="971">
        <v>1</v>
      </c>
      <c r="I1194" s="972">
        <v>0.527983104540655</v>
      </c>
      <c r="J1194" s="972">
        <v>0</v>
      </c>
      <c r="K1194" s="973">
        <v>30</v>
      </c>
      <c r="L1194" s="972">
        <v>15.2</v>
      </c>
      <c r="M1194" s="972">
        <v>15.8394931362196</v>
      </c>
      <c r="N1194" s="971">
        <v>1</v>
      </c>
      <c r="O1194" s="971">
        <v>0</v>
      </c>
      <c r="P1194" s="968">
        <v>4690379092063</v>
      </c>
      <c r="Q1194" s="971"/>
      <c r="R1194" s="971">
        <v>0</v>
      </c>
      <c r="S1194" s="968" t="s">
        <v>4092</v>
      </c>
      <c r="T1194" s="974">
        <f t="shared" si="36"/>
        <v>11006.291000000001</v>
      </c>
      <c r="U1194" s="975">
        <f t="shared" si="37"/>
        <v>11556.605550000002</v>
      </c>
    </row>
    <row r="1195" spans="1:22" hidden="1">
      <c r="A1195" s="968" t="s">
        <v>5265</v>
      </c>
      <c r="B1195" s="969">
        <v>620070802298</v>
      </c>
      <c r="C1195" s="968" t="s">
        <v>5294</v>
      </c>
      <c r="D1195" s="968" t="s">
        <v>4144</v>
      </c>
      <c r="E1195" s="968" t="s">
        <v>4120</v>
      </c>
      <c r="F1195" s="970">
        <v>16427.3</v>
      </c>
      <c r="G1195" s="968" t="s">
        <v>4091</v>
      </c>
      <c r="H1195" s="971">
        <v>1</v>
      </c>
      <c r="I1195" s="972">
        <v>0.527983104540655</v>
      </c>
      <c r="J1195" s="972">
        <v>0</v>
      </c>
      <c r="K1195" s="973">
        <v>30</v>
      </c>
      <c r="L1195" s="972">
        <v>15.2</v>
      </c>
      <c r="M1195" s="972">
        <v>15.8394931362196</v>
      </c>
      <c r="N1195" s="971">
        <v>1</v>
      </c>
      <c r="O1195" s="971">
        <v>0</v>
      </c>
      <c r="P1195" s="968">
        <v>4690379092070</v>
      </c>
      <c r="Q1195" s="971"/>
      <c r="R1195" s="971">
        <v>0</v>
      </c>
      <c r="S1195" s="968" t="s">
        <v>4092</v>
      </c>
      <c r="T1195" s="974">
        <f t="shared" si="36"/>
        <v>11006.291000000001</v>
      </c>
      <c r="U1195" s="975">
        <f t="shared" si="37"/>
        <v>11556.605550000002</v>
      </c>
    </row>
    <row r="1196" spans="1:22" hidden="1">
      <c r="A1196" s="945"/>
      <c r="B1196" s="945"/>
      <c r="C1196" s="945"/>
      <c r="D1196" s="945"/>
      <c r="E1196" s="945"/>
      <c r="F1196" s="983"/>
      <c r="G1196" s="945"/>
      <c r="H1196" s="945"/>
      <c r="I1196" s="945"/>
      <c r="J1196" s="945"/>
      <c r="K1196" s="945"/>
      <c r="L1196" s="945"/>
      <c r="M1196" s="984"/>
      <c r="N1196" s="945"/>
      <c r="O1196" s="945"/>
      <c r="P1196" s="945"/>
      <c r="Q1196" s="945"/>
      <c r="R1196" s="945"/>
      <c r="S1196" s="945"/>
      <c r="T1196" s="983"/>
      <c r="U1196" s="983"/>
    </row>
    <row r="1197" spans="1:22">
      <c r="A1197" s="945"/>
      <c r="B1197" s="945"/>
      <c r="C1197" s="945"/>
      <c r="D1197" s="945"/>
      <c r="E1197" s="945"/>
      <c r="F1197" s="983"/>
      <c r="G1197" s="945"/>
      <c r="H1197" s="945"/>
      <c r="I1197" s="945"/>
      <c r="J1197" s="945"/>
      <c r="K1197" s="945"/>
      <c r="L1197" s="945"/>
      <c r="M1197" s="984"/>
      <c r="N1197" s="945"/>
      <c r="O1197" s="945"/>
      <c r="P1197" s="945"/>
      <c r="Q1197" s="945"/>
      <c r="R1197" s="945"/>
      <c r="S1197" s="945"/>
      <c r="T1197" s="983"/>
      <c r="U1197" s="983"/>
    </row>
    <row r="1198" spans="1:22" ht="290.39999999999998">
      <c r="A1198" s="1181" t="s">
        <v>4066</v>
      </c>
      <c r="B1198" s="1182" t="s">
        <v>4067</v>
      </c>
      <c r="C1198" s="1183" t="s">
        <v>4068</v>
      </c>
      <c r="D1198" s="1183" t="s">
        <v>4069</v>
      </c>
      <c r="E1198" s="1183" t="s">
        <v>4070</v>
      </c>
      <c r="F1198" s="1184" t="s">
        <v>6206</v>
      </c>
      <c r="G1198" s="1184" t="s">
        <v>4072</v>
      </c>
      <c r="H1198" s="1184" t="s">
        <v>4073</v>
      </c>
      <c r="I1198" s="1184" t="s">
        <v>4074</v>
      </c>
      <c r="J1198" s="1184" t="s">
        <v>4075</v>
      </c>
      <c r="K1198" s="1184" t="s">
        <v>4076</v>
      </c>
      <c r="L1198" s="1184" t="s">
        <v>4077</v>
      </c>
      <c r="M1198" s="1184" t="s">
        <v>4078</v>
      </c>
      <c r="N1198" s="1184" t="s">
        <v>4079</v>
      </c>
      <c r="O1198" s="1184" t="s">
        <v>4080</v>
      </c>
      <c r="P1198" s="1184" t="s">
        <v>4081</v>
      </c>
      <c r="Q1198" s="1184" t="s">
        <v>4082</v>
      </c>
      <c r="R1198" s="1184" t="s">
        <v>4083</v>
      </c>
      <c r="S1198" s="1184" t="s">
        <v>4084</v>
      </c>
      <c r="T1198" s="1185" t="s">
        <v>4085</v>
      </c>
      <c r="U1198" s="967" t="s">
        <v>4086</v>
      </c>
      <c r="V1198" s="1186" t="s">
        <v>6207</v>
      </c>
    </row>
    <row r="1199" spans="1:22" hidden="1">
      <c r="A1199" s="1187" t="s">
        <v>4087</v>
      </c>
      <c r="B1199" s="1188">
        <v>610010000850</v>
      </c>
      <c r="C1199" s="1187" t="s">
        <v>4088</v>
      </c>
      <c r="D1199" s="1187" t="s">
        <v>4089</v>
      </c>
      <c r="E1199" s="1187" t="s">
        <v>4090</v>
      </c>
      <c r="F1199" s="1189">
        <v>6390</v>
      </c>
      <c r="G1199" s="1187" t="s">
        <v>4091</v>
      </c>
      <c r="H1199" s="1190">
        <v>2</v>
      </c>
      <c r="I1199" s="1191">
        <v>0.72</v>
      </c>
      <c r="J1199" s="1191">
        <v>0</v>
      </c>
      <c r="K1199" s="1192">
        <v>30</v>
      </c>
      <c r="L1199" s="1191">
        <v>31.32</v>
      </c>
      <c r="M1199" s="1191">
        <v>21.6</v>
      </c>
      <c r="N1199" s="1190">
        <v>1</v>
      </c>
      <c r="O1199" s="1190">
        <v>0</v>
      </c>
      <c r="P1199" s="1187">
        <v>4690379040460</v>
      </c>
      <c r="Q1199" s="1190"/>
      <c r="R1199" s="1190">
        <v>0</v>
      </c>
      <c r="S1199" s="968" t="s">
        <v>4092</v>
      </c>
      <c r="T1199" s="983">
        <f t="shared" ref="T1199:T1262" si="38">F1199*67%</f>
        <v>4281.3</v>
      </c>
      <c r="U1199" s="983">
        <f>T1199*1.05</f>
        <v>4495.3650000000007</v>
      </c>
      <c r="V1199" s="1169"/>
    </row>
    <row r="1200" spans="1:22" hidden="1">
      <c r="A1200" s="1187" t="s">
        <v>4087</v>
      </c>
      <c r="B1200" s="1188">
        <v>610010000852</v>
      </c>
      <c r="C1200" s="1187" t="s">
        <v>4093</v>
      </c>
      <c r="D1200" s="1187" t="s">
        <v>4089</v>
      </c>
      <c r="E1200" s="1187" t="s">
        <v>4090</v>
      </c>
      <c r="F1200" s="1189">
        <v>6390</v>
      </c>
      <c r="G1200" s="1187" t="s">
        <v>4091</v>
      </c>
      <c r="H1200" s="1190">
        <v>2</v>
      </c>
      <c r="I1200" s="1191">
        <v>0.72</v>
      </c>
      <c r="J1200" s="1191">
        <v>0</v>
      </c>
      <c r="K1200" s="1192">
        <v>30</v>
      </c>
      <c r="L1200" s="1191">
        <v>31.32</v>
      </c>
      <c r="M1200" s="1191">
        <v>21.6</v>
      </c>
      <c r="N1200" s="1190">
        <v>1</v>
      </c>
      <c r="O1200" s="1190">
        <v>0</v>
      </c>
      <c r="P1200" s="1187">
        <v>4690379040484</v>
      </c>
      <c r="Q1200" s="1190"/>
      <c r="R1200" s="1190">
        <v>0</v>
      </c>
      <c r="S1200" s="968" t="s">
        <v>4092</v>
      </c>
      <c r="T1200" s="983">
        <f t="shared" si="38"/>
        <v>4281.3</v>
      </c>
      <c r="U1200" s="983">
        <f t="shared" ref="U1200:U1263" si="39">T1200*1.05</f>
        <v>4495.3650000000007</v>
      </c>
      <c r="V1200" s="1169"/>
    </row>
    <row r="1201" spans="1:22" hidden="1">
      <c r="A1201" s="1187" t="s">
        <v>4094</v>
      </c>
      <c r="B1201" s="1188">
        <v>610010001662</v>
      </c>
      <c r="C1201" s="1187" t="s">
        <v>4095</v>
      </c>
      <c r="D1201" s="1187" t="s">
        <v>4096</v>
      </c>
      <c r="E1201" s="1187" t="s">
        <v>4090</v>
      </c>
      <c r="F1201" s="1189">
        <v>5976</v>
      </c>
      <c r="G1201" s="1187" t="s">
        <v>4091</v>
      </c>
      <c r="H1201" s="1190">
        <v>2</v>
      </c>
      <c r="I1201" s="1191">
        <v>2.56</v>
      </c>
      <c r="J1201" s="1191">
        <v>0</v>
      </c>
      <c r="K1201" s="1192">
        <v>21</v>
      </c>
      <c r="L1201" s="1191">
        <v>51.712000000000003</v>
      </c>
      <c r="M1201" s="1191">
        <v>53.76</v>
      </c>
      <c r="N1201" s="1190">
        <v>1</v>
      </c>
      <c r="O1201" s="1190">
        <v>0</v>
      </c>
      <c r="P1201" s="1187">
        <v>4690379063698</v>
      </c>
      <c r="Q1201" s="1190"/>
      <c r="R1201" s="1190">
        <v>0</v>
      </c>
      <c r="S1201" s="968" t="s">
        <v>4092</v>
      </c>
      <c r="T1201" s="983">
        <f t="shared" si="38"/>
        <v>4003.92</v>
      </c>
      <c r="U1201" s="983">
        <f t="shared" si="39"/>
        <v>4204.116</v>
      </c>
      <c r="V1201" s="1169"/>
    </row>
    <row r="1202" spans="1:22" hidden="1">
      <c r="A1202" s="1187" t="s">
        <v>4094</v>
      </c>
      <c r="B1202" s="1188">
        <v>610010001664</v>
      </c>
      <c r="C1202" s="1187" t="s">
        <v>4097</v>
      </c>
      <c r="D1202" s="1187" t="s">
        <v>4096</v>
      </c>
      <c r="E1202" s="1187" t="s">
        <v>4090</v>
      </c>
      <c r="F1202" s="1189">
        <v>5976</v>
      </c>
      <c r="G1202" s="1187" t="s">
        <v>4091</v>
      </c>
      <c r="H1202" s="1190">
        <v>2</v>
      </c>
      <c r="I1202" s="1191">
        <v>2.56</v>
      </c>
      <c r="J1202" s="1191">
        <v>0</v>
      </c>
      <c r="K1202" s="1192">
        <v>21</v>
      </c>
      <c r="L1202" s="1191">
        <v>51.712000000000003</v>
      </c>
      <c r="M1202" s="1191">
        <v>53.76</v>
      </c>
      <c r="N1202" s="1190">
        <v>1</v>
      </c>
      <c r="O1202" s="1190">
        <v>0</v>
      </c>
      <c r="P1202" s="1187">
        <v>4690379063711</v>
      </c>
      <c r="Q1202" s="1190"/>
      <c r="R1202" s="1190">
        <v>0</v>
      </c>
      <c r="S1202" s="968" t="s">
        <v>4092</v>
      </c>
      <c r="T1202" s="983">
        <f t="shared" si="38"/>
        <v>4003.92</v>
      </c>
      <c r="U1202" s="983">
        <f t="shared" si="39"/>
        <v>4204.116</v>
      </c>
      <c r="V1202" s="1169"/>
    </row>
    <row r="1203" spans="1:22" hidden="1">
      <c r="A1203" s="1187" t="s">
        <v>4094</v>
      </c>
      <c r="B1203" s="1188">
        <v>610010001663</v>
      </c>
      <c r="C1203" s="1187" t="s">
        <v>4098</v>
      </c>
      <c r="D1203" s="1187" t="s">
        <v>4096</v>
      </c>
      <c r="E1203" s="1187" t="s">
        <v>4090</v>
      </c>
      <c r="F1203" s="1189">
        <v>6528</v>
      </c>
      <c r="G1203" s="1187" t="s">
        <v>4091</v>
      </c>
      <c r="H1203" s="1190">
        <v>2</v>
      </c>
      <c r="I1203" s="1191">
        <v>2.56</v>
      </c>
      <c r="J1203" s="1191">
        <v>0</v>
      </c>
      <c r="K1203" s="1192">
        <v>21</v>
      </c>
      <c r="L1203" s="1191">
        <v>51.712000000000003</v>
      </c>
      <c r="M1203" s="1191">
        <v>53.76</v>
      </c>
      <c r="N1203" s="1190">
        <v>1</v>
      </c>
      <c r="O1203" s="1190">
        <v>0</v>
      </c>
      <c r="P1203" s="1187">
        <v>4690379063704</v>
      </c>
      <c r="Q1203" s="1190"/>
      <c r="R1203" s="1190">
        <v>0</v>
      </c>
      <c r="S1203" s="968" t="s">
        <v>4092</v>
      </c>
      <c r="T1203" s="983">
        <f t="shared" si="38"/>
        <v>4373.76</v>
      </c>
      <c r="U1203" s="983">
        <f t="shared" si="39"/>
        <v>4592.4480000000003</v>
      </c>
      <c r="V1203" s="1169"/>
    </row>
    <row r="1204" spans="1:22" hidden="1">
      <c r="A1204" s="1187" t="s">
        <v>4094</v>
      </c>
      <c r="B1204" s="1188">
        <v>610010001665</v>
      </c>
      <c r="C1204" s="1187" t="s">
        <v>4099</v>
      </c>
      <c r="D1204" s="1187" t="s">
        <v>4096</v>
      </c>
      <c r="E1204" s="1187" t="s">
        <v>4090</v>
      </c>
      <c r="F1204" s="1189">
        <v>6528</v>
      </c>
      <c r="G1204" s="1187" t="s">
        <v>4091</v>
      </c>
      <c r="H1204" s="1190">
        <v>2</v>
      </c>
      <c r="I1204" s="1191">
        <v>2.56</v>
      </c>
      <c r="J1204" s="1191">
        <v>0</v>
      </c>
      <c r="K1204" s="1192">
        <v>21</v>
      </c>
      <c r="L1204" s="1191">
        <v>51.712000000000003</v>
      </c>
      <c r="M1204" s="1191">
        <v>53.76</v>
      </c>
      <c r="N1204" s="1190">
        <v>1</v>
      </c>
      <c r="O1204" s="1190">
        <v>0</v>
      </c>
      <c r="P1204" s="1187">
        <v>4690379063728</v>
      </c>
      <c r="Q1204" s="1190"/>
      <c r="R1204" s="1190">
        <v>0</v>
      </c>
      <c r="S1204" s="968" t="s">
        <v>4092</v>
      </c>
      <c r="T1204" s="983">
        <f t="shared" si="38"/>
        <v>4373.76</v>
      </c>
      <c r="U1204" s="983">
        <f t="shared" si="39"/>
        <v>4592.4480000000003</v>
      </c>
      <c r="V1204" s="1169"/>
    </row>
    <row r="1205" spans="1:22" hidden="1">
      <c r="A1205" s="1187" t="s">
        <v>4094</v>
      </c>
      <c r="B1205" s="1188">
        <v>610010001443</v>
      </c>
      <c r="C1205" s="1187" t="s">
        <v>4100</v>
      </c>
      <c r="D1205" s="1187" t="s">
        <v>4101</v>
      </c>
      <c r="E1205" s="1187" t="s">
        <v>4090</v>
      </c>
      <c r="F1205" s="1189">
        <v>4422</v>
      </c>
      <c r="G1205" s="1187" t="s">
        <v>4091</v>
      </c>
      <c r="H1205" s="1190">
        <v>2</v>
      </c>
      <c r="I1205" s="1191">
        <v>1.44</v>
      </c>
      <c r="J1205" s="1191">
        <v>0</v>
      </c>
      <c r="K1205" s="1192">
        <v>35</v>
      </c>
      <c r="L1205" s="1191">
        <v>29.088000000000001</v>
      </c>
      <c r="M1205" s="1191">
        <v>50.4</v>
      </c>
      <c r="N1205" s="1190">
        <v>1</v>
      </c>
      <c r="O1205" s="1190">
        <v>0</v>
      </c>
      <c r="P1205" s="1187">
        <v>4690379058076</v>
      </c>
      <c r="Q1205" s="1190"/>
      <c r="R1205" s="1190">
        <v>0</v>
      </c>
      <c r="S1205" s="968" t="s">
        <v>4092</v>
      </c>
      <c r="T1205" s="983">
        <f t="shared" si="38"/>
        <v>2962.7400000000002</v>
      </c>
      <c r="U1205" s="983">
        <f t="shared" si="39"/>
        <v>3110.8770000000004</v>
      </c>
      <c r="V1205" s="1169"/>
    </row>
    <row r="1206" spans="1:22" hidden="1">
      <c r="A1206" s="1187" t="s">
        <v>4094</v>
      </c>
      <c r="B1206" s="1188">
        <v>610010001445</v>
      </c>
      <c r="C1206" s="1187" t="s">
        <v>4102</v>
      </c>
      <c r="D1206" s="1187" t="s">
        <v>4101</v>
      </c>
      <c r="E1206" s="1187" t="s">
        <v>4090</v>
      </c>
      <c r="F1206" s="1189">
        <v>4422</v>
      </c>
      <c r="G1206" s="1187" t="s">
        <v>4091</v>
      </c>
      <c r="H1206" s="1190">
        <v>2</v>
      </c>
      <c r="I1206" s="1191">
        <v>1.44</v>
      </c>
      <c r="J1206" s="1191">
        <v>0</v>
      </c>
      <c r="K1206" s="1192">
        <v>35</v>
      </c>
      <c r="L1206" s="1191">
        <v>29.088000000000001</v>
      </c>
      <c r="M1206" s="1191">
        <v>50.4</v>
      </c>
      <c r="N1206" s="1190">
        <v>1</v>
      </c>
      <c r="O1206" s="1190">
        <v>0</v>
      </c>
      <c r="P1206" s="1187">
        <v>4690379058090</v>
      </c>
      <c r="Q1206" s="1190"/>
      <c r="R1206" s="1190">
        <v>0</v>
      </c>
      <c r="S1206" s="968" t="s">
        <v>4092</v>
      </c>
      <c r="T1206" s="983">
        <f t="shared" si="38"/>
        <v>2962.7400000000002</v>
      </c>
      <c r="U1206" s="983">
        <f t="shared" si="39"/>
        <v>3110.8770000000004</v>
      </c>
      <c r="V1206" s="1169"/>
    </row>
    <row r="1207" spans="1:22" hidden="1">
      <c r="A1207" s="1187" t="s">
        <v>4094</v>
      </c>
      <c r="B1207" s="1188">
        <v>610010001444</v>
      </c>
      <c r="C1207" s="1187" t="s">
        <v>4103</v>
      </c>
      <c r="D1207" s="1187" t="s">
        <v>4101</v>
      </c>
      <c r="E1207" s="1187" t="s">
        <v>4090</v>
      </c>
      <c r="F1207" s="1189">
        <v>4842</v>
      </c>
      <c r="G1207" s="1187" t="s">
        <v>4091</v>
      </c>
      <c r="H1207" s="1190">
        <v>2</v>
      </c>
      <c r="I1207" s="1191">
        <v>1.44</v>
      </c>
      <c r="J1207" s="1191">
        <v>0</v>
      </c>
      <c r="K1207" s="1192">
        <v>35</v>
      </c>
      <c r="L1207" s="1191">
        <v>29.088000000000001</v>
      </c>
      <c r="M1207" s="1191">
        <v>50.4</v>
      </c>
      <c r="N1207" s="1190">
        <v>1</v>
      </c>
      <c r="O1207" s="1190">
        <v>0</v>
      </c>
      <c r="P1207" s="1187">
        <v>4690379058083</v>
      </c>
      <c r="Q1207" s="1190"/>
      <c r="R1207" s="1190">
        <v>0</v>
      </c>
      <c r="S1207" s="968" t="s">
        <v>4092</v>
      </c>
      <c r="T1207" s="983">
        <f t="shared" si="38"/>
        <v>3244.1400000000003</v>
      </c>
      <c r="U1207" s="983">
        <f t="shared" si="39"/>
        <v>3406.3470000000007</v>
      </c>
      <c r="V1207" s="1169"/>
    </row>
    <row r="1208" spans="1:22" hidden="1">
      <c r="A1208" s="1187" t="s">
        <v>4094</v>
      </c>
      <c r="B1208" s="1188">
        <v>610010001446</v>
      </c>
      <c r="C1208" s="1187" t="s">
        <v>4104</v>
      </c>
      <c r="D1208" s="1187" t="s">
        <v>4101</v>
      </c>
      <c r="E1208" s="1187" t="s">
        <v>4090</v>
      </c>
      <c r="F1208" s="1189">
        <v>4842</v>
      </c>
      <c r="G1208" s="1187" t="s">
        <v>4091</v>
      </c>
      <c r="H1208" s="1190">
        <v>2</v>
      </c>
      <c r="I1208" s="1191">
        <v>1.44</v>
      </c>
      <c r="J1208" s="1191">
        <v>0</v>
      </c>
      <c r="K1208" s="1192">
        <v>35</v>
      </c>
      <c r="L1208" s="1191">
        <v>29.088000000000001</v>
      </c>
      <c r="M1208" s="1191">
        <v>50.4</v>
      </c>
      <c r="N1208" s="1190">
        <v>1</v>
      </c>
      <c r="O1208" s="1190">
        <v>0</v>
      </c>
      <c r="P1208" s="1187">
        <v>4690379058106</v>
      </c>
      <c r="Q1208" s="1190"/>
      <c r="R1208" s="1190">
        <v>0</v>
      </c>
      <c r="S1208" s="968" t="s">
        <v>4092</v>
      </c>
      <c r="T1208" s="983">
        <f t="shared" si="38"/>
        <v>3244.1400000000003</v>
      </c>
      <c r="U1208" s="983">
        <f t="shared" si="39"/>
        <v>3406.3470000000007</v>
      </c>
      <c r="V1208" s="1169"/>
    </row>
    <row r="1209" spans="1:22" hidden="1">
      <c r="A1209" s="1187" t="s">
        <v>4094</v>
      </c>
      <c r="B1209" s="1188">
        <v>610010001447</v>
      </c>
      <c r="C1209" s="1187" t="s">
        <v>4105</v>
      </c>
      <c r="D1209" s="1187" t="s">
        <v>4106</v>
      </c>
      <c r="E1209" s="1187" t="s">
        <v>4090</v>
      </c>
      <c r="F1209" s="1189">
        <v>3750</v>
      </c>
      <c r="G1209" s="1187" t="s">
        <v>4091</v>
      </c>
      <c r="H1209" s="1190">
        <v>3</v>
      </c>
      <c r="I1209" s="1191">
        <v>1.08</v>
      </c>
      <c r="J1209" s="1191">
        <v>0</v>
      </c>
      <c r="K1209" s="1192">
        <v>40</v>
      </c>
      <c r="L1209" s="1191">
        <v>21.06</v>
      </c>
      <c r="M1209" s="1191">
        <v>43.2</v>
      </c>
      <c r="N1209" s="1190">
        <v>1</v>
      </c>
      <c r="O1209" s="1190">
        <v>0</v>
      </c>
      <c r="P1209" s="1187">
        <v>4690379058113</v>
      </c>
      <c r="Q1209" s="1190"/>
      <c r="R1209" s="1190">
        <v>0</v>
      </c>
      <c r="S1209" s="968" t="s">
        <v>4092</v>
      </c>
      <c r="T1209" s="983">
        <f t="shared" si="38"/>
        <v>2512.5</v>
      </c>
      <c r="U1209" s="983">
        <f t="shared" si="39"/>
        <v>2638.125</v>
      </c>
      <c r="V1209" s="1169"/>
    </row>
    <row r="1210" spans="1:22" hidden="1">
      <c r="A1210" s="1187" t="s">
        <v>4094</v>
      </c>
      <c r="B1210" s="1188">
        <v>610010001449</v>
      </c>
      <c r="C1210" s="1187" t="s">
        <v>4107</v>
      </c>
      <c r="D1210" s="1187" t="s">
        <v>4106</v>
      </c>
      <c r="E1210" s="1187" t="s">
        <v>4090</v>
      </c>
      <c r="F1210" s="1189">
        <v>3750</v>
      </c>
      <c r="G1210" s="1187" t="s">
        <v>4091</v>
      </c>
      <c r="H1210" s="1190">
        <v>3</v>
      </c>
      <c r="I1210" s="1191">
        <v>1.08</v>
      </c>
      <c r="J1210" s="1191">
        <v>0</v>
      </c>
      <c r="K1210" s="1192">
        <v>40</v>
      </c>
      <c r="L1210" s="1191">
        <v>21.06</v>
      </c>
      <c r="M1210" s="1191">
        <v>43.2</v>
      </c>
      <c r="N1210" s="1190">
        <v>1</v>
      </c>
      <c r="O1210" s="1190">
        <v>0</v>
      </c>
      <c r="P1210" s="1187">
        <v>4690379058137</v>
      </c>
      <c r="Q1210" s="1190"/>
      <c r="R1210" s="1190">
        <v>0</v>
      </c>
      <c r="S1210" s="968" t="s">
        <v>4092</v>
      </c>
      <c r="T1210" s="983">
        <f t="shared" si="38"/>
        <v>2512.5</v>
      </c>
      <c r="U1210" s="983">
        <f t="shared" si="39"/>
        <v>2638.125</v>
      </c>
      <c r="V1210" s="1169"/>
    </row>
    <row r="1211" spans="1:22" hidden="1">
      <c r="A1211" s="1187" t="s">
        <v>4094</v>
      </c>
      <c r="B1211" s="1188">
        <v>610010001448</v>
      </c>
      <c r="C1211" s="1187" t="s">
        <v>4108</v>
      </c>
      <c r="D1211" s="1187" t="s">
        <v>4106</v>
      </c>
      <c r="E1211" s="1187" t="s">
        <v>4090</v>
      </c>
      <c r="F1211" s="1189">
        <v>4158</v>
      </c>
      <c r="G1211" s="1187" t="s">
        <v>4091</v>
      </c>
      <c r="H1211" s="1190">
        <v>3</v>
      </c>
      <c r="I1211" s="1191">
        <v>1.08</v>
      </c>
      <c r="J1211" s="1191">
        <v>0</v>
      </c>
      <c r="K1211" s="1192">
        <v>40</v>
      </c>
      <c r="L1211" s="1191">
        <v>21.06</v>
      </c>
      <c r="M1211" s="1191">
        <v>43.2</v>
      </c>
      <c r="N1211" s="1190">
        <v>1</v>
      </c>
      <c r="O1211" s="1190">
        <v>0</v>
      </c>
      <c r="P1211" s="1187">
        <v>4690379058120</v>
      </c>
      <c r="Q1211" s="1190"/>
      <c r="R1211" s="1190">
        <v>0</v>
      </c>
      <c r="S1211" s="968" t="s">
        <v>4092</v>
      </c>
      <c r="T1211" s="983">
        <f t="shared" si="38"/>
        <v>2785.86</v>
      </c>
      <c r="U1211" s="983">
        <f t="shared" si="39"/>
        <v>2925.1530000000002</v>
      </c>
      <c r="V1211" s="1169"/>
    </row>
    <row r="1212" spans="1:22" hidden="1">
      <c r="A1212" s="1187" t="s">
        <v>4094</v>
      </c>
      <c r="B1212" s="1188">
        <v>610010001450</v>
      </c>
      <c r="C1212" s="1187" t="s">
        <v>4109</v>
      </c>
      <c r="D1212" s="1187" t="s">
        <v>4106</v>
      </c>
      <c r="E1212" s="1187" t="s">
        <v>4090</v>
      </c>
      <c r="F1212" s="1189">
        <v>4158</v>
      </c>
      <c r="G1212" s="1187" t="s">
        <v>4091</v>
      </c>
      <c r="H1212" s="1190">
        <v>3</v>
      </c>
      <c r="I1212" s="1191">
        <v>1.08</v>
      </c>
      <c r="J1212" s="1191">
        <v>0</v>
      </c>
      <c r="K1212" s="1192">
        <v>40</v>
      </c>
      <c r="L1212" s="1191">
        <v>21.06</v>
      </c>
      <c r="M1212" s="1191">
        <v>43.2</v>
      </c>
      <c r="N1212" s="1190">
        <v>1</v>
      </c>
      <c r="O1212" s="1190">
        <v>0</v>
      </c>
      <c r="P1212" s="1187">
        <v>4690379058144</v>
      </c>
      <c r="Q1212" s="1190"/>
      <c r="R1212" s="1190">
        <v>0</v>
      </c>
      <c r="S1212" s="968" t="s">
        <v>4092</v>
      </c>
      <c r="T1212" s="983">
        <f t="shared" si="38"/>
        <v>2785.86</v>
      </c>
      <c r="U1212" s="983">
        <f t="shared" si="39"/>
        <v>2925.1530000000002</v>
      </c>
      <c r="V1212" s="1169"/>
    </row>
    <row r="1213" spans="1:22" hidden="1">
      <c r="A1213" s="1187" t="s">
        <v>4094</v>
      </c>
      <c r="B1213" s="1188">
        <v>610080000217</v>
      </c>
      <c r="C1213" s="1187" t="s">
        <v>4110</v>
      </c>
      <c r="D1213" s="1187" t="s">
        <v>4106</v>
      </c>
      <c r="E1213" s="1187" t="s">
        <v>4090</v>
      </c>
      <c r="F1213" s="1189">
        <v>4500</v>
      </c>
      <c r="G1213" s="1187" t="s">
        <v>4091</v>
      </c>
      <c r="H1213" s="1190">
        <v>3</v>
      </c>
      <c r="I1213" s="1191">
        <v>1.08</v>
      </c>
      <c r="J1213" s="1191">
        <v>0</v>
      </c>
      <c r="K1213" s="1192">
        <v>40</v>
      </c>
      <c r="L1213" s="1191">
        <v>21.06</v>
      </c>
      <c r="M1213" s="1191">
        <v>43.2</v>
      </c>
      <c r="N1213" s="1190">
        <v>1</v>
      </c>
      <c r="O1213" s="1190">
        <v>0</v>
      </c>
      <c r="P1213" s="1187">
        <v>4690379061519</v>
      </c>
      <c r="Q1213" s="1190"/>
      <c r="R1213" s="1190">
        <v>0</v>
      </c>
      <c r="S1213" s="968" t="s">
        <v>4092</v>
      </c>
      <c r="T1213" s="983">
        <f t="shared" si="38"/>
        <v>3015</v>
      </c>
      <c r="U1213" s="983">
        <f t="shared" si="39"/>
        <v>3165.75</v>
      </c>
      <c r="V1213" s="1169"/>
    </row>
    <row r="1214" spans="1:22" hidden="1">
      <c r="A1214" s="1187" t="s">
        <v>4094</v>
      </c>
      <c r="B1214" s="1188">
        <v>610010001957</v>
      </c>
      <c r="C1214" s="1187" t="s">
        <v>4111</v>
      </c>
      <c r="D1214" s="1187" t="s">
        <v>4089</v>
      </c>
      <c r="E1214" s="1187" t="s">
        <v>4090</v>
      </c>
      <c r="F1214" s="1189">
        <v>6390</v>
      </c>
      <c r="G1214" s="1187" t="s">
        <v>4091</v>
      </c>
      <c r="H1214" s="1190">
        <v>2</v>
      </c>
      <c r="I1214" s="1191">
        <v>0.72</v>
      </c>
      <c r="J1214" s="1191">
        <v>0</v>
      </c>
      <c r="K1214" s="1192">
        <v>30</v>
      </c>
      <c r="L1214" s="1191">
        <v>31.32</v>
      </c>
      <c r="M1214" s="1191">
        <v>21.6</v>
      </c>
      <c r="N1214" s="1190">
        <v>1</v>
      </c>
      <c r="O1214" s="1190">
        <v>0</v>
      </c>
      <c r="P1214" s="1187">
        <v>4690379072744</v>
      </c>
      <c r="Q1214" s="1190"/>
      <c r="R1214" s="1190">
        <v>0</v>
      </c>
      <c r="S1214" s="968" t="s">
        <v>4092</v>
      </c>
      <c r="T1214" s="983">
        <f t="shared" si="38"/>
        <v>4281.3</v>
      </c>
      <c r="U1214" s="983">
        <f t="shared" si="39"/>
        <v>4495.3650000000007</v>
      </c>
      <c r="V1214" s="1169"/>
    </row>
    <row r="1215" spans="1:22" hidden="1">
      <c r="A1215" s="1187" t="s">
        <v>4094</v>
      </c>
      <c r="B1215" s="1188">
        <v>610010001958</v>
      </c>
      <c r="C1215" s="1187" t="s">
        <v>4112</v>
      </c>
      <c r="D1215" s="1187" t="s">
        <v>4089</v>
      </c>
      <c r="E1215" s="1187" t="s">
        <v>4090</v>
      </c>
      <c r="F1215" s="1189">
        <v>6390</v>
      </c>
      <c r="G1215" s="1187" t="s">
        <v>4091</v>
      </c>
      <c r="H1215" s="1190">
        <v>2</v>
      </c>
      <c r="I1215" s="1191">
        <v>0.72</v>
      </c>
      <c r="J1215" s="1191">
        <v>0</v>
      </c>
      <c r="K1215" s="1192">
        <v>30</v>
      </c>
      <c r="L1215" s="1191">
        <v>31.32</v>
      </c>
      <c r="M1215" s="1191">
        <v>21.6</v>
      </c>
      <c r="N1215" s="1190">
        <v>1</v>
      </c>
      <c r="O1215" s="1190">
        <v>0</v>
      </c>
      <c r="P1215" s="1187">
        <v>4690379072751</v>
      </c>
      <c r="Q1215" s="1190"/>
      <c r="R1215" s="1190">
        <v>0</v>
      </c>
      <c r="S1215" s="968" t="s">
        <v>4092</v>
      </c>
      <c r="T1215" s="983">
        <f t="shared" si="38"/>
        <v>4281.3</v>
      </c>
      <c r="U1215" s="983">
        <f t="shared" si="39"/>
        <v>4495.3650000000007</v>
      </c>
      <c r="V1215" s="1169"/>
    </row>
    <row r="1216" spans="1:22" hidden="1">
      <c r="A1216" s="1187" t="s">
        <v>4094</v>
      </c>
      <c r="B1216" s="1188">
        <v>610110000461</v>
      </c>
      <c r="C1216" s="1187" t="s">
        <v>4113</v>
      </c>
      <c r="D1216" s="1187" t="s">
        <v>4114</v>
      </c>
      <c r="E1216" s="1187" t="s">
        <v>4090</v>
      </c>
      <c r="F1216" s="1189">
        <v>14400</v>
      </c>
      <c r="G1216" s="1187" t="s">
        <v>4091</v>
      </c>
      <c r="H1216" s="1190">
        <v>11</v>
      </c>
      <c r="I1216" s="1191">
        <v>0.99</v>
      </c>
      <c r="J1216" s="1191">
        <v>0</v>
      </c>
      <c r="K1216" s="1192">
        <v>36</v>
      </c>
      <c r="L1216" s="1191">
        <v>20.354399999999998</v>
      </c>
      <c r="M1216" s="1191">
        <v>35.64</v>
      </c>
      <c r="N1216" s="1190">
        <v>1</v>
      </c>
      <c r="O1216" s="1190">
        <v>0</v>
      </c>
      <c r="P1216" s="1187">
        <v>4690379063025</v>
      </c>
      <c r="Q1216" s="1190"/>
      <c r="R1216" s="1190">
        <v>0</v>
      </c>
      <c r="S1216" s="968" t="s">
        <v>4092</v>
      </c>
      <c r="T1216" s="983">
        <f t="shared" si="38"/>
        <v>9648</v>
      </c>
      <c r="U1216" s="983">
        <f t="shared" si="39"/>
        <v>10130.4</v>
      </c>
      <c r="V1216" s="1169"/>
    </row>
    <row r="1217" spans="1:22" hidden="1">
      <c r="A1217" s="1187" t="s">
        <v>4094</v>
      </c>
      <c r="B1217" s="1188">
        <v>610110000463</v>
      </c>
      <c r="C1217" s="1187" t="s">
        <v>4115</v>
      </c>
      <c r="D1217" s="1187" t="s">
        <v>4114</v>
      </c>
      <c r="E1217" s="1187" t="s">
        <v>4090</v>
      </c>
      <c r="F1217" s="1189">
        <v>14400</v>
      </c>
      <c r="G1217" s="1187" t="s">
        <v>4091</v>
      </c>
      <c r="H1217" s="1190">
        <v>11</v>
      </c>
      <c r="I1217" s="1191">
        <v>0.99</v>
      </c>
      <c r="J1217" s="1191">
        <v>0</v>
      </c>
      <c r="K1217" s="1192">
        <v>36</v>
      </c>
      <c r="L1217" s="1191">
        <v>20.354399999999998</v>
      </c>
      <c r="M1217" s="1191">
        <v>35.64</v>
      </c>
      <c r="N1217" s="1190">
        <v>1</v>
      </c>
      <c r="O1217" s="1190">
        <v>0</v>
      </c>
      <c r="P1217" s="1187">
        <v>4690379063049</v>
      </c>
      <c r="Q1217" s="1190"/>
      <c r="R1217" s="1190">
        <v>0</v>
      </c>
      <c r="S1217" s="968" t="s">
        <v>4092</v>
      </c>
      <c r="T1217" s="983">
        <f t="shared" si="38"/>
        <v>9648</v>
      </c>
      <c r="U1217" s="983">
        <f t="shared" si="39"/>
        <v>10130.4</v>
      </c>
      <c r="V1217" s="1169"/>
    </row>
    <row r="1218" spans="1:22" hidden="1">
      <c r="A1218" s="1187" t="s">
        <v>4094</v>
      </c>
      <c r="B1218" s="1188">
        <v>610110000462</v>
      </c>
      <c r="C1218" s="1187" t="s">
        <v>4116</v>
      </c>
      <c r="D1218" s="1187" t="s">
        <v>4114</v>
      </c>
      <c r="E1218" s="1187" t="s">
        <v>4090</v>
      </c>
      <c r="F1218" s="1189">
        <v>14400</v>
      </c>
      <c r="G1218" s="1187" t="s">
        <v>4091</v>
      </c>
      <c r="H1218" s="1190">
        <v>11</v>
      </c>
      <c r="I1218" s="1191">
        <v>0.99</v>
      </c>
      <c r="J1218" s="1191">
        <v>0</v>
      </c>
      <c r="K1218" s="1192">
        <v>36</v>
      </c>
      <c r="L1218" s="1191">
        <v>20.354399999999998</v>
      </c>
      <c r="M1218" s="1191">
        <v>35.64</v>
      </c>
      <c r="N1218" s="1190">
        <v>1</v>
      </c>
      <c r="O1218" s="1190">
        <v>0</v>
      </c>
      <c r="P1218" s="1187">
        <v>4690379063032</v>
      </c>
      <c r="Q1218" s="1190"/>
      <c r="R1218" s="1190">
        <v>0</v>
      </c>
      <c r="S1218" s="968" t="s">
        <v>4092</v>
      </c>
      <c r="T1218" s="983">
        <f t="shared" si="38"/>
        <v>9648</v>
      </c>
      <c r="U1218" s="983">
        <f t="shared" si="39"/>
        <v>10130.4</v>
      </c>
      <c r="V1218" s="1169"/>
    </row>
    <row r="1219" spans="1:22" hidden="1">
      <c r="A1219" s="1187" t="s">
        <v>4094</v>
      </c>
      <c r="B1219" s="1188">
        <v>610110000464</v>
      </c>
      <c r="C1219" s="1187" t="s">
        <v>4117</v>
      </c>
      <c r="D1219" s="1187" t="s">
        <v>4114</v>
      </c>
      <c r="E1219" s="1187" t="s">
        <v>4090</v>
      </c>
      <c r="F1219" s="1189">
        <v>14400</v>
      </c>
      <c r="G1219" s="1187" t="s">
        <v>4091</v>
      </c>
      <c r="H1219" s="1190">
        <v>11</v>
      </c>
      <c r="I1219" s="1191">
        <v>0.99</v>
      </c>
      <c r="J1219" s="1191">
        <v>0</v>
      </c>
      <c r="K1219" s="1192">
        <v>36</v>
      </c>
      <c r="L1219" s="1191">
        <v>20.354399999999998</v>
      </c>
      <c r="M1219" s="1191">
        <v>35.64</v>
      </c>
      <c r="N1219" s="1190">
        <v>1</v>
      </c>
      <c r="O1219" s="1190">
        <v>0</v>
      </c>
      <c r="P1219" s="1187">
        <v>4690379063056</v>
      </c>
      <c r="Q1219" s="1190"/>
      <c r="R1219" s="1190">
        <v>0</v>
      </c>
      <c r="S1219" s="968" t="s">
        <v>4092</v>
      </c>
      <c r="T1219" s="983">
        <f t="shared" si="38"/>
        <v>9648</v>
      </c>
      <c r="U1219" s="983">
        <f t="shared" si="39"/>
        <v>10130.4</v>
      </c>
      <c r="V1219" s="1169"/>
    </row>
    <row r="1220" spans="1:22" hidden="1">
      <c r="A1220" s="1187" t="s">
        <v>4094</v>
      </c>
      <c r="B1220" s="1188">
        <v>610090001938</v>
      </c>
      <c r="C1220" s="1187" t="s">
        <v>4118</v>
      </c>
      <c r="D1220" s="1187" t="s">
        <v>4119</v>
      </c>
      <c r="E1220" s="1187" t="s">
        <v>4120</v>
      </c>
      <c r="F1220" s="1189">
        <v>696</v>
      </c>
      <c r="G1220" s="1187" t="s">
        <v>4091</v>
      </c>
      <c r="H1220" s="1190">
        <v>10</v>
      </c>
      <c r="I1220" s="1191">
        <v>0.57600368642359301</v>
      </c>
      <c r="J1220" s="1191">
        <v>0</v>
      </c>
      <c r="K1220" s="1192"/>
      <c r="L1220" s="1191">
        <v>9.5</v>
      </c>
      <c r="M1220" s="1191"/>
      <c r="N1220" s="1190">
        <v>1</v>
      </c>
      <c r="O1220" s="1190">
        <v>0</v>
      </c>
      <c r="P1220" s="1187">
        <v>4690379063612</v>
      </c>
      <c r="Q1220" s="1190"/>
      <c r="R1220" s="1190">
        <v>0</v>
      </c>
      <c r="S1220" s="968" t="s">
        <v>4092</v>
      </c>
      <c r="T1220" s="983">
        <f t="shared" si="38"/>
        <v>466.32000000000005</v>
      </c>
      <c r="U1220" s="983">
        <f t="shared" si="39"/>
        <v>489.63600000000008</v>
      </c>
      <c r="V1220" s="1169"/>
    </row>
    <row r="1221" spans="1:22" hidden="1">
      <c r="A1221" s="1187" t="s">
        <v>4094</v>
      </c>
      <c r="B1221" s="1188">
        <v>610090001940</v>
      </c>
      <c r="C1221" s="1187" t="s">
        <v>4121</v>
      </c>
      <c r="D1221" s="1187" t="s">
        <v>4119</v>
      </c>
      <c r="E1221" s="1187" t="s">
        <v>4120</v>
      </c>
      <c r="F1221" s="1189">
        <v>696</v>
      </c>
      <c r="G1221" s="1187" t="s">
        <v>4091</v>
      </c>
      <c r="H1221" s="1190">
        <v>10</v>
      </c>
      <c r="I1221" s="1191">
        <v>0.57600368642359301</v>
      </c>
      <c r="J1221" s="1191">
        <v>0</v>
      </c>
      <c r="K1221" s="1192">
        <v>60</v>
      </c>
      <c r="L1221" s="1191">
        <v>9.5</v>
      </c>
      <c r="M1221" s="1191">
        <v>34.5602211854156</v>
      </c>
      <c r="N1221" s="1190">
        <v>1</v>
      </c>
      <c r="O1221" s="1190">
        <v>0</v>
      </c>
      <c r="P1221" s="1187">
        <v>4690379063636</v>
      </c>
      <c r="Q1221" s="1190"/>
      <c r="R1221" s="1190">
        <v>0</v>
      </c>
      <c r="S1221" s="968" t="s">
        <v>4092</v>
      </c>
      <c r="T1221" s="983">
        <f t="shared" si="38"/>
        <v>466.32000000000005</v>
      </c>
      <c r="U1221" s="983">
        <f t="shared" si="39"/>
        <v>489.63600000000008</v>
      </c>
      <c r="V1221" s="1169"/>
    </row>
    <row r="1222" spans="1:22" hidden="1">
      <c r="A1222" s="1187" t="s">
        <v>4094</v>
      </c>
      <c r="B1222" s="1188">
        <v>610090001939</v>
      </c>
      <c r="C1222" s="1187" t="s">
        <v>4122</v>
      </c>
      <c r="D1222" s="1187" t="s">
        <v>4119</v>
      </c>
      <c r="E1222" s="1187" t="s">
        <v>4120</v>
      </c>
      <c r="F1222" s="1189">
        <v>696</v>
      </c>
      <c r="G1222" s="1187" t="s">
        <v>4091</v>
      </c>
      <c r="H1222" s="1190">
        <v>10</v>
      </c>
      <c r="I1222" s="1191">
        <v>0.57600368642359301</v>
      </c>
      <c r="J1222" s="1191">
        <v>0</v>
      </c>
      <c r="K1222" s="1192">
        <v>60</v>
      </c>
      <c r="L1222" s="1191">
        <v>9.5</v>
      </c>
      <c r="M1222" s="1191">
        <v>34.5602211854156</v>
      </c>
      <c r="N1222" s="1190">
        <v>1</v>
      </c>
      <c r="O1222" s="1190">
        <v>0</v>
      </c>
      <c r="P1222" s="1187">
        <v>4690379063629</v>
      </c>
      <c r="Q1222" s="1190"/>
      <c r="R1222" s="1190">
        <v>0</v>
      </c>
      <c r="S1222" s="968" t="s">
        <v>4092</v>
      </c>
      <c r="T1222" s="983">
        <f t="shared" si="38"/>
        <v>466.32000000000005</v>
      </c>
      <c r="U1222" s="983">
        <f t="shared" si="39"/>
        <v>489.63600000000008</v>
      </c>
      <c r="V1222" s="1169"/>
    </row>
    <row r="1223" spans="1:22" hidden="1">
      <c r="A1223" s="1187" t="s">
        <v>4094</v>
      </c>
      <c r="B1223" s="1188">
        <v>610090001941</v>
      </c>
      <c r="C1223" s="1187" t="s">
        <v>4123</v>
      </c>
      <c r="D1223" s="1187" t="s">
        <v>4119</v>
      </c>
      <c r="E1223" s="1187" t="s">
        <v>4120</v>
      </c>
      <c r="F1223" s="1189">
        <v>696</v>
      </c>
      <c r="G1223" s="1187" t="s">
        <v>4091</v>
      </c>
      <c r="H1223" s="1190">
        <v>10</v>
      </c>
      <c r="I1223" s="1191">
        <v>0.57600368642359301</v>
      </c>
      <c r="J1223" s="1191">
        <v>0</v>
      </c>
      <c r="K1223" s="1192">
        <v>60</v>
      </c>
      <c r="L1223" s="1191">
        <v>9.5</v>
      </c>
      <c r="M1223" s="1191">
        <v>34.5602211854156</v>
      </c>
      <c r="N1223" s="1190">
        <v>1</v>
      </c>
      <c r="O1223" s="1190">
        <v>0</v>
      </c>
      <c r="P1223" s="1187">
        <v>4690379063643</v>
      </c>
      <c r="Q1223" s="1190"/>
      <c r="R1223" s="1190">
        <v>0</v>
      </c>
      <c r="S1223" s="968" t="s">
        <v>4092</v>
      </c>
      <c r="T1223" s="983">
        <f t="shared" si="38"/>
        <v>466.32000000000005</v>
      </c>
      <c r="U1223" s="983">
        <f t="shared" si="39"/>
        <v>489.63600000000008</v>
      </c>
      <c r="V1223" s="1169"/>
    </row>
    <row r="1224" spans="1:22" hidden="1">
      <c r="A1224" s="1187" t="s">
        <v>4094</v>
      </c>
      <c r="B1224" s="1188">
        <v>610090001738</v>
      </c>
      <c r="C1224" s="1187" t="s">
        <v>4124</v>
      </c>
      <c r="D1224" s="1187" t="s">
        <v>4125</v>
      </c>
      <c r="E1224" s="1187" t="s">
        <v>4120</v>
      </c>
      <c r="F1224" s="1189">
        <v>234</v>
      </c>
      <c r="G1224" s="1187" t="s">
        <v>4091</v>
      </c>
      <c r="H1224" s="1190">
        <v>10</v>
      </c>
      <c r="I1224" s="1191">
        <v>0.43200276481769501</v>
      </c>
      <c r="J1224" s="1191">
        <v>0</v>
      </c>
      <c r="K1224" s="1192">
        <v>72</v>
      </c>
      <c r="L1224" s="1191">
        <v>9.0299999999999994</v>
      </c>
      <c r="M1224" s="1191">
        <v>31.104199066873999</v>
      </c>
      <c r="N1224" s="1190">
        <v>1</v>
      </c>
      <c r="O1224" s="1190">
        <v>0</v>
      </c>
      <c r="P1224" s="1187">
        <v>4690379062660</v>
      </c>
      <c r="Q1224" s="1190"/>
      <c r="R1224" s="1190">
        <v>0</v>
      </c>
      <c r="S1224" s="968" t="s">
        <v>4092</v>
      </c>
      <c r="T1224" s="983">
        <f t="shared" si="38"/>
        <v>156.78</v>
      </c>
      <c r="U1224" s="983">
        <f t="shared" si="39"/>
        <v>164.619</v>
      </c>
      <c r="V1224" s="1169"/>
    </row>
    <row r="1225" spans="1:22" hidden="1">
      <c r="A1225" s="1187" t="s">
        <v>4094</v>
      </c>
      <c r="B1225" s="1188">
        <v>610090001740</v>
      </c>
      <c r="C1225" s="1187" t="s">
        <v>4126</v>
      </c>
      <c r="D1225" s="1187" t="s">
        <v>4125</v>
      </c>
      <c r="E1225" s="1187" t="s">
        <v>4120</v>
      </c>
      <c r="F1225" s="1189">
        <v>234</v>
      </c>
      <c r="G1225" s="1187" t="s">
        <v>4091</v>
      </c>
      <c r="H1225" s="1190">
        <v>10</v>
      </c>
      <c r="I1225" s="1191">
        <v>0.43200276481769501</v>
      </c>
      <c r="J1225" s="1191">
        <v>0</v>
      </c>
      <c r="K1225" s="1192">
        <v>72</v>
      </c>
      <c r="L1225" s="1191">
        <v>9.0299999999999994</v>
      </c>
      <c r="M1225" s="1191">
        <v>31.104199066873999</v>
      </c>
      <c r="N1225" s="1190">
        <v>1</v>
      </c>
      <c r="O1225" s="1190">
        <v>0</v>
      </c>
      <c r="P1225" s="1187">
        <v>4690379062684</v>
      </c>
      <c r="Q1225" s="1190"/>
      <c r="R1225" s="1190">
        <v>0</v>
      </c>
      <c r="S1225" s="968" t="s">
        <v>4092</v>
      </c>
      <c r="T1225" s="983">
        <f t="shared" si="38"/>
        <v>156.78</v>
      </c>
      <c r="U1225" s="983">
        <f t="shared" si="39"/>
        <v>164.619</v>
      </c>
      <c r="V1225" s="1169"/>
    </row>
    <row r="1226" spans="1:22" hidden="1">
      <c r="A1226" s="1187" t="s">
        <v>4094</v>
      </c>
      <c r="B1226" s="1188">
        <v>610090001739</v>
      </c>
      <c r="C1226" s="1187" t="s">
        <v>4127</v>
      </c>
      <c r="D1226" s="1187" t="s">
        <v>4125</v>
      </c>
      <c r="E1226" s="1187" t="s">
        <v>4120</v>
      </c>
      <c r="F1226" s="1189">
        <v>234</v>
      </c>
      <c r="G1226" s="1187" t="s">
        <v>4091</v>
      </c>
      <c r="H1226" s="1190">
        <v>10</v>
      </c>
      <c r="I1226" s="1191">
        <v>0.43200276481769501</v>
      </c>
      <c r="J1226" s="1191">
        <v>0</v>
      </c>
      <c r="K1226" s="1192">
        <v>72</v>
      </c>
      <c r="L1226" s="1191">
        <v>9.0299999999999994</v>
      </c>
      <c r="M1226" s="1191">
        <v>31.104199066873999</v>
      </c>
      <c r="N1226" s="1190">
        <v>1</v>
      </c>
      <c r="O1226" s="1190">
        <v>0</v>
      </c>
      <c r="P1226" s="1187">
        <v>4690379062677</v>
      </c>
      <c r="Q1226" s="1190"/>
      <c r="R1226" s="1190">
        <v>0</v>
      </c>
      <c r="S1226" s="968" t="s">
        <v>4092</v>
      </c>
      <c r="T1226" s="983">
        <f t="shared" si="38"/>
        <v>156.78</v>
      </c>
      <c r="U1226" s="983">
        <f t="shared" si="39"/>
        <v>164.619</v>
      </c>
      <c r="V1226" s="1169"/>
    </row>
    <row r="1227" spans="1:22" hidden="1">
      <c r="A1227" s="1187" t="s">
        <v>4094</v>
      </c>
      <c r="B1227" s="1188">
        <v>610090001741</v>
      </c>
      <c r="C1227" s="1187" t="s">
        <v>4128</v>
      </c>
      <c r="D1227" s="1187" t="s">
        <v>4125</v>
      </c>
      <c r="E1227" s="1187" t="s">
        <v>4120</v>
      </c>
      <c r="F1227" s="1189">
        <v>234</v>
      </c>
      <c r="G1227" s="1187" t="s">
        <v>4091</v>
      </c>
      <c r="H1227" s="1190">
        <v>10</v>
      </c>
      <c r="I1227" s="1191">
        <v>0.43200276481769501</v>
      </c>
      <c r="J1227" s="1191">
        <v>0</v>
      </c>
      <c r="K1227" s="1192">
        <v>72</v>
      </c>
      <c r="L1227" s="1191">
        <v>9.0299999999999994</v>
      </c>
      <c r="M1227" s="1191">
        <v>31.104199066873999</v>
      </c>
      <c r="N1227" s="1190">
        <v>1</v>
      </c>
      <c r="O1227" s="1190">
        <v>0</v>
      </c>
      <c r="P1227" s="1187">
        <v>4690379062691</v>
      </c>
      <c r="Q1227" s="1190"/>
      <c r="R1227" s="1190">
        <v>0</v>
      </c>
      <c r="S1227" s="968" t="s">
        <v>4092</v>
      </c>
      <c r="T1227" s="983">
        <f t="shared" si="38"/>
        <v>156.78</v>
      </c>
      <c r="U1227" s="983">
        <f t="shared" si="39"/>
        <v>164.619</v>
      </c>
      <c r="V1227" s="1169"/>
    </row>
    <row r="1228" spans="1:22" hidden="1">
      <c r="A1228" s="1187" t="s">
        <v>4094</v>
      </c>
      <c r="B1228" s="1188">
        <v>610090001742</v>
      </c>
      <c r="C1228" s="1187" t="s">
        <v>4129</v>
      </c>
      <c r="D1228" s="1187" t="s">
        <v>4130</v>
      </c>
      <c r="E1228" s="1187" t="s">
        <v>4120</v>
      </c>
      <c r="F1228" s="1189">
        <v>102</v>
      </c>
      <c r="G1228" s="1187" t="s">
        <v>4091</v>
      </c>
      <c r="H1228" s="1190">
        <v>19</v>
      </c>
      <c r="I1228" s="1191">
        <v>9.8496630378434397E-2</v>
      </c>
      <c r="J1228" s="1191">
        <v>0</v>
      </c>
      <c r="K1228" s="1192">
        <v>416</v>
      </c>
      <c r="L1228" s="1191">
        <v>2.1659999999999999</v>
      </c>
      <c r="M1228" s="1191">
        <v>40.974598237428701</v>
      </c>
      <c r="N1228" s="1190">
        <v>1</v>
      </c>
      <c r="O1228" s="1190">
        <v>0</v>
      </c>
      <c r="P1228" s="1187">
        <v>4690379062707</v>
      </c>
      <c r="Q1228" s="1190"/>
      <c r="R1228" s="1190">
        <v>0</v>
      </c>
      <c r="S1228" s="968" t="s">
        <v>4092</v>
      </c>
      <c r="T1228" s="983">
        <f t="shared" si="38"/>
        <v>68.34</v>
      </c>
      <c r="U1228" s="983">
        <f t="shared" si="39"/>
        <v>71.757000000000005</v>
      </c>
      <c r="V1228" s="1169"/>
    </row>
    <row r="1229" spans="1:22" hidden="1">
      <c r="A1229" s="1187" t="s">
        <v>4094</v>
      </c>
      <c r="B1229" s="1188">
        <v>610090001744</v>
      </c>
      <c r="C1229" s="1187" t="s">
        <v>4131</v>
      </c>
      <c r="D1229" s="1187" t="s">
        <v>4130</v>
      </c>
      <c r="E1229" s="1187" t="s">
        <v>4120</v>
      </c>
      <c r="F1229" s="1189">
        <v>102</v>
      </c>
      <c r="G1229" s="1187" t="s">
        <v>4091</v>
      </c>
      <c r="H1229" s="1190">
        <v>19</v>
      </c>
      <c r="I1229" s="1191">
        <v>9.8496630378434397E-2</v>
      </c>
      <c r="J1229" s="1191">
        <v>0</v>
      </c>
      <c r="K1229" s="1192">
        <v>416</v>
      </c>
      <c r="L1229" s="1191">
        <v>2.1659999999999999</v>
      </c>
      <c r="M1229" s="1191">
        <v>40.974598237428701</v>
      </c>
      <c r="N1229" s="1190">
        <v>1</v>
      </c>
      <c r="O1229" s="1190">
        <v>0</v>
      </c>
      <c r="P1229" s="1187">
        <v>4690379062721</v>
      </c>
      <c r="Q1229" s="1190"/>
      <c r="R1229" s="1190">
        <v>0</v>
      </c>
      <c r="S1229" s="968" t="s">
        <v>4092</v>
      </c>
      <c r="T1229" s="983">
        <f t="shared" si="38"/>
        <v>68.34</v>
      </c>
      <c r="U1229" s="983">
        <f t="shared" si="39"/>
        <v>71.757000000000005</v>
      </c>
      <c r="V1229" s="1169"/>
    </row>
    <row r="1230" spans="1:22" hidden="1">
      <c r="A1230" s="1187" t="s">
        <v>4094</v>
      </c>
      <c r="B1230" s="1188">
        <v>610090001743</v>
      </c>
      <c r="C1230" s="1187" t="s">
        <v>4132</v>
      </c>
      <c r="D1230" s="1187" t="s">
        <v>4130</v>
      </c>
      <c r="E1230" s="1187" t="s">
        <v>4120</v>
      </c>
      <c r="F1230" s="1189">
        <v>102</v>
      </c>
      <c r="G1230" s="1187" t="s">
        <v>4091</v>
      </c>
      <c r="H1230" s="1190">
        <v>19</v>
      </c>
      <c r="I1230" s="1191">
        <v>9.8496630378434397E-2</v>
      </c>
      <c r="J1230" s="1191">
        <v>0</v>
      </c>
      <c r="K1230" s="1192">
        <v>416</v>
      </c>
      <c r="L1230" s="1191">
        <v>2.1659999999999999</v>
      </c>
      <c r="M1230" s="1191">
        <v>40.974598237428701</v>
      </c>
      <c r="N1230" s="1190">
        <v>1</v>
      </c>
      <c r="O1230" s="1190">
        <v>0</v>
      </c>
      <c r="P1230" s="1187">
        <v>4690379062714</v>
      </c>
      <c r="Q1230" s="1190"/>
      <c r="R1230" s="1190">
        <v>0</v>
      </c>
      <c r="S1230" s="968" t="s">
        <v>4092</v>
      </c>
      <c r="T1230" s="983">
        <f t="shared" si="38"/>
        <v>68.34</v>
      </c>
      <c r="U1230" s="983">
        <f t="shared" si="39"/>
        <v>71.757000000000005</v>
      </c>
      <c r="V1230" s="1169"/>
    </row>
    <row r="1231" spans="1:22" hidden="1">
      <c r="A1231" s="1187" t="s">
        <v>4094</v>
      </c>
      <c r="B1231" s="1188">
        <v>610090001745</v>
      </c>
      <c r="C1231" s="1187" t="s">
        <v>4133</v>
      </c>
      <c r="D1231" s="1187" t="s">
        <v>4130</v>
      </c>
      <c r="E1231" s="1187" t="s">
        <v>4120</v>
      </c>
      <c r="F1231" s="1189">
        <v>102</v>
      </c>
      <c r="G1231" s="1187" t="s">
        <v>4091</v>
      </c>
      <c r="H1231" s="1190">
        <v>19</v>
      </c>
      <c r="I1231" s="1191">
        <v>9.8496630378434397E-2</v>
      </c>
      <c r="J1231" s="1191">
        <v>0</v>
      </c>
      <c r="K1231" s="1192">
        <v>416</v>
      </c>
      <c r="L1231" s="1191">
        <v>2.1659999999999999</v>
      </c>
      <c r="M1231" s="1191">
        <v>40.974598237428701</v>
      </c>
      <c r="N1231" s="1190">
        <v>1</v>
      </c>
      <c r="O1231" s="1190">
        <v>0</v>
      </c>
      <c r="P1231" s="1187">
        <v>4690379062738</v>
      </c>
      <c r="Q1231" s="1190"/>
      <c r="R1231" s="1190">
        <v>0</v>
      </c>
      <c r="S1231" s="968" t="s">
        <v>4092</v>
      </c>
      <c r="T1231" s="983">
        <f t="shared" si="38"/>
        <v>68.34</v>
      </c>
      <c r="U1231" s="983">
        <f t="shared" si="39"/>
        <v>71.757000000000005</v>
      </c>
      <c r="V1231" s="1169"/>
    </row>
    <row r="1232" spans="1:22" hidden="1">
      <c r="A1232" s="1187" t="s">
        <v>4094</v>
      </c>
      <c r="B1232" s="1188">
        <v>610130004525</v>
      </c>
      <c r="C1232" s="1187" t="s">
        <v>4134</v>
      </c>
      <c r="D1232" s="1187" t="s">
        <v>4119</v>
      </c>
      <c r="E1232" s="1187" t="s">
        <v>4135</v>
      </c>
      <c r="F1232" s="1189">
        <v>1236</v>
      </c>
      <c r="G1232" s="1187" t="s">
        <v>4091</v>
      </c>
      <c r="H1232" s="1190">
        <v>10</v>
      </c>
      <c r="I1232" s="1191">
        <v>0.57599539203686401</v>
      </c>
      <c r="J1232" s="1191">
        <v>8</v>
      </c>
      <c r="K1232" s="1192">
        <v>60</v>
      </c>
      <c r="L1232" s="1191">
        <v>12.44</v>
      </c>
      <c r="M1232" s="1191">
        <v>34.559723522211797</v>
      </c>
      <c r="N1232" s="1190">
        <v>1</v>
      </c>
      <c r="O1232" s="1190">
        <v>0</v>
      </c>
      <c r="P1232" s="1187">
        <v>4690379065043</v>
      </c>
      <c r="Q1232" s="1190"/>
      <c r="R1232" s="1190">
        <v>0</v>
      </c>
      <c r="S1232" s="968" t="s">
        <v>4092</v>
      </c>
      <c r="T1232" s="983">
        <f t="shared" si="38"/>
        <v>828.12</v>
      </c>
      <c r="U1232" s="983">
        <f t="shared" si="39"/>
        <v>869.52600000000007</v>
      </c>
      <c r="V1232" s="1169"/>
    </row>
    <row r="1233" spans="1:22" hidden="1">
      <c r="A1233" s="1187" t="s">
        <v>4094</v>
      </c>
      <c r="B1233" s="1188">
        <v>610130004527</v>
      </c>
      <c r="C1233" s="1187" t="s">
        <v>4136</v>
      </c>
      <c r="D1233" s="1187" t="s">
        <v>4119</v>
      </c>
      <c r="E1233" s="1187" t="s">
        <v>4135</v>
      </c>
      <c r="F1233" s="1189">
        <v>1236</v>
      </c>
      <c r="G1233" s="1187" t="s">
        <v>4091</v>
      </c>
      <c r="H1233" s="1190">
        <v>10</v>
      </c>
      <c r="I1233" s="1191">
        <v>0.57599539203686401</v>
      </c>
      <c r="J1233" s="1191">
        <v>8</v>
      </c>
      <c r="K1233" s="1192">
        <v>60</v>
      </c>
      <c r="L1233" s="1191">
        <v>12.44</v>
      </c>
      <c r="M1233" s="1191">
        <v>34.559723522211797</v>
      </c>
      <c r="N1233" s="1190">
        <v>1</v>
      </c>
      <c r="O1233" s="1190">
        <v>0</v>
      </c>
      <c r="P1233" s="1187">
        <v>4690379065067</v>
      </c>
      <c r="Q1233" s="1190"/>
      <c r="R1233" s="1190">
        <v>0</v>
      </c>
      <c r="S1233" s="968" t="s">
        <v>4092</v>
      </c>
      <c r="T1233" s="983">
        <f t="shared" si="38"/>
        <v>828.12</v>
      </c>
      <c r="U1233" s="983">
        <f t="shared" si="39"/>
        <v>869.52600000000007</v>
      </c>
      <c r="V1233" s="1169"/>
    </row>
    <row r="1234" spans="1:22" hidden="1">
      <c r="A1234" s="1187" t="s">
        <v>4094</v>
      </c>
      <c r="B1234" s="1188">
        <v>610130004526</v>
      </c>
      <c r="C1234" s="1187" t="s">
        <v>4137</v>
      </c>
      <c r="D1234" s="1187" t="s">
        <v>4119</v>
      </c>
      <c r="E1234" s="1187" t="s">
        <v>4135</v>
      </c>
      <c r="F1234" s="1189">
        <v>1236</v>
      </c>
      <c r="G1234" s="1187" t="s">
        <v>4091</v>
      </c>
      <c r="H1234" s="1190">
        <v>10</v>
      </c>
      <c r="I1234" s="1191">
        <v>0.57599539203686401</v>
      </c>
      <c r="J1234" s="1191">
        <v>8</v>
      </c>
      <c r="K1234" s="1192">
        <v>60</v>
      </c>
      <c r="L1234" s="1191">
        <v>12.44</v>
      </c>
      <c r="M1234" s="1191">
        <v>34.559723522211797</v>
      </c>
      <c r="N1234" s="1190">
        <v>1</v>
      </c>
      <c r="O1234" s="1190">
        <v>0</v>
      </c>
      <c r="P1234" s="1187">
        <v>4690379065050</v>
      </c>
      <c r="Q1234" s="1190"/>
      <c r="R1234" s="1190">
        <v>0</v>
      </c>
      <c r="S1234" s="968" t="s">
        <v>4092</v>
      </c>
      <c r="T1234" s="983">
        <f t="shared" si="38"/>
        <v>828.12</v>
      </c>
      <c r="U1234" s="983">
        <f t="shared" si="39"/>
        <v>869.52600000000007</v>
      </c>
      <c r="V1234" s="1169"/>
    </row>
    <row r="1235" spans="1:22" hidden="1">
      <c r="A1235" s="1187" t="s">
        <v>4094</v>
      </c>
      <c r="B1235" s="1188">
        <v>610130004528</v>
      </c>
      <c r="C1235" s="1187" t="s">
        <v>4138</v>
      </c>
      <c r="D1235" s="1187" t="s">
        <v>4119</v>
      </c>
      <c r="E1235" s="1187" t="s">
        <v>4135</v>
      </c>
      <c r="F1235" s="1189">
        <v>1236</v>
      </c>
      <c r="G1235" s="1187" t="s">
        <v>4091</v>
      </c>
      <c r="H1235" s="1190">
        <v>10</v>
      </c>
      <c r="I1235" s="1191">
        <v>0.57599539203686401</v>
      </c>
      <c r="J1235" s="1191">
        <v>8</v>
      </c>
      <c r="K1235" s="1192">
        <v>60</v>
      </c>
      <c r="L1235" s="1191">
        <v>12.44</v>
      </c>
      <c r="M1235" s="1191">
        <v>34.559723522211797</v>
      </c>
      <c r="N1235" s="1190">
        <v>1</v>
      </c>
      <c r="O1235" s="1190">
        <v>0</v>
      </c>
      <c r="P1235" s="1187">
        <v>4690379065074</v>
      </c>
      <c r="Q1235" s="1190"/>
      <c r="R1235" s="1190">
        <v>0</v>
      </c>
      <c r="S1235" s="968" t="s">
        <v>4092</v>
      </c>
      <c r="T1235" s="983">
        <f t="shared" si="38"/>
        <v>828.12</v>
      </c>
      <c r="U1235" s="983">
        <f t="shared" si="39"/>
        <v>869.52600000000007</v>
      </c>
      <c r="V1235" s="1169"/>
    </row>
    <row r="1236" spans="1:22" hidden="1">
      <c r="A1236" s="1187" t="s">
        <v>4094</v>
      </c>
      <c r="B1236" s="1188">
        <v>610130004064</v>
      </c>
      <c r="C1236" s="1187" t="s">
        <v>4139</v>
      </c>
      <c r="D1236" s="1187" t="s">
        <v>4125</v>
      </c>
      <c r="E1236" s="1187" t="s">
        <v>4135</v>
      </c>
      <c r="F1236" s="1189">
        <v>1098</v>
      </c>
      <c r="G1236" s="1187" t="s">
        <v>4091</v>
      </c>
      <c r="H1236" s="1190">
        <v>10</v>
      </c>
      <c r="I1236" s="1191">
        <v>0.43199654402764798</v>
      </c>
      <c r="J1236" s="1191">
        <v>6</v>
      </c>
      <c r="K1236" s="1192">
        <v>72</v>
      </c>
      <c r="L1236" s="1191">
        <v>9.33</v>
      </c>
      <c r="M1236" s="1191">
        <v>31.103751169990598</v>
      </c>
      <c r="N1236" s="1190">
        <v>1</v>
      </c>
      <c r="O1236" s="1190">
        <v>0</v>
      </c>
      <c r="P1236" s="1187">
        <v>4690379062745</v>
      </c>
      <c r="Q1236" s="1190"/>
      <c r="R1236" s="1190">
        <v>0</v>
      </c>
      <c r="S1236" s="968" t="s">
        <v>4092</v>
      </c>
      <c r="T1236" s="983">
        <f t="shared" si="38"/>
        <v>735.66000000000008</v>
      </c>
      <c r="U1236" s="983">
        <f t="shared" si="39"/>
        <v>772.4430000000001</v>
      </c>
      <c r="V1236" s="1169"/>
    </row>
    <row r="1237" spans="1:22" hidden="1">
      <c r="A1237" s="1187" t="s">
        <v>4094</v>
      </c>
      <c r="B1237" s="1188">
        <v>610130004066</v>
      </c>
      <c r="C1237" s="1187" t="s">
        <v>4140</v>
      </c>
      <c r="D1237" s="1187" t="s">
        <v>4125</v>
      </c>
      <c r="E1237" s="1187" t="s">
        <v>4135</v>
      </c>
      <c r="F1237" s="1189">
        <v>1098</v>
      </c>
      <c r="G1237" s="1187" t="s">
        <v>4091</v>
      </c>
      <c r="H1237" s="1190">
        <v>10</v>
      </c>
      <c r="I1237" s="1191">
        <v>0.43199654402764798</v>
      </c>
      <c r="J1237" s="1191">
        <v>6</v>
      </c>
      <c r="K1237" s="1192">
        <v>72</v>
      </c>
      <c r="L1237" s="1191">
        <v>9.33</v>
      </c>
      <c r="M1237" s="1191">
        <v>31.103751169990598</v>
      </c>
      <c r="N1237" s="1190">
        <v>1</v>
      </c>
      <c r="O1237" s="1190">
        <v>0</v>
      </c>
      <c r="P1237" s="1187">
        <v>4690379062769</v>
      </c>
      <c r="Q1237" s="1190"/>
      <c r="R1237" s="1190">
        <v>0</v>
      </c>
      <c r="S1237" s="968" t="s">
        <v>4092</v>
      </c>
      <c r="T1237" s="983">
        <f t="shared" si="38"/>
        <v>735.66000000000008</v>
      </c>
      <c r="U1237" s="983">
        <f t="shared" si="39"/>
        <v>772.4430000000001</v>
      </c>
      <c r="V1237" s="1169"/>
    </row>
    <row r="1238" spans="1:22" hidden="1">
      <c r="A1238" s="1187" t="s">
        <v>4094</v>
      </c>
      <c r="B1238" s="1188">
        <v>610130004065</v>
      </c>
      <c r="C1238" s="1187" t="s">
        <v>4141</v>
      </c>
      <c r="D1238" s="1187" t="s">
        <v>4125</v>
      </c>
      <c r="E1238" s="1187" t="s">
        <v>4135</v>
      </c>
      <c r="F1238" s="1189">
        <v>1098</v>
      </c>
      <c r="G1238" s="1187" t="s">
        <v>4091</v>
      </c>
      <c r="H1238" s="1190">
        <v>10</v>
      </c>
      <c r="I1238" s="1191">
        <v>0.43199654402764798</v>
      </c>
      <c r="J1238" s="1191">
        <v>6</v>
      </c>
      <c r="K1238" s="1192">
        <v>72</v>
      </c>
      <c r="L1238" s="1191">
        <v>9.33</v>
      </c>
      <c r="M1238" s="1191">
        <v>31.103751169990598</v>
      </c>
      <c r="N1238" s="1190">
        <v>1</v>
      </c>
      <c r="O1238" s="1190">
        <v>0</v>
      </c>
      <c r="P1238" s="1187">
        <v>4690379062752</v>
      </c>
      <c r="Q1238" s="1190"/>
      <c r="R1238" s="1190">
        <v>0</v>
      </c>
      <c r="S1238" s="968" t="s">
        <v>4092</v>
      </c>
      <c r="T1238" s="983">
        <f t="shared" si="38"/>
        <v>735.66000000000008</v>
      </c>
      <c r="U1238" s="983">
        <f t="shared" si="39"/>
        <v>772.4430000000001</v>
      </c>
      <c r="V1238" s="1169"/>
    </row>
    <row r="1239" spans="1:22" hidden="1">
      <c r="A1239" s="1187" t="s">
        <v>4094</v>
      </c>
      <c r="B1239" s="1188">
        <v>610130004067</v>
      </c>
      <c r="C1239" s="1187" t="s">
        <v>4142</v>
      </c>
      <c r="D1239" s="1187" t="s">
        <v>4125</v>
      </c>
      <c r="E1239" s="1187" t="s">
        <v>4135</v>
      </c>
      <c r="F1239" s="1189">
        <v>1098</v>
      </c>
      <c r="G1239" s="1187" t="s">
        <v>4091</v>
      </c>
      <c r="H1239" s="1190">
        <v>10</v>
      </c>
      <c r="I1239" s="1191">
        <v>0.43199654402764798</v>
      </c>
      <c r="J1239" s="1191">
        <v>6</v>
      </c>
      <c r="K1239" s="1192">
        <v>72</v>
      </c>
      <c r="L1239" s="1191">
        <v>9.33</v>
      </c>
      <c r="M1239" s="1191">
        <v>31.103751169990598</v>
      </c>
      <c r="N1239" s="1190">
        <v>1</v>
      </c>
      <c r="O1239" s="1190">
        <v>0</v>
      </c>
      <c r="P1239" s="1187">
        <v>4690379062776</v>
      </c>
      <c r="Q1239" s="1190"/>
      <c r="R1239" s="1190">
        <v>0</v>
      </c>
      <c r="S1239" s="968" t="s">
        <v>4092</v>
      </c>
      <c r="T1239" s="983">
        <f t="shared" si="38"/>
        <v>735.66000000000008</v>
      </c>
      <c r="U1239" s="983">
        <f t="shared" si="39"/>
        <v>772.4430000000001</v>
      </c>
      <c r="V1239" s="1169"/>
    </row>
    <row r="1240" spans="1:22" hidden="1">
      <c r="A1240" s="1187" t="s">
        <v>4094</v>
      </c>
      <c r="B1240" s="1188">
        <v>620070001399</v>
      </c>
      <c r="C1240" s="1187" t="s">
        <v>4143</v>
      </c>
      <c r="D1240" s="1187" t="s">
        <v>4144</v>
      </c>
      <c r="E1240" s="1187" t="s">
        <v>4120</v>
      </c>
      <c r="F1240" s="1189">
        <v>11958</v>
      </c>
      <c r="G1240" s="1187" t="s">
        <v>4091</v>
      </c>
      <c r="H1240" s="1190">
        <v>2</v>
      </c>
      <c r="I1240" s="1191">
        <v>1.05596620908131</v>
      </c>
      <c r="J1240" s="1191">
        <v>0</v>
      </c>
      <c r="K1240" s="1192">
        <v>18</v>
      </c>
      <c r="L1240" s="1191">
        <v>22.9</v>
      </c>
      <c r="M1240" s="1191">
        <v>19.007391763463598</v>
      </c>
      <c r="N1240" s="1190">
        <v>1</v>
      </c>
      <c r="O1240" s="1190">
        <v>0</v>
      </c>
      <c r="P1240" s="1187">
        <v>4690379063377</v>
      </c>
      <c r="Q1240" s="1190"/>
      <c r="R1240" s="1190">
        <v>0</v>
      </c>
      <c r="S1240" s="968" t="s">
        <v>4092</v>
      </c>
      <c r="T1240" s="983">
        <f t="shared" si="38"/>
        <v>8011.8600000000006</v>
      </c>
      <c r="U1240" s="983">
        <f t="shared" si="39"/>
        <v>8412.4530000000013</v>
      </c>
      <c r="V1240" s="1169"/>
    </row>
    <row r="1241" spans="1:22" hidden="1">
      <c r="A1241" s="1187" t="s">
        <v>4094</v>
      </c>
      <c r="B1241" s="1188">
        <v>620070001401</v>
      </c>
      <c r="C1241" s="1187" t="s">
        <v>4145</v>
      </c>
      <c r="D1241" s="1187" t="s">
        <v>4144</v>
      </c>
      <c r="E1241" s="1187" t="s">
        <v>4120</v>
      </c>
      <c r="F1241" s="1189">
        <v>11958</v>
      </c>
      <c r="G1241" s="1187" t="s">
        <v>4091</v>
      </c>
      <c r="H1241" s="1190">
        <v>2</v>
      </c>
      <c r="I1241" s="1191">
        <v>1.05596620908131</v>
      </c>
      <c r="J1241" s="1191">
        <v>0</v>
      </c>
      <c r="K1241" s="1192">
        <v>18</v>
      </c>
      <c r="L1241" s="1191">
        <v>22.9</v>
      </c>
      <c r="M1241" s="1191">
        <v>19.007391763463598</v>
      </c>
      <c r="N1241" s="1190">
        <v>1</v>
      </c>
      <c r="O1241" s="1190">
        <v>0</v>
      </c>
      <c r="P1241" s="1187">
        <v>4690379063391</v>
      </c>
      <c r="Q1241" s="1190"/>
      <c r="R1241" s="1190">
        <v>0</v>
      </c>
      <c r="S1241" s="968" t="s">
        <v>4092</v>
      </c>
      <c r="T1241" s="983">
        <f t="shared" si="38"/>
        <v>8011.8600000000006</v>
      </c>
      <c r="U1241" s="983">
        <f t="shared" si="39"/>
        <v>8412.4530000000013</v>
      </c>
      <c r="V1241" s="1169"/>
    </row>
    <row r="1242" spans="1:22" hidden="1">
      <c r="A1242" s="1187" t="s">
        <v>4094</v>
      </c>
      <c r="B1242" s="1188">
        <v>620070001400</v>
      </c>
      <c r="C1242" s="1187" t="s">
        <v>4146</v>
      </c>
      <c r="D1242" s="1187" t="s">
        <v>4144</v>
      </c>
      <c r="E1242" s="1187" t="s">
        <v>4120</v>
      </c>
      <c r="F1242" s="1189">
        <v>11958</v>
      </c>
      <c r="G1242" s="1187" t="s">
        <v>4091</v>
      </c>
      <c r="H1242" s="1190">
        <v>2</v>
      </c>
      <c r="I1242" s="1191">
        <v>1.05596620908131</v>
      </c>
      <c r="J1242" s="1191">
        <v>0</v>
      </c>
      <c r="K1242" s="1192">
        <v>18</v>
      </c>
      <c r="L1242" s="1191">
        <v>22.9</v>
      </c>
      <c r="M1242" s="1191">
        <v>19.007391763463598</v>
      </c>
      <c r="N1242" s="1190">
        <v>1</v>
      </c>
      <c r="O1242" s="1190">
        <v>0</v>
      </c>
      <c r="P1242" s="1187">
        <v>4690379063384</v>
      </c>
      <c r="Q1242" s="1190"/>
      <c r="R1242" s="1190">
        <v>0</v>
      </c>
      <c r="S1242" s="968" t="s">
        <v>4092</v>
      </c>
      <c r="T1242" s="983">
        <f t="shared" si="38"/>
        <v>8011.8600000000006</v>
      </c>
      <c r="U1242" s="983">
        <f t="shared" si="39"/>
        <v>8412.4530000000013</v>
      </c>
      <c r="V1242" s="1169"/>
    </row>
    <row r="1243" spans="1:22" hidden="1">
      <c r="A1243" s="1187" t="s">
        <v>4094</v>
      </c>
      <c r="B1243" s="1188">
        <v>620070001402</v>
      </c>
      <c r="C1243" s="1187" t="s">
        <v>4147</v>
      </c>
      <c r="D1243" s="1187" t="s">
        <v>4144</v>
      </c>
      <c r="E1243" s="1187" t="s">
        <v>4120</v>
      </c>
      <c r="F1243" s="1189">
        <v>11958</v>
      </c>
      <c r="G1243" s="1187" t="s">
        <v>4091</v>
      </c>
      <c r="H1243" s="1190">
        <v>2</v>
      </c>
      <c r="I1243" s="1191">
        <v>1.05596620908131</v>
      </c>
      <c r="J1243" s="1191">
        <v>0</v>
      </c>
      <c r="K1243" s="1192">
        <v>18</v>
      </c>
      <c r="L1243" s="1191">
        <v>22.9</v>
      </c>
      <c r="M1243" s="1191">
        <v>19.007391763463598</v>
      </c>
      <c r="N1243" s="1190">
        <v>1</v>
      </c>
      <c r="O1243" s="1190">
        <v>0</v>
      </c>
      <c r="P1243" s="1187">
        <v>4690379063407</v>
      </c>
      <c r="Q1243" s="1190"/>
      <c r="R1243" s="1190">
        <v>0</v>
      </c>
      <c r="S1243" s="968" t="s">
        <v>4092</v>
      </c>
      <c r="T1243" s="983">
        <f t="shared" si="38"/>
        <v>8011.8600000000006</v>
      </c>
      <c r="U1243" s="983">
        <f t="shared" si="39"/>
        <v>8412.4530000000013</v>
      </c>
      <c r="V1243" s="1169"/>
    </row>
    <row r="1244" spans="1:22" hidden="1">
      <c r="A1244" s="1187" t="s">
        <v>4094</v>
      </c>
      <c r="B1244" s="1188">
        <v>620070001403</v>
      </c>
      <c r="C1244" s="1187" t="s">
        <v>4148</v>
      </c>
      <c r="D1244" s="1187" t="s">
        <v>4144</v>
      </c>
      <c r="E1244" s="1187" t="s">
        <v>4120</v>
      </c>
      <c r="F1244" s="1189">
        <v>16158</v>
      </c>
      <c r="G1244" s="1187" t="s">
        <v>4091</v>
      </c>
      <c r="H1244" s="1190">
        <v>1</v>
      </c>
      <c r="I1244" s="1191">
        <v>0.527983104540655</v>
      </c>
      <c r="J1244" s="1191">
        <v>0</v>
      </c>
      <c r="K1244" s="1192">
        <v>30</v>
      </c>
      <c r="L1244" s="1191">
        <v>11.45</v>
      </c>
      <c r="M1244" s="1191">
        <v>15.8394931362196</v>
      </c>
      <c r="N1244" s="1190">
        <v>1</v>
      </c>
      <c r="O1244" s="1190">
        <v>0</v>
      </c>
      <c r="P1244" s="1187">
        <v>4690379063414</v>
      </c>
      <c r="Q1244" s="1190"/>
      <c r="R1244" s="1190">
        <v>0</v>
      </c>
      <c r="S1244" s="968" t="s">
        <v>4092</v>
      </c>
      <c r="T1244" s="983">
        <f t="shared" si="38"/>
        <v>10825.86</v>
      </c>
      <c r="U1244" s="983">
        <f t="shared" si="39"/>
        <v>11367.153</v>
      </c>
      <c r="V1244" s="1169"/>
    </row>
    <row r="1245" spans="1:22" hidden="1">
      <c r="A1245" s="1187" t="s">
        <v>4094</v>
      </c>
      <c r="B1245" s="1188">
        <v>620070001405</v>
      </c>
      <c r="C1245" s="1187" t="s">
        <v>4149</v>
      </c>
      <c r="D1245" s="1187" t="s">
        <v>4144</v>
      </c>
      <c r="E1245" s="1187" t="s">
        <v>4120</v>
      </c>
      <c r="F1245" s="1189">
        <v>16158</v>
      </c>
      <c r="G1245" s="1187" t="s">
        <v>4091</v>
      </c>
      <c r="H1245" s="1190">
        <v>1</v>
      </c>
      <c r="I1245" s="1191">
        <v>0.527983104540655</v>
      </c>
      <c r="J1245" s="1191">
        <v>0</v>
      </c>
      <c r="K1245" s="1192">
        <v>30</v>
      </c>
      <c r="L1245" s="1191">
        <v>11.45</v>
      </c>
      <c r="M1245" s="1191">
        <v>15.8394931362196</v>
      </c>
      <c r="N1245" s="1190">
        <v>1</v>
      </c>
      <c r="O1245" s="1190">
        <v>0</v>
      </c>
      <c r="P1245" s="1187">
        <v>4690379063438</v>
      </c>
      <c r="Q1245" s="1190"/>
      <c r="R1245" s="1190">
        <v>0</v>
      </c>
      <c r="S1245" s="968" t="s">
        <v>4092</v>
      </c>
      <c r="T1245" s="983">
        <f t="shared" si="38"/>
        <v>10825.86</v>
      </c>
      <c r="U1245" s="983">
        <f t="shared" si="39"/>
        <v>11367.153</v>
      </c>
      <c r="V1245" s="1169"/>
    </row>
    <row r="1246" spans="1:22" hidden="1">
      <c r="A1246" s="1187" t="s">
        <v>4094</v>
      </c>
      <c r="B1246" s="1188">
        <v>620070001404</v>
      </c>
      <c r="C1246" s="1187" t="s">
        <v>4150</v>
      </c>
      <c r="D1246" s="1187" t="s">
        <v>4144</v>
      </c>
      <c r="E1246" s="1187" t="s">
        <v>4120</v>
      </c>
      <c r="F1246" s="1189">
        <v>16158</v>
      </c>
      <c r="G1246" s="1187" t="s">
        <v>4091</v>
      </c>
      <c r="H1246" s="1190">
        <v>1</v>
      </c>
      <c r="I1246" s="1191">
        <v>0.527983104540655</v>
      </c>
      <c r="J1246" s="1191">
        <v>0</v>
      </c>
      <c r="K1246" s="1192">
        <v>30</v>
      </c>
      <c r="L1246" s="1191">
        <v>11.45</v>
      </c>
      <c r="M1246" s="1191">
        <v>15.8394931362196</v>
      </c>
      <c r="N1246" s="1190">
        <v>1</v>
      </c>
      <c r="O1246" s="1190">
        <v>0</v>
      </c>
      <c r="P1246" s="1187">
        <v>4690379063421</v>
      </c>
      <c r="Q1246" s="1190"/>
      <c r="R1246" s="1190">
        <v>0</v>
      </c>
      <c r="S1246" s="968" t="s">
        <v>4092</v>
      </c>
      <c r="T1246" s="983">
        <f t="shared" si="38"/>
        <v>10825.86</v>
      </c>
      <c r="U1246" s="983">
        <f t="shared" si="39"/>
        <v>11367.153</v>
      </c>
      <c r="V1246" s="1169"/>
    </row>
    <row r="1247" spans="1:22" hidden="1">
      <c r="A1247" s="1187" t="s">
        <v>4094</v>
      </c>
      <c r="B1247" s="1188">
        <v>620070001406</v>
      </c>
      <c r="C1247" s="1187" t="s">
        <v>4151</v>
      </c>
      <c r="D1247" s="1187" t="s">
        <v>4144</v>
      </c>
      <c r="E1247" s="1187" t="s">
        <v>4120</v>
      </c>
      <c r="F1247" s="1189">
        <v>16158</v>
      </c>
      <c r="G1247" s="1187" t="s">
        <v>4091</v>
      </c>
      <c r="H1247" s="1190">
        <v>1</v>
      </c>
      <c r="I1247" s="1191">
        <v>0.527983104540655</v>
      </c>
      <c r="J1247" s="1191">
        <v>0</v>
      </c>
      <c r="K1247" s="1192">
        <v>30</v>
      </c>
      <c r="L1247" s="1191">
        <v>11.45</v>
      </c>
      <c r="M1247" s="1191">
        <v>15.8394931362196</v>
      </c>
      <c r="N1247" s="1190">
        <v>1</v>
      </c>
      <c r="O1247" s="1190">
        <v>0</v>
      </c>
      <c r="P1247" s="1187">
        <v>4690379063445</v>
      </c>
      <c r="Q1247" s="1190"/>
      <c r="R1247" s="1190">
        <v>0</v>
      </c>
      <c r="S1247" s="968" t="s">
        <v>4092</v>
      </c>
      <c r="T1247" s="983">
        <f t="shared" si="38"/>
        <v>10825.86</v>
      </c>
      <c r="U1247" s="983">
        <f t="shared" si="39"/>
        <v>11367.153</v>
      </c>
      <c r="V1247" s="1169"/>
    </row>
    <row r="1248" spans="1:22" hidden="1">
      <c r="A1248" s="1187" t="s">
        <v>4094</v>
      </c>
      <c r="B1248" s="1188">
        <v>620070001407</v>
      </c>
      <c r="C1248" s="1187" t="s">
        <v>4152</v>
      </c>
      <c r="D1248" s="1187" t="s">
        <v>4144</v>
      </c>
      <c r="E1248" s="1187" t="s">
        <v>4120</v>
      </c>
      <c r="F1248" s="1189">
        <v>16158</v>
      </c>
      <c r="G1248" s="1187" t="s">
        <v>4091</v>
      </c>
      <c r="H1248" s="1190">
        <v>1</v>
      </c>
      <c r="I1248" s="1191">
        <v>0.527983104540655</v>
      </c>
      <c r="J1248" s="1191">
        <v>0</v>
      </c>
      <c r="K1248" s="1192">
        <v>30</v>
      </c>
      <c r="L1248" s="1191">
        <v>11.45</v>
      </c>
      <c r="M1248" s="1191">
        <v>15.8394931362196</v>
      </c>
      <c r="N1248" s="1190">
        <v>1</v>
      </c>
      <c r="O1248" s="1190">
        <v>0</v>
      </c>
      <c r="P1248" s="1187">
        <v>4690379063452</v>
      </c>
      <c r="Q1248" s="1190"/>
      <c r="R1248" s="1190">
        <v>0</v>
      </c>
      <c r="S1248" s="968" t="s">
        <v>4092</v>
      </c>
      <c r="T1248" s="983">
        <f t="shared" si="38"/>
        <v>10825.86</v>
      </c>
      <c r="U1248" s="983">
        <f t="shared" si="39"/>
        <v>11367.153</v>
      </c>
      <c r="V1248" s="1169"/>
    </row>
    <row r="1249" spans="1:22" hidden="1">
      <c r="A1249" s="1187" t="s">
        <v>4094</v>
      </c>
      <c r="B1249" s="1188">
        <v>620070001409</v>
      </c>
      <c r="C1249" s="1187" t="s">
        <v>4153</v>
      </c>
      <c r="D1249" s="1187" t="s">
        <v>4144</v>
      </c>
      <c r="E1249" s="1187" t="s">
        <v>4120</v>
      </c>
      <c r="F1249" s="1189">
        <v>16158</v>
      </c>
      <c r="G1249" s="1187" t="s">
        <v>4091</v>
      </c>
      <c r="H1249" s="1190">
        <v>1</v>
      </c>
      <c r="I1249" s="1191">
        <v>0.527983104540655</v>
      </c>
      <c r="J1249" s="1191">
        <v>0</v>
      </c>
      <c r="K1249" s="1192">
        <v>30</v>
      </c>
      <c r="L1249" s="1191">
        <v>11.45</v>
      </c>
      <c r="M1249" s="1191">
        <v>15.8394931362196</v>
      </c>
      <c r="N1249" s="1190">
        <v>1</v>
      </c>
      <c r="O1249" s="1190">
        <v>0</v>
      </c>
      <c r="P1249" s="1187">
        <v>4690379063476</v>
      </c>
      <c r="Q1249" s="1190"/>
      <c r="R1249" s="1190">
        <v>0</v>
      </c>
      <c r="S1249" s="968" t="s">
        <v>4092</v>
      </c>
      <c r="T1249" s="983">
        <f t="shared" si="38"/>
        <v>10825.86</v>
      </c>
      <c r="U1249" s="983">
        <f t="shared" si="39"/>
        <v>11367.153</v>
      </c>
      <c r="V1249" s="1169"/>
    </row>
    <row r="1250" spans="1:22" hidden="1">
      <c r="A1250" s="1187" t="s">
        <v>4094</v>
      </c>
      <c r="B1250" s="1188">
        <v>620070001408</v>
      </c>
      <c r="C1250" s="1187" t="s">
        <v>4154</v>
      </c>
      <c r="D1250" s="1187" t="s">
        <v>4144</v>
      </c>
      <c r="E1250" s="1187" t="s">
        <v>4120</v>
      </c>
      <c r="F1250" s="1189">
        <v>16158</v>
      </c>
      <c r="G1250" s="1187" t="s">
        <v>4091</v>
      </c>
      <c r="H1250" s="1190">
        <v>1</v>
      </c>
      <c r="I1250" s="1191">
        <v>0.527983104540655</v>
      </c>
      <c r="J1250" s="1191">
        <v>0</v>
      </c>
      <c r="K1250" s="1192">
        <v>30</v>
      </c>
      <c r="L1250" s="1191">
        <v>11.45</v>
      </c>
      <c r="M1250" s="1191">
        <v>15.8394931362196</v>
      </c>
      <c r="N1250" s="1190">
        <v>1</v>
      </c>
      <c r="O1250" s="1190">
        <v>0</v>
      </c>
      <c r="P1250" s="1187">
        <v>4690379063469</v>
      </c>
      <c r="Q1250" s="1190"/>
      <c r="R1250" s="1190">
        <v>0</v>
      </c>
      <c r="S1250" s="968" t="s">
        <v>4092</v>
      </c>
      <c r="T1250" s="983">
        <f t="shared" si="38"/>
        <v>10825.86</v>
      </c>
      <c r="U1250" s="983">
        <f t="shared" si="39"/>
        <v>11367.153</v>
      </c>
      <c r="V1250" s="1169"/>
    </row>
    <row r="1251" spans="1:22" hidden="1">
      <c r="A1251" s="1187" t="s">
        <v>4094</v>
      </c>
      <c r="B1251" s="1188">
        <v>620070001410</v>
      </c>
      <c r="C1251" s="1187" t="s">
        <v>4155</v>
      </c>
      <c r="D1251" s="1187" t="s">
        <v>4144</v>
      </c>
      <c r="E1251" s="1187" t="s">
        <v>4120</v>
      </c>
      <c r="F1251" s="1189">
        <v>16158</v>
      </c>
      <c r="G1251" s="1187" t="s">
        <v>4091</v>
      </c>
      <c r="H1251" s="1190">
        <v>1</v>
      </c>
      <c r="I1251" s="1191">
        <v>0.527983104540655</v>
      </c>
      <c r="J1251" s="1191">
        <v>0</v>
      </c>
      <c r="K1251" s="1192">
        <v>30</v>
      </c>
      <c r="L1251" s="1191">
        <v>11.45</v>
      </c>
      <c r="M1251" s="1191">
        <v>15.8394931362196</v>
      </c>
      <c r="N1251" s="1190">
        <v>1</v>
      </c>
      <c r="O1251" s="1190">
        <v>0</v>
      </c>
      <c r="P1251" s="1187">
        <v>4690379063483</v>
      </c>
      <c r="Q1251" s="1190"/>
      <c r="R1251" s="1190">
        <v>0</v>
      </c>
      <c r="S1251" s="968" t="s">
        <v>4092</v>
      </c>
      <c r="T1251" s="983">
        <f t="shared" si="38"/>
        <v>10825.86</v>
      </c>
      <c r="U1251" s="983">
        <f t="shared" si="39"/>
        <v>11367.153</v>
      </c>
      <c r="V1251" s="1169"/>
    </row>
    <row r="1252" spans="1:22" hidden="1">
      <c r="A1252" s="1187" t="s">
        <v>4094</v>
      </c>
      <c r="B1252" s="1188">
        <v>620070001387</v>
      </c>
      <c r="C1252" s="1187" t="s">
        <v>4156</v>
      </c>
      <c r="D1252" s="1187" t="s">
        <v>4157</v>
      </c>
      <c r="E1252" s="1187" t="s">
        <v>4120</v>
      </c>
      <c r="F1252" s="1189">
        <v>6858</v>
      </c>
      <c r="G1252" s="1187" t="s">
        <v>4091</v>
      </c>
      <c r="H1252" s="1190">
        <v>4</v>
      </c>
      <c r="I1252" s="1191">
        <v>1.05596620908131</v>
      </c>
      <c r="J1252" s="1191">
        <v>0</v>
      </c>
      <c r="K1252" s="1192">
        <v>20</v>
      </c>
      <c r="L1252" s="1191">
        <v>45.8</v>
      </c>
      <c r="M1252" s="1191">
        <v>21.119324181626201</v>
      </c>
      <c r="N1252" s="1190">
        <v>1</v>
      </c>
      <c r="O1252" s="1190">
        <v>0</v>
      </c>
      <c r="P1252" s="1187">
        <v>4690379063490</v>
      </c>
      <c r="Q1252" s="1190"/>
      <c r="R1252" s="1190">
        <v>0</v>
      </c>
      <c r="S1252" s="968" t="s">
        <v>4092</v>
      </c>
      <c r="T1252" s="983">
        <f t="shared" si="38"/>
        <v>4594.8600000000006</v>
      </c>
      <c r="U1252" s="983">
        <f t="shared" si="39"/>
        <v>4824.603000000001</v>
      </c>
      <c r="V1252" s="1169"/>
    </row>
    <row r="1253" spans="1:22" hidden="1">
      <c r="A1253" s="1187" t="s">
        <v>4094</v>
      </c>
      <c r="B1253" s="1188">
        <v>620070001389</v>
      </c>
      <c r="C1253" s="1187" t="s">
        <v>4158</v>
      </c>
      <c r="D1253" s="1187" t="s">
        <v>4157</v>
      </c>
      <c r="E1253" s="1187" t="s">
        <v>4120</v>
      </c>
      <c r="F1253" s="1189">
        <v>6858</v>
      </c>
      <c r="G1253" s="1187" t="s">
        <v>4091</v>
      </c>
      <c r="H1253" s="1190">
        <v>4</v>
      </c>
      <c r="I1253" s="1191">
        <v>1.05596620908131</v>
      </c>
      <c r="J1253" s="1191">
        <v>0</v>
      </c>
      <c r="K1253" s="1192">
        <v>20</v>
      </c>
      <c r="L1253" s="1191">
        <v>45.8</v>
      </c>
      <c r="M1253" s="1191">
        <v>21.119324181626201</v>
      </c>
      <c r="N1253" s="1190">
        <v>1</v>
      </c>
      <c r="O1253" s="1190">
        <v>0</v>
      </c>
      <c r="P1253" s="1187">
        <v>4690379063513</v>
      </c>
      <c r="Q1253" s="1190"/>
      <c r="R1253" s="1190">
        <v>0</v>
      </c>
      <c r="S1253" s="968" t="s">
        <v>4092</v>
      </c>
      <c r="T1253" s="983">
        <f t="shared" si="38"/>
        <v>4594.8600000000006</v>
      </c>
      <c r="U1253" s="983">
        <f t="shared" si="39"/>
        <v>4824.603000000001</v>
      </c>
      <c r="V1253" s="1169"/>
    </row>
    <row r="1254" spans="1:22" hidden="1">
      <c r="A1254" s="1187" t="s">
        <v>4094</v>
      </c>
      <c r="B1254" s="1188">
        <v>620070001388</v>
      </c>
      <c r="C1254" s="1187" t="s">
        <v>4159</v>
      </c>
      <c r="D1254" s="1187" t="s">
        <v>4157</v>
      </c>
      <c r="E1254" s="1187" t="s">
        <v>4120</v>
      </c>
      <c r="F1254" s="1189">
        <v>6858</v>
      </c>
      <c r="G1254" s="1187" t="s">
        <v>4091</v>
      </c>
      <c r="H1254" s="1190">
        <v>4</v>
      </c>
      <c r="I1254" s="1191">
        <v>1.05596620908131</v>
      </c>
      <c r="J1254" s="1191">
        <v>0</v>
      </c>
      <c r="K1254" s="1192">
        <v>20</v>
      </c>
      <c r="L1254" s="1191">
        <v>45.8</v>
      </c>
      <c r="M1254" s="1191">
        <v>21.119324181626201</v>
      </c>
      <c r="N1254" s="1190">
        <v>1</v>
      </c>
      <c r="O1254" s="1190">
        <v>0</v>
      </c>
      <c r="P1254" s="1187">
        <v>4690379063506</v>
      </c>
      <c r="Q1254" s="1190"/>
      <c r="R1254" s="1190">
        <v>0</v>
      </c>
      <c r="S1254" s="968" t="s">
        <v>4092</v>
      </c>
      <c r="T1254" s="983">
        <f t="shared" si="38"/>
        <v>4594.8600000000006</v>
      </c>
      <c r="U1254" s="983">
        <f t="shared" si="39"/>
        <v>4824.603000000001</v>
      </c>
      <c r="V1254" s="1169"/>
    </row>
    <row r="1255" spans="1:22" hidden="1">
      <c r="A1255" s="1187" t="s">
        <v>4094</v>
      </c>
      <c r="B1255" s="1188">
        <v>620070001390</v>
      </c>
      <c r="C1255" s="1187" t="s">
        <v>4160</v>
      </c>
      <c r="D1255" s="1187" t="s">
        <v>4157</v>
      </c>
      <c r="E1255" s="1187" t="s">
        <v>4120</v>
      </c>
      <c r="F1255" s="1189">
        <v>6858</v>
      </c>
      <c r="G1255" s="1187" t="s">
        <v>4091</v>
      </c>
      <c r="H1255" s="1190">
        <v>4</v>
      </c>
      <c r="I1255" s="1191">
        <v>1.05596620908131</v>
      </c>
      <c r="J1255" s="1191">
        <v>0</v>
      </c>
      <c r="K1255" s="1192">
        <v>20</v>
      </c>
      <c r="L1255" s="1191">
        <v>45.8</v>
      </c>
      <c r="M1255" s="1191">
        <v>21.119324181626201</v>
      </c>
      <c r="N1255" s="1190">
        <v>1</v>
      </c>
      <c r="O1255" s="1190">
        <v>0</v>
      </c>
      <c r="P1255" s="1187">
        <v>4690379063520</v>
      </c>
      <c r="Q1255" s="1190"/>
      <c r="R1255" s="1190">
        <v>0</v>
      </c>
      <c r="S1255" s="968" t="s">
        <v>4092</v>
      </c>
      <c r="T1255" s="983">
        <f t="shared" si="38"/>
        <v>4594.8600000000006</v>
      </c>
      <c r="U1255" s="983">
        <f t="shared" si="39"/>
        <v>4824.603000000001</v>
      </c>
      <c r="V1255" s="1169"/>
    </row>
    <row r="1256" spans="1:22" hidden="1">
      <c r="A1256" s="1187" t="s">
        <v>4094</v>
      </c>
      <c r="B1256" s="1188">
        <v>620070001391</v>
      </c>
      <c r="C1256" s="1187" t="s">
        <v>4161</v>
      </c>
      <c r="D1256" s="1187" t="s">
        <v>4157</v>
      </c>
      <c r="E1256" s="1187" t="s">
        <v>4120</v>
      </c>
      <c r="F1256" s="1189">
        <v>11520</v>
      </c>
      <c r="G1256" s="1187" t="s">
        <v>4091</v>
      </c>
      <c r="H1256" s="1190">
        <v>2</v>
      </c>
      <c r="I1256" s="1191">
        <v>0.527983104540655</v>
      </c>
      <c r="J1256" s="1191">
        <v>0</v>
      </c>
      <c r="K1256" s="1192">
        <v>26</v>
      </c>
      <c r="L1256" s="1191">
        <v>22.9</v>
      </c>
      <c r="M1256" s="1191">
        <v>13.727560718056999</v>
      </c>
      <c r="N1256" s="1190">
        <v>1</v>
      </c>
      <c r="O1256" s="1190">
        <v>0</v>
      </c>
      <c r="P1256" s="1187">
        <v>4690379063537</v>
      </c>
      <c r="Q1256" s="1190"/>
      <c r="R1256" s="1190">
        <v>0</v>
      </c>
      <c r="S1256" s="968" t="s">
        <v>4092</v>
      </c>
      <c r="T1256" s="983">
        <f t="shared" si="38"/>
        <v>7718.4000000000005</v>
      </c>
      <c r="U1256" s="983">
        <f t="shared" si="39"/>
        <v>8104.3200000000006</v>
      </c>
      <c r="V1256" s="1169"/>
    </row>
    <row r="1257" spans="1:22" hidden="1">
      <c r="A1257" s="1187" t="s">
        <v>4094</v>
      </c>
      <c r="B1257" s="1188">
        <v>620070001393</v>
      </c>
      <c r="C1257" s="1187" t="s">
        <v>4162</v>
      </c>
      <c r="D1257" s="1187" t="s">
        <v>4157</v>
      </c>
      <c r="E1257" s="1187" t="s">
        <v>4120</v>
      </c>
      <c r="F1257" s="1189">
        <v>11520</v>
      </c>
      <c r="G1257" s="1187" t="s">
        <v>4091</v>
      </c>
      <c r="H1257" s="1190">
        <v>2</v>
      </c>
      <c r="I1257" s="1191">
        <v>0.527983104540655</v>
      </c>
      <c r="J1257" s="1191">
        <v>0</v>
      </c>
      <c r="K1257" s="1192">
        <v>26</v>
      </c>
      <c r="L1257" s="1191">
        <v>22.9</v>
      </c>
      <c r="M1257" s="1191">
        <v>13.727560718056999</v>
      </c>
      <c r="N1257" s="1190">
        <v>1</v>
      </c>
      <c r="O1257" s="1190">
        <v>0</v>
      </c>
      <c r="P1257" s="1187">
        <v>4690379063551</v>
      </c>
      <c r="Q1257" s="1190"/>
      <c r="R1257" s="1190">
        <v>0</v>
      </c>
      <c r="S1257" s="968" t="s">
        <v>4092</v>
      </c>
      <c r="T1257" s="983">
        <f t="shared" si="38"/>
        <v>7718.4000000000005</v>
      </c>
      <c r="U1257" s="983">
        <f t="shared" si="39"/>
        <v>8104.3200000000006</v>
      </c>
      <c r="V1257" s="1169"/>
    </row>
    <row r="1258" spans="1:22" hidden="1">
      <c r="A1258" s="1187" t="s">
        <v>4094</v>
      </c>
      <c r="B1258" s="1188">
        <v>620070001392</v>
      </c>
      <c r="C1258" s="1187" t="s">
        <v>4163</v>
      </c>
      <c r="D1258" s="1187" t="s">
        <v>4157</v>
      </c>
      <c r="E1258" s="1187" t="s">
        <v>4120</v>
      </c>
      <c r="F1258" s="1189">
        <v>11520</v>
      </c>
      <c r="G1258" s="1187" t="s">
        <v>4091</v>
      </c>
      <c r="H1258" s="1190">
        <v>2</v>
      </c>
      <c r="I1258" s="1191">
        <v>0.527983104540655</v>
      </c>
      <c r="J1258" s="1191">
        <v>0</v>
      </c>
      <c r="K1258" s="1192">
        <v>26</v>
      </c>
      <c r="L1258" s="1191">
        <v>22.9</v>
      </c>
      <c r="M1258" s="1191">
        <v>13.727560718056999</v>
      </c>
      <c r="N1258" s="1190">
        <v>1</v>
      </c>
      <c r="O1258" s="1190">
        <v>0</v>
      </c>
      <c r="P1258" s="1187">
        <v>4690379063544</v>
      </c>
      <c r="Q1258" s="1190"/>
      <c r="R1258" s="1190">
        <v>0</v>
      </c>
      <c r="S1258" s="968" t="s">
        <v>4092</v>
      </c>
      <c r="T1258" s="983">
        <f t="shared" si="38"/>
        <v>7718.4000000000005</v>
      </c>
      <c r="U1258" s="983">
        <f t="shared" si="39"/>
        <v>8104.3200000000006</v>
      </c>
      <c r="V1258" s="1169"/>
    </row>
    <row r="1259" spans="1:22" hidden="1">
      <c r="A1259" s="1187" t="s">
        <v>4094</v>
      </c>
      <c r="B1259" s="1188">
        <v>620070001394</v>
      </c>
      <c r="C1259" s="1187" t="s">
        <v>4164</v>
      </c>
      <c r="D1259" s="1187" t="s">
        <v>4157</v>
      </c>
      <c r="E1259" s="1187" t="s">
        <v>4120</v>
      </c>
      <c r="F1259" s="1189">
        <v>11520</v>
      </c>
      <c r="G1259" s="1187" t="s">
        <v>4091</v>
      </c>
      <c r="H1259" s="1190">
        <v>2</v>
      </c>
      <c r="I1259" s="1191">
        <v>0.527983104540655</v>
      </c>
      <c r="J1259" s="1191">
        <v>0</v>
      </c>
      <c r="K1259" s="1192">
        <v>26</v>
      </c>
      <c r="L1259" s="1191">
        <v>22.9</v>
      </c>
      <c r="M1259" s="1191">
        <v>13.727560718056999</v>
      </c>
      <c r="N1259" s="1190">
        <v>1</v>
      </c>
      <c r="O1259" s="1190">
        <v>0</v>
      </c>
      <c r="P1259" s="1187">
        <v>4690379063568</v>
      </c>
      <c r="Q1259" s="1190"/>
      <c r="R1259" s="1190">
        <v>0</v>
      </c>
      <c r="S1259" s="968" t="s">
        <v>4092</v>
      </c>
      <c r="T1259" s="983">
        <f t="shared" si="38"/>
        <v>7718.4000000000005</v>
      </c>
      <c r="U1259" s="983">
        <f t="shared" si="39"/>
        <v>8104.3200000000006</v>
      </c>
      <c r="V1259" s="1169"/>
    </row>
    <row r="1260" spans="1:22" hidden="1">
      <c r="A1260" s="1187" t="s">
        <v>4094</v>
      </c>
      <c r="B1260" s="1188">
        <v>620070001395</v>
      </c>
      <c r="C1260" s="1187" t="s">
        <v>4165</v>
      </c>
      <c r="D1260" s="1187" t="s">
        <v>4157</v>
      </c>
      <c r="E1260" s="1187" t="s">
        <v>4120</v>
      </c>
      <c r="F1260" s="1189">
        <v>11520</v>
      </c>
      <c r="G1260" s="1187" t="s">
        <v>4091</v>
      </c>
      <c r="H1260" s="1190">
        <v>2</v>
      </c>
      <c r="I1260" s="1191">
        <v>0.527983104540655</v>
      </c>
      <c r="J1260" s="1191">
        <v>0</v>
      </c>
      <c r="K1260" s="1192">
        <v>26</v>
      </c>
      <c r="L1260" s="1191">
        <v>22.9</v>
      </c>
      <c r="M1260" s="1191">
        <v>13.727560718056999</v>
      </c>
      <c r="N1260" s="1190">
        <v>1</v>
      </c>
      <c r="O1260" s="1190">
        <v>0</v>
      </c>
      <c r="P1260" s="1187">
        <v>4690379063575</v>
      </c>
      <c r="Q1260" s="1190"/>
      <c r="R1260" s="1190">
        <v>0</v>
      </c>
      <c r="S1260" s="968" t="s">
        <v>4092</v>
      </c>
      <c r="T1260" s="983">
        <f t="shared" si="38"/>
        <v>7718.4000000000005</v>
      </c>
      <c r="U1260" s="983">
        <f t="shared" si="39"/>
        <v>8104.3200000000006</v>
      </c>
      <c r="V1260" s="1169"/>
    </row>
    <row r="1261" spans="1:22" hidden="1">
      <c r="A1261" s="1187" t="s">
        <v>4094</v>
      </c>
      <c r="B1261" s="1188">
        <v>620070001397</v>
      </c>
      <c r="C1261" s="1187" t="s">
        <v>4166</v>
      </c>
      <c r="D1261" s="1187" t="s">
        <v>4157</v>
      </c>
      <c r="E1261" s="1187" t="s">
        <v>4120</v>
      </c>
      <c r="F1261" s="1189">
        <v>11520</v>
      </c>
      <c r="G1261" s="1187" t="s">
        <v>4091</v>
      </c>
      <c r="H1261" s="1190">
        <v>2</v>
      </c>
      <c r="I1261" s="1191">
        <v>0.527983104540655</v>
      </c>
      <c r="J1261" s="1191">
        <v>0</v>
      </c>
      <c r="K1261" s="1192">
        <v>26</v>
      </c>
      <c r="L1261" s="1191">
        <v>22.9</v>
      </c>
      <c r="M1261" s="1191">
        <v>13.727560718056999</v>
      </c>
      <c r="N1261" s="1190">
        <v>1</v>
      </c>
      <c r="O1261" s="1190">
        <v>0</v>
      </c>
      <c r="P1261" s="1187">
        <v>4690379063599</v>
      </c>
      <c r="Q1261" s="1190"/>
      <c r="R1261" s="1190">
        <v>0</v>
      </c>
      <c r="S1261" s="968" t="s">
        <v>4092</v>
      </c>
      <c r="T1261" s="983">
        <f t="shared" si="38"/>
        <v>7718.4000000000005</v>
      </c>
      <c r="U1261" s="983">
        <f t="shared" si="39"/>
        <v>8104.3200000000006</v>
      </c>
      <c r="V1261" s="1169"/>
    </row>
    <row r="1262" spans="1:22" hidden="1">
      <c r="A1262" s="1187" t="s">
        <v>4094</v>
      </c>
      <c r="B1262" s="1188">
        <v>620070001396</v>
      </c>
      <c r="C1262" s="1187" t="s">
        <v>4167</v>
      </c>
      <c r="D1262" s="1187" t="s">
        <v>4157</v>
      </c>
      <c r="E1262" s="1187" t="s">
        <v>4120</v>
      </c>
      <c r="F1262" s="1189">
        <v>11520</v>
      </c>
      <c r="G1262" s="1187" t="s">
        <v>4091</v>
      </c>
      <c r="H1262" s="1190">
        <v>2</v>
      </c>
      <c r="I1262" s="1191">
        <v>0.527983104540655</v>
      </c>
      <c r="J1262" s="1191">
        <v>0</v>
      </c>
      <c r="K1262" s="1192">
        <v>26</v>
      </c>
      <c r="L1262" s="1191">
        <v>22.9</v>
      </c>
      <c r="M1262" s="1191">
        <v>13.727560718056999</v>
      </c>
      <c r="N1262" s="1190">
        <v>1</v>
      </c>
      <c r="O1262" s="1190">
        <v>0</v>
      </c>
      <c r="P1262" s="1187">
        <v>4690379063582</v>
      </c>
      <c r="Q1262" s="1190"/>
      <c r="R1262" s="1190">
        <v>0</v>
      </c>
      <c r="S1262" s="968" t="s">
        <v>4092</v>
      </c>
      <c r="T1262" s="983">
        <f t="shared" si="38"/>
        <v>7718.4000000000005</v>
      </c>
      <c r="U1262" s="983">
        <f t="shared" si="39"/>
        <v>8104.3200000000006</v>
      </c>
      <c r="V1262" s="1169"/>
    </row>
    <row r="1263" spans="1:22" hidden="1">
      <c r="A1263" s="1187" t="s">
        <v>4094</v>
      </c>
      <c r="B1263" s="1188">
        <v>620070001398</v>
      </c>
      <c r="C1263" s="1187" t="s">
        <v>4168</v>
      </c>
      <c r="D1263" s="1187" t="s">
        <v>4157</v>
      </c>
      <c r="E1263" s="1187" t="s">
        <v>4120</v>
      </c>
      <c r="F1263" s="1189">
        <v>11520</v>
      </c>
      <c r="G1263" s="1187" t="s">
        <v>4091</v>
      </c>
      <c r="H1263" s="1190">
        <v>2</v>
      </c>
      <c r="I1263" s="1191">
        <v>0.527983104540655</v>
      </c>
      <c r="J1263" s="1191">
        <v>0</v>
      </c>
      <c r="K1263" s="1192">
        <v>26</v>
      </c>
      <c r="L1263" s="1191">
        <v>22.9</v>
      </c>
      <c r="M1263" s="1191">
        <v>13.727560718056999</v>
      </c>
      <c r="N1263" s="1190">
        <v>1</v>
      </c>
      <c r="O1263" s="1190">
        <v>0</v>
      </c>
      <c r="P1263" s="1187">
        <v>4690379063605</v>
      </c>
      <c r="Q1263" s="1190"/>
      <c r="R1263" s="1190">
        <v>0</v>
      </c>
      <c r="S1263" s="968" t="s">
        <v>4092</v>
      </c>
      <c r="T1263" s="983">
        <f t="shared" ref="T1263:T1326" si="40">F1263*67%</f>
        <v>7718.4000000000005</v>
      </c>
      <c r="U1263" s="983">
        <f t="shared" si="39"/>
        <v>8104.3200000000006</v>
      </c>
      <c r="V1263" s="1169"/>
    </row>
    <row r="1264" spans="1:22" hidden="1">
      <c r="A1264" s="1187" t="s">
        <v>4094</v>
      </c>
      <c r="B1264" s="1188">
        <v>620070001187</v>
      </c>
      <c r="C1264" s="1187" t="s">
        <v>4169</v>
      </c>
      <c r="D1264" s="1187" t="s">
        <v>4170</v>
      </c>
      <c r="E1264" s="1187" t="s">
        <v>4120</v>
      </c>
      <c r="F1264" s="1189">
        <v>8838</v>
      </c>
      <c r="G1264" s="1187" t="s">
        <v>4091</v>
      </c>
      <c r="H1264" s="1190">
        <v>2</v>
      </c>
      <c r="I1264" s="1191">
        <v>0.79207920792079201</v>
      </c>
      <c r="J1264" s="1191">
        <v>0</v>
      </c>
      <c r="K1264" s="1192">
        <v>18</v>
      </c>
      <c r="L1264" s="1191">
        <v>22.9</v>
      </c>
      <c r="M1264" s="1191">
        <v>14.2574257425743</v>
      </c>
      <c r="N1264" s="1190">
        <v>1</v>
      </c>
      <c r="O1264" s="1190">
        <v>0</v>
      </c>
      <c r="P1264" s="1187">
        <v>4690379062783</v>
      </c>
      <c r="Q1264" s="1190"/>
      <c r="R1264" s="1190">
        <v>0</v>
      </c>
      <c r="S1264" s="968" t="s">
        <v>4092</v>
      </c>
      <c r="T1264" s="983">
        <f t="shared" si="40"/>
        <v>5921.46</v>
      </c>
      <c r="U1264" s="983">
        <f t="shared" ref="U1264:U1327" si="41">T1264*1.05</f>
        <v>6217.5330000000004</v>
      </c>
      <c r="V1264" s="1169"/>
    </row>
    <row r="1265" spans="1:22" hidden="1">
      <c r="A1265" s="1187" t="s">
        <v>4094</v>
      </c>
      <c r="B1265" s="1188">
        <v>620070001189</v>
      </c>
      <c r="C1265" s="1187" t="s">
        <v>4171</v>
      </c>
      <c r="D1265" s="1187" t="s">
        <v>4170</v>
      </c>
      <c r="E1265" s="1187" t="s">
        <v>4120</v>
      </c>
      <c r="F1265" s="1189">
        <v>8838</v>
      </c>
      <c r="G1265" s="1187" t="s">
        <v>4091</v>
      </c>
      <c r="H1265" s="1190">
        <v>2</v>
      </c>
      <c r="I1265" s="1191">
        <v>0.79207920792079201</v>
      </c>
      <c r="J1265" s="1191">
        <v>0</v>
      </c>
      <c r="K1265" s="1192">
        <v>18</v>
      </c>
      <c r="L1265" s="1191">
        <v>22.9</v>
      </c>
      <c r="M1265" s="1191">
        <v>14.2574257425743</v>
      </c>
      <c r="N1265" s="1190">
        <v>1</v>
      </c>
      <c r="O1265" s="1190">
        <v>0</v>
      </c>
      <c r="P1265" s="1187">
        <v>4690379062806</v>
      </c>
      <c r="Q1265" s="1190"/>
      <c r="R1265" s="1190">
        <v>0</v>
      </c>
      <c r="S1265" s="968" t="s">
        <v>4092</v>
      </c>
      <c r="T1265" s="983">
        <f t="shared" si="40"/>
        <v>5921.46</v>
      </c>
      <c r="U1265" s="983">
        <f t="shared" si="41"/>
        <v>6217.5330000000004</v>
      </c>
      <c r="V1265" s="1169"/>
    </row>
    <row r="1266" spans="1:22" hidden="1">
      <c r="A1266" s="1187" t="s">
        <v>4094</v>
      </c>
      <c r="B1266" s="1188">
        <v>620070001188</v>
      </c>
      <c r="C1266" s="1187" t="s">
        <v>4172</v>
      </c>
      <c r="D1266" s="1187" t="s">
        <v>4170</v>
      </c>
      <c r="E1266" s="1187" t="s">
        <v>4120</v>
      </c>
      <c r="F1266" s="1189">
        <v>8838</v>
      </c>
      <c r="G1266" s="1187" t="s">
        <v>4091</v>
      </c>
      <c r="H1266" s="1190">
        <v>2</v>
      </c>
      <c r="I1266" s="1191">
        <v>0.79207920792079201</v>
      </c>
      <c r="J1266" s="1191">
        <v>0</v>
      </c>
      <c r="K1266" s="1192">
        <v>18</v>
      </c>
      <c r="L1266" s="1191">
        <v>22.9</v>
      </c>
      <c r="M1266" s="1191">
        <v>14.2574257425743</v>
      </c>
      <c r="N1266" s="1190">
        <v>1</v>
      </c>
      <c r="O1266" s="1190">
        <v>0</v>
      </c>
      <c r="P1266" s="1187">
        <v>4690379062790</v>
      </c>
      <c r="Q1266" s="1190"/>
      <c r="R1266" s="1190">
        <v>0</v>
      </c>
      <c r="S1266" s="968" t="s">
        <v>4092</v>
      </c>
      <c r="T1266" s="983">
        <f t="shared" si="40"/>
        <v>5921.46</v>
      </c>
      <c r="U1266" s="983">
        <f t="shared" si="41"/>
        <v>6217.5330000000004</v>
      </c>
      <c r="V1266" s="1169"/>
    </row>
    <row r="1267" spans="1:22" hidden="1">
      <c r="A1267" s="1187" t="s">
        <v>4094</v>
      </c>
      <c r="B1267" s="1188">
        <v>620070001190</v>
      </c>
      <c r="C1267" s="1187" t="s">
        <v>4173</v>
      </c>
      <c r="D1267" s="1187" t="s">
        <v>4170</v>
      </c>
      <c r="E1267" s="1187" t="s">
        <v>4120</v>
      </c>
      <c r="F1267" s="1189">
        <v>8838</v>
      </c>
      <c r="G1267" s="1187" t="s">
        <v>4091</v>
      </c>
      <c r="H1267" s="1190">
        <v>2</v>
      </c>
      <c r="I1267" s="1191">
        <v>0.79207920792079201</v>
      </c>
      <c r="J1267" s="1191">
        <v>0</v>
      </c>
      <c r="K1267" s="1192">
        <v>18</v>
      </c>
      <c r="L1267" s="1191">
        <v>22.9</v>
      </c>
      <c r="M1267" s="1191">
        <v>14.2574257425743</v>
      </c>
      <c r="N1267" s="1190">
        <v>1</v>
      </c>
      <c r="O1267" s="1190">
        <v>0</v>
      </c>
      <c r="P1267" s="1187">
        <v>4690379062813</v>
      </c>
      <c r="Q1267" s="1190"/>
      <c r="R1267" s="1190">
        <v>0</v>
      </c>
      <c r="S1267" s="968" t="s">
        <v>4092</v>
      </c>
      <c r="T1267" s="983">
        <f t="shared" si="40"/>
        <v>5921.46</v>
      </c>
      <c r="U1267" s="983">
        <f t="shared" si="41"/>
        <v>6217.5330000000004</v>
      </c>
      <c r="V1267" s="1169"/>
    </row>
    <row r="1268" spans="1:22" hidden="1">
      <c r="A1268" s="1187" t="s">
        <v>4094</v>
      </c>
      <c r="B1268" s="1188">
        <v>620070001191</v>
      </c>
      <c r="C1268" s="1187" t="s">
        <v>4174</v>
      </c>
      <c r="D1268" s="1187" t="s">
        <v>4170</v>
      </c>
      <c r="E1268" s="1187" t="s">
        <v>4120</v>
      </c>
      <c r="F1268" s="1189">
        <v>12684</v>
      </c>
      <c r="G1268" s="1187" t="s">
        <v>4091</v>
      </c>
      <c r="H1268" s="1190">
        <v>1</v>
      </c>
      <c r="I1268" s="1191">
        <v>0.396039603960396</v>
      </c>
      <c r="J1268" s="1191">
        <v>0</v>
      </c>
      <c r="K1268" s="1192">
        <v>30</v>
      </c>
      <c r="L1268" s="1191">
        <v>11.45</v>
      </c>
      <c r="M1268" s="1191">
        <v>11.881188118811901</v>
      </c>
      <c r="N1268" s="1190">
        <v>1</v>
      </c>
      <c r="O1268" s="1190">
        <v>0</v>
      </c>
      <c r="P1268" s="1187">
        <v>4690379062820</v>
      </c>
      <c r="Q1268" s="1190"/>
      <c r="R1268" s="1190">
        <v>0</v>
      </c>
      <c r="S1268" s="968" t="s">
        <v>4092</v>
      </c>
      <c r="T1268" s="983">
        <f t="shared" si="40"/>
        <v>8498.2800000000007</v>
      </c>
      <c r="U1268" s="983">
        <f t="shared" si="41"/>
        <v>8923.1940000000013</v>
      </c>
      <c r="V1268" s="1169"/>
    </row>
    <row r="1269" spans="1:22" hidden="1">
      <c r="A1269" s="1187" t="s">
        <v>4094</v>
      </c>
      <c r="B1269" s="1188">
        <v>620070001193</v>
      </c>
      <c r="C1269" s="1187" t="s">
        <v>4175</v>
      </c>
      <c r="D1269" s="1187" t="s">
        <v>4170</v>
      </c>
      <c r="E1269" s="1187" t="s">
        <v>4120</v>
      </c>
      <c r="F1269" s="1189">
        <v>12684</v>
      </c>
      <c r="G1269" s="1187" t="s">
        <v>4091</v>
      </c>
      <c r="H1269" s="1190">
        <v>1</v>
      </c>
      <c r="I1269" s="1191">
        <v>0.396039603960396</v>
      </c>
      <c r="J1269" s="1191">
        <v>0</v>
      </c>
      <c r="K1269" s="1192">
        <v>30</v>
      </c>
      <c r="L1269" s="1191">
        <v>11.45</v>
      </c>
      <c r="M1269" s="1191">
        <v>11.881188118811901</v>
      </c>
      <c r="N1269" s="1190">
        <v>1</v>
      </c>
      <c r="O1269" s="1190">
        <v>0</v>
      </c>
      <c r="P1269" s="1187">
        <v>4690379062844</v>
      </c>
      <c r="Q1269" s="1190"/>
      <c r="R1269" s="1190">
        <v>0</v>
      </c>
      <c r="S1269" s="968" t="s">
        <v>4092</v>
      </c>
      <c r="T1269" s="983">
        <f t="shared" si="40"/>
        <v>8498.2800000000007</v>
      </c>
      <c r="U1269" s="983">
        <f t="shared" si="41"/>
        <v>8923.1940000000013</v>
      </c>
      <c r="V1269" s="1169"/>
    </row>
    <row r="1270" spans="1:22" hidden="1">
      <c r="A1270" s="1187" t="s">
        <v>4094</v>
      </c>
      <c r="B1270" s="1188">
        <v>620070001192</v>
      </c>
      <c r="C1270" s="1187" t="s">
        <v>4176</v>
      </c>
      <c r="D1270" s="1187" t="s">
        <v>4170</v>
      </c>
      <c r="E1270" s="1187" t="s">
        <v>4120</v>
      </c>
      <c r="F1270" s="1189">
        <v>12684</v>
      </c>
      <c r="G1270" s="1187" t="s">
        <v>4091</v>
      </c>
      <c r="H1270" s="1190">
        <v>1</v>
      </c>
      <c r="I1270" s="1191">
        <v>0.396039603960396</v>
      </c>
      <c r="J1270" s="1191">
        <v>0</v>
      </c>
      <c r="K1270" s="1192">
        <v>30</v>
      </c>
      <c r="L1270" s="1191">
        <v>11.45</v>
      </c>
      <c r="M1270" s="1191">
        <v>11.881188118811901</v>
      </c>
      <c r="N1270" s="1190">
        <v>1</v>
      </c>
      <c r="O1270" s="1190">
        <v>0</v>
      </c>
      <c r="P1270" s="1187">
        <v>4690379062837</v>
      </c>
      <c r="Q1270" s="1190"/>
      <c r="R1270" s="1190">
        <v>0</v>
      </c>
      <c r="S1270" s="968" t="s">
        <v>4092</v>
      </c>
      <c r="T1270" s="983">
        <f t="shared" si="40"/>
        <v>8498.2800000000007</v>
      </c>
      <c r="U1270" s="983">
        <f t="shared" si="41"/>
        <v>8923.1940000000013</v>
      </c>
      <c r="V1270" s="1169"/>
    </row>
    <row r="1271" spans="1:22" hidden="1">
      <c r="A1271" s="1187" t="s">
        <v>4094</v>
      </c>
      <c r="B1271" s="1188">
        <v>620070001194</v>
      </c>
      <c r="C1271" s="1187" t="s">
        <v>4177</v>
      </c>
      <c r="D1271" s="1187" t="s">
        <v>4170</v>
      </c>
      <c r="E1271" s="1187" t="s">
        <v>4120</v>
      </c>
      <c r="F1271" s="1189">
        <v>12684</v>
      </c>
      <c r="G1271" s="1187" t="s">
        <v>4091</v>
      </c>
      <c r="H1271" s="1190">
        <v>1</v>
      </c>
      <c r="I1271" s="1191">
        <v>0.396039603960396</v>
      </c>
      <c r="J1271" s="1191">
        <v>0</v>
      </c>
      <c r="K1271" s="1192">
        <v>30</v>
      </c>
      <c r="L1271" s="1191">
        <v>11.45</v>
      </c>
      <c r="M1271" s="1191">
        <v>11.881188118811901</v>
      </c>
      <c r="N1271" s="1190">
        <v>1</v>
      </c>
      <c r="O1271" s="1190">
        <v>0</v>
      </c>
      <c r="P1271" s="1187">
        <v>4690379062851</v>
      </c>
      <c r="Q1271" s="1190"/>
      <c r="R1271" s="1190">
        <v>0</v>
      </c>
      <c r="S1271" s="968" t="s">
        <v>4092</v>
      </c>
      <c r="T1271" s="983">
        <f t="shared" si="40"/>
        <v>8498.2800000000007</v>
      </c>
      <c r="U1271" s="983">
        <f t="shared" si="41"/>
        <v>8923.1940000000013</v>
      </c>
      <c r="V1271" s="1169"/>
    </row>
    <row r="1272" spans="1:22" hidden="1">
      <c r="A1272" s="1187" t="s">
        <v>4094</v>
      </c>
      <c r="B1272" s="1188">
        <v>620070001195</v>
      </c>
      <c r="C1272" s="1187" t="s">
        <v>4178</v>
      </c>
      <c r="D1272" s="1187" t="s">
        <v>4170</v>
      </c>
      <c r="E1272" s="1187" t="s">
        <v>4120</v>
      </c>
      <c r="F1272" s="1189">
        <v>12684</v>
      </c>
      <c r="G1272" s="1187" t="s">
        <v>4091</v>
      </c>
      <c r="H1272" s="1190">
        <v>1</v>
      </c>
      <c r="I1272" s="1191">
        <v>0.396039603960396</v>
      </c>
      <c r="J1272" s="1191">
        <v>0</v>
      </c>
      <c r="K1272" s="1192">
        <v>30</v>
      </c>
      <c r="L1272" s="1191">
        <v>11.45</v>
      </c>
      <c r="M1272" s="1191">
        <v>11.881188118811901</v>
      </c>
      <c r="N1272" s="1190">
        <v>1</v>
      </c>
      <c r="O1272" s="1190">
        <v>0</v>
      </c>
      <c r="P1272" s="1187">
        <v>4690379062868</v>
      </c>
      <c r="Q1272" s="1190"/>
      <c r="R1272" s="1190">
        <v>0</v>
      </c>
      <c r="S1272" s="968" t="s">
        <v>4092</v>
      </c>
      <c r="T1272" s="983">
        <f t="shared" si="40"/>
        <v>8498.2800000000007</v>
      </c>
      <c r="U1272" s="983">
        <f t="shared" si="41"/>
        <v>8923.1940000000013</v>
      </c>
      <c r="V1272" s="1169"/>
    </row>
    <row r="1273" spans="1:22" hidden="1">
      <c r="A1273" s="1187" t="s">
        <v>4094</v>
      </c>
      <c r="B1273" s="1188">
        <v>620070001197</v>
      </c>
      <c r="C1273" s="1187" t="s">
        <v>4179</v>
      </c>
      <c r="D1273" s="1187" t="s">
        <v>4170</v>
      </c>
      <c r="E1273" s="1187" t="s">
        <v>4120</v>
      </c>
      <c r="F1273" s="1189">
        <v>12684</v>
      </c>
      <c r="G1273" s="1187" t="s">
        <v>4091</v>
      </c>
      <c r="H1273" s="1190">
        <v>1</v>
      </c>
      <c r="I1273" s="1191">
        <v>0.396039603960396</v>
      </c>
      <c r="J1273" s="1191">
        <v>0</v>
      </c>
      <c r="K1273" s="1192">
        <v>30</v>
      </c>
      <c r="L1273" s="1191">
        <v>11.45</v>
      </c>
      <c r="M1273" s="1191">
        <v>11.881188118811901</v>
      </c>
      <c r="N1273" s="1190">
        <v>1</v>
      </c>
      <c r="O1273" s="1190">
        <v>0</v>
      </c>
      <c r="P1273" s="1187">
        <v>4690379062882</v>
      </c>
      <c r="Q1273" s="1190"/>
      <c r="R1273" s="1190">
        <v>0</v>
      </c>
      <c r="S1273" s="968" t="s">
        <v>4092</v>
      </c>
      <c r="T1273" s="983">
        <f t="shared" si="40"/>
        <v>8498.2800000000007</v>
      </c>
      <c r="U1273" s="983">
        <f t="shared" si="41"/>
        <v>8923.1940000000013</v>
      </c>
      <c r="V1273" s="1169"/>
    </row>
    <row r="1274" spans="1:22" hidden="1">
      <c r="A1274" s="1187" t="s">
        <v>4094</v>
      </c>
      <c r="B1274" s="1188">
        <v>620070001196</v>
      </c>
      <c r="C1274" s="1187" t="s">
        <v>4180</v>
      </c>
      <c r="D1274" s="1187" t="s">
        <v>4170</v>
      </c>
      <c r="E1274" s="1187" t="s">
        <v>4120</v>
      </c>
      <c r="F1274" s="1189">
        <v>12684</v>
      </c>
      <c r="G1274" s="1187" t="s">
        <v>4091</v>
      </c>
      <c r="H1274" s="1190">
        <v>1</v>
      </c>
      <c r="I1274" s="1191">
        <v>0.396039603960396</v>
      </c>
      <c r="J1274" s="1191">
        <v>0</v>
      </c>
      <c r="K1274" s="1192">
        <v>30</v>
      </c>
      <c r="L1274" s="1191">
        <v>11.45</v>
      </c>
      <c r="M1274" s="1191">
        <v>11.881188118811901</v>
      </c>
      <c r="N1274" s="1190">
        <v>1</v>
      </c>
      <c r="O1274" s="1190">
        <v>0</v>
      </c>
      <c r="P1274" s="1187">
        <v>4690379062875</v>
      </c>
      <c r="Q1274" s="1190"/>
      <c r="R1274" s="1190">
        <v>0</v>
      </c>
      <c r="S1274" s="968" t="s">
        <v>4092</v>
      </c>
      <c r="T1274" s="983">
        <f t="shared" si="40"/>
        <v>8498.2800000000007</v>
      </c>
      <c r="U1274" s="983">
        <f t="shared" si="41"/>
        <v>8923.1940000000013</v>
      </c>
      <c r="V1274" s="1169"/>
    </row>
    <row r="1275" spans="1:22" hidden="1">
      <c r="A1275" s="1187" t="s">
        <v>4094</v>
      </c>
      <c r="B1275" s="1188">
        <v>620070001198</v>
      </c>
      <c r="C1275" s="1187" t="s">
        <v>4181</v>
      </c>
      <c r="D1275" s="1187" t="s">
        <v>4170</v>
      </c>
      <c r="E1275" s="1187" t="s">
        <v>4120</v>
      </c>
      <c r="F1275" s="1189">
        <v>12684</v>
      </c>
      <c r="G1275" s="1187" t="s">
        <v>4091</v>
      </c>
      <c r="H1275" s="1190">
        <v>1</v>
      </c>
      <c r="I1275" s="1191">
        <v>0.396039603960396</v>
      </c>
      <c r="J1275" s="1191">
        <v>0</v>
      </c>
      <c r="K1275" s="1192">
        <v>30</v>
      </c>
      <c r="L1275" s="1191">
        <v>11.45</v>
      </c>
      <c r="M1275" s="1191">
        <v>11.881188118811901</v>
      </c>
      <c r="N1275" s="1190">
        <v>1</v>
      </c>
      <c r="O1275" s="1190">
        <v>0</v>
      </c>
      <c r="P1275" s="1187">
        <v>4690379062899</v>
      </c>
      <c r="Q1275" s="1190"/>
      <c r="R1275" s="1190">
        <v>0</v>
      </c>
      <c r="S1275" s="968" t="s">
        <v>4092</v>
      </c>
      <c r="T1275" s="983">
        <f t="shared" si="40"/>
        <v>8498.2800000000007</v>
      </c>
      <c r="U1275" s="983">
        <f t="shared" si="41"/>
        <v>8923.1940000000013</v>
      </c>
      <c r="V1275" s="1169"/>
    </row>
    <row r="1276" spans="1:22" hidden="1">
      <c r="A1276" s="1187" t="s">
        <v>4094</v>
      </c>
      <c r="B1276" s="1188">
        <v>620070001314</v>
      </c>
      <c r="C1276" s="1187" t="s">
        <v>4182</v>
      </c>
      <c r="D1276" s="1187" t="s">
        <v>4183</v>
      </c>
      <c r="E1276" s="1187" t="s">
        <v>4120</v>
      </c>
      <c r="F1276" s="1189">
        <v>4614</v>
      </c>
      <c r="G1276" s="1187" t="s">
        <v>4091</v>
      </c>
      <c r="H1276" s="1190">
        <v>4</v>
      </c>
      <c r="I1276" s="1191">
        <v>0.79192239160562305</v>
      </c>
      <c r="J1276" s="1191">
        <v>0</v>
      </c>
      <c r="K1276" s="1192">
        <v>24</v>
      </c>
      <c r="L1276" s="1191">
        <v>21.36</v>
      </c>
      <c r="M1276" s="1191">
        <v>19.0061373985349</v>
      </c>
      <c r="N1276" s="1190">
        <v>1</v>
      </c>
      <c r="O1276" s="1190">
        <v>0</v>
      </c>
      <c r="P1276" s="1187">
        <v>4690379062905</v>
      </c>
      <c r="Q1276" s="1190"/>
      <c r="R1276" s="1190">
        <v>0</v>
      </c>
      <c r="S1276" s="968" t="s">
        <v>4092</v>
      </c>
      <c r="T1276" s="983">
        <f t="shared" si="40"/>
        <v>3091.38</v>
      </c>
      <c r="U1276" s="983">
        <f t="shared" si="41"/>
        <v>3245.9490000000001</v>
      </c>
      <c r="V1276" s="1169"/>
    </row>
    <row r="1277" spans="1:22" hidden="1">
      <c r="A1277" s="1187" t="s">
        <v>4094</v>
      </c>
      <c r="B1277" s="1188">
        <v>620070001316</v>
      </c>
      <c r="C1277" s="1187" t="s">
        <v>4184</v>
      </c>
      <c r="D1277" s="1187" t="s">
        <v>4183</v>
      </c>
      <c r="E1277" s="1187" t="s">
        <v>4120</v>
      </c>
      <c r="F1277" s="1189">
        <v>4614</v>
      </c>
      <c r="G1277" s="1187" t="s">
        <v>4091</v>
      </c>
      <c r="H1277" s="1190">
        <v>4</v>
      </c>
      <c r="I1277" s="1191">
        <v>0.79192239160562305</v>
      </c>
      <c r="J1277" s="1191">
        <v>0</v>
      </c>
      <c r="K1277" s="1192">
        <v>24</v>
      </c>
      <c r="L1277" s="1191">
        <v>21.36</v>
      </c>
      <c r="M1277" s="1191">
        <v>19.0061373985349</v>
      </c>
      <c r="N1277" s="1190">
        <v>1</v>
      </c>
      <c r="O1277" s="1190">
        <v>0</v>
      </c>
      <c r="P1277" s="1187">
        <v>4690379062929</v>
      </c>
      <c r="Q1277" s="1190"/>
      <c r="R1277" s="1190">
        <v>0</v>
      </c>
      <c r="S1277" s="968" t="s">
        <v>4092</v>
      </c>
      <c r="T1277" s="983">
        <f t="shared" si="40"/>
        <v>3091.38</v>
      </c>
      <c r="U1277" s="983">
        <f t="shared" si="41"/>
        <v>3245.9490000000001</v>
      </c>
      <c r="V1277" s="1169"/>
    </row>
    <row r="1278" spans="1:22" hidden="1">
      <c r="A1278" s="1187" t="s">
        <v>4094</v>
      </c>
      <c r="B1278" s="1188">
        <v>620070001315</v>
      </c>
      <c r="C1278" s="1187" t="s">
        <v>4185</v>
      </c>
      <c r="D1278" s="1187" t="s">
        <v>4183</v>
      </c>
      <c r="E1278" s="1187" t="s">
        <v>4120</v>
      </c>
      <c r="F1278" s="1189">
        <v>4614</v>
      </c>
      <c r="G1278" s="1187" t="s">
        <v>4091</v>
      </c>
      <c r="H1278" s="1190">
        <v>4</v>
      </c>
      <c r="I1278" s="1191">
        <v>0.79192239160562305</v>
      </c>
      <c r="J1278" s="1191">
        <v>0</v>
      </c>
      <c r="K1278" s="1192">
        <v>24</v>
      </c>
      <c r="L1278" s="1191">
        <v>21.36</v>
      </c>
      <c r="M1278" s="1191">
        <v>19.0061373985349</v>
      </c>
      <c r="N1278" s="1190">
        <v>1</v>
      </c>
      <c r="O1278" s="1190">
        <v>0</v>
      </c>
      <c r="P1278" s="1187">
        <v>4690379062912</v>
      </c>
      <c r="Q1278" s="1190"/>
      <c r="R1278" s="1190">
        <v>0</v>
      </c>
      <c r="S1278" s="968" t="s">
        <v>4092</v>
      </c>
      <c r="T1278" s="983">
        <f t="shared" si="40"/>
        <v>3091.38</v>
      </c>
      <c r="U1278" s="983">
        <f t="shared" si="41"/>
        <v>3245.9490000000001</v>
      </c>
      <c r="V1278" s="1169"/>
    </row>
    <row r="1279" spans="1:22" hidden="1">
      <c r="A1279" s="1187" t="s">
        <v>4094</v>
      </c>
      <c r="B1279" s="1188">
        <v>620070001317</v>
      </c>
      <c r="C1279" s="1187" t="s">
        <v>4186</v>
      </c>
      <c r="D1279" s="1187" t="s">
        <v>4183</v>
      </c>
      <c r="E1279" s="1187" t="s">
        <v>4120</v>
      </c>
      <c r="F1279" s="1189">
        <v>4614</v>
      </c>
      <c r="G1279" s="1187" t="s">
        <v>4091</v>
      </c>
      <c r="H1279" s="1190">
        <v>4</v>
      </c>
      <c r="I1279" s="1191">
        <v>0.79192239160562305</v>
      </c>
      <c r="J1279" s="1191">
        <v>0</v>
      </c>
      <c r="K1279" s="1192">
        <v>24</v>
      </c>
      <c r="L1279" s="1191">
        <v>21.36</v>
      </c>
      <c r="M1279" s="1191">
        <v>19.0061373985349</v>
      </c>
      <c r="N1279" s="1190">
        <v>1</v>
      </c>
      <c r="O1279" s="1190">
        <v>0</v>
      </c>
      <c r="P1279" s="1187">
        <v>4690379062936</v>
      </c>
      <c r="Q1279" s="1190"/>
      <c r="R1279" s="1190">
        <v>0</v>
      </c>
      <c r="S1279" s="968" t="s">
        <v>4092</v>
      </c>
      <c r="T1279" s="983">
        <f t="shared" si="40"/>
        <v>3091.38</v>
      </c>
      <c r="U1279" s="983">
        <f t="shared" si="41"/>
        <v>3245.9490000000001</v>
      </c>
      <c r="V1279" s="1169"/>
    </row>
    <row r="1280" spans="1:22" hidden="1">
      <c r="A1280" s="1187" t="s">
        <v>4094</v>
      </c>
      <c r="B1280" s="1188">
        <v>620070001318</v>
      </c>
      <c r="C1280" s="1187" t="s">
        <v>4187</v>
      </c>
      <c r="D1280" s="1187" t="s">
        <v>4183</v>
      </c>
      <c r="E1280" s="1187" t="s">
        <v>4120</v>
      </c>
      <c r="F1280" s="1189">
        <v>8304</v>
      </c>
      <c r="G1280" s="1187" t="s">
        <v>4091</v>
      </c>
      <c r="H1280" s="1190">
        <v>2</v>
      </c>
      <c r="I1280" s="1191">
        <v>0.39596119580281097</v>
      </c>
      <c r="J1280" s="1191">
        <v>0</v>
      </c>
      <c r="K1280" s="1192">
        <v>32</v>
      </c>
      <c r="L1280" s="1191">
        <v>12.21</v>
      </c>
      <c r="M1280" s="1191">
        <v>12.670758265690001</v>
      </c>
      <c r="N1280" s="1190">
        <v>1</v>
      </c>
      <c r="O1280" s="1190">
        <v>0</v>
      </c>
      <c r="P1280" s="1187">
        <v>4690379062943</v>
      </c>
      <c r="Q1280" s="1190"/>
      <c r="R1280" s="1190">
        <v>0</v>
      </c>
      <c r="S1280" s="968" t="s">
        <v>4092</v>
      </c>
      <c r="T1280" s="983">
        <f t="shared" si="40"/>
        <v>5563.68</v>
      </c>
      <c r="U1280" s="983">
        <f t="shared" si="41"/>
        <v>5841.8640000000005</v>
      </c>
      <c r="V1280" s="1169"/>
    </row>
    <row r="1281" spans="1:22" hidden="1">
      <c r="A1281" s="1187" t="s">
        <v>4094</v>
      </c>
      <c r="B1281" s="1188">
        <v>620070001320</v>
      </c>
      <c r="C1281" s="1187" t="s">
        <v>4188</v>
      </c>
      <c r="D1281" s="1187" t="s">
        <v>4183</v>
      </c>
      <c r="E1281" s="1187" t="s">
        <v>4120</v>
      </c>
      <c r="F1281" s="1189">
        <v>8304</v>
      </c>
      <c r="G1281" s="1187" t="s">
        <v>4091</v>
      </c>
      <c r="H1281" s="1190">
        <v>2</v>
      </c>
      <c r="I1281" s="1191">
        <v>0.39596119580281097</v>
      </c>
      <c r="J1281" s="1191">
        <v>0</v>
      </c>
      <c r="K1281" s="1192">
        <v>32</v>
      </c>
      <c r="L1281" s="1191">
        <v>12.21</v>
      </c>
      <c r="M1281" s="1191">
        <v>12.670758265690001</v>
      </c>
      <c r="N1281" s="1190">
        <v>1</v>
      </c>
      <c r="O1281" s="1190">
        <v>0</v>
      </c>
      <c r="P1281" s="1187">
        <v>4690379062967</v>
      </c>
      <c r="Q1281" s="1190"/>
      <c r="R1281" s="1190">
        <v>0</v>
      </c>
      <c r="S1281" s="968" t="s">
        <v>4092</v>
      </c>
      <c r="T1281" s="983">
        <f t="shared" si="40"/>
        <v>5563.68</v>
      </c>
      <c r="U1281" s="983">
        <f t="shared" si="41"/>
        <v>5841.8640000000005</v>
      </c>
      <c r="V1281" s="1169"/>
    </row>
    <row r="1282" spans="1:22" hidden="1">
      <c r="A1282" s="1187" t="s">
        <v>4094</v>
      </c>
      <c r="B1282" s="1188">
        <v>620070001319</v>
      </c>
      <c r="C1282" s="1187" t="s">
        <v>4189</v>
      </c>
      <c r="D1282" s="1187" t="s">
        <v>4183</v>
      </c>
      <c r="E1282" s="1187" t="s">
        <v>4120</v>
      </c>
      <c r="F1282" s="1189">
        <v>8304</v>
      </c>
      <c r="G1282" s="1187" t="s">
        <v>4091</v>
      </c>
      <c r="H1282" s="1190">
        <v>2</v>
      </c>
      <c r="I1282" s="1191">
        <v>0.39596119580281097</v>
      </c>
      <c r="J1282" s="1191">
        <v>0</v>
      </c>
      <c r="K1282" s="1192">
        <v>32</v>
      </c>
      <c r="L1282" s="1191">
        <v>12.21</v>
      </c>
      <c r="M1282" s="1191">
        <v>12.670758265690001</v>
      </c>
      <c r="N1282" s="1190">
        <v>1</v>
      </c>
      <c r="O1282" s="1190">
        <v>0</v>
      </c>
      <c r="P1282" s="1187">
        <v>4690379062950</v>
      </c>
      <c r="Q1282" s="1190"/>
      <c r="R1282" s="1190">
        <v>0</v>
      </c>
      <c r="S1282" s="968" t="s">
        <v>4092</v>
      </c>
      <c r="T1282" s="983">
        <f t="shared" si="40"/>
        <v>5563.68</v>
      </c>
      <c r="U1282" s="983">
        <f t="shared" si="41"/>
        <v>5841.8640000000005</v>
      </c>
      <c r="V1282" s="1169"/>
    </row>
    <row r="1283" spans="1:22" hidden="1">
      <c r="A1283" s="1187" t="s">
        <v>4094</v>
      </c>
      <c r="B1283" s="1188">
        <v>620070001321</v>
      </c>
      <c r="C1283" s="1187" t="s">
        <v>4190</v>
      </c>
      <c r="D1283" s="1187" t="s">
        <v>4183</v>
      </c>
      <c r="E1283" s="1187" t="s">
        <v>4120</v>
      </c>
      <c r="F1283" s="1189">
        <v>8304</v>
      </c>
      <c r="G1283" s="1187" t="s">
        <v>4091</v>
      </c>
      <c r="H1283" s="1190">
        <v>2</v>
      </c>
      <c r="I1283" s="1191">
        <v>0.39596119580281097</v>
      </c>
      <c r="J1283" s="1191">
        <v>0</v>
      </c>
      <c r="K1283" s="1192">
        <v>32</v>
      </c>
      <c r="L1283" s="1191">
        <v>12.21</v>
      </c>
      <c r="M1283" s="1191">
        <v>12.670758265690001</v>
      </c>
      <c r="N1283" s="1190">
        <v>1</v>
      </c>
      <c r="O1283" s="1190">
        <v>0</v>
      </c>
      <c r="P1283" s="1187">
        <v>4690379062974</v>
      </c>
      <c r="Q1283" s="1190"/>
      <c r="R1283" s="1190">
        <v>0</v>
      </c>
      <c r="S1283" s="968" t="s">
        <v>4092</v>
      </c>
      <c r="T1283" s="983">
        <f t="shared" si="40"/>
        <v>5563.68</v>
      </c>
      <c r="U1283" s="983">
        <f t="shared" si="41"/>
        <v>5841.8640000000005</v>
      </c>
      <c r="V1283" s="1169"/>
    </row>
    <row r="1284" spans="1:22" hidden="1">
      <c r="A1284" s="1187" t="s">
        <v>4094</v>
      </c>
      <c r="B1284" s="1188">
        <v>620070001322</v>
      </c>
      <c r="C1284" s="1187" t="s">
        <v>4191</v>
      </c>
      <c r="D1284" s="1187" t="s">
        <v>4183</v>
      </c>
      <c r="E1284" s="1187" t="s">
        <v>4120</v>
      </c>
      <c r="F1284" s="1189">
        <v>8304</v>
      </c>
      <c r="G1284" s="1187" t="s">
        <v>4091</v>
      </c>
      <c r="H1284" s="1190">
        <v>2</v>
      </c>
      <c r="I1284" s="1191">
        <v>0.39596119580281097</v>
      </c>
      <c r="J1284" s="1191">
        <v>0</v>
      </c>
      <c r="K1284" s="1192">
        <v>32</v>
      </c>
      <c r="L1284" s="1191">
        <v>12.21</v>
      </c>
      <c r="M1284" s="1191">
        <v>12.670758265690001</v>
      </c>
      <c r="N1284" s="1190">
        <v>1</v>
      </c>
      <c r="O1284" s="1190">
        <v>0</v>
      </c>
      <c r="P1284" s="1187">
        <v>4690379062981</v>
      </c>
      <c r="Q1284" s="1190"/>
      <c r="R1284" s="1190">
        <v>0</v>
      </c>
      <c r="S1284" s="968" t="s">
        <v>4092</v>
      </c>
      <c r="T1284" s="983">
        <f t="shared" si="40"/>
        <v>5563.68</v>
      </c>
      <c r="U1284" s="983">
        <f t="shared" si="41"/>
        <v>5841.8640000000005</v>
      </c>
      <c r="V1284" s="1169"/>
    </row>
    <row r="1285" spans="1:22" hidden="1">
      <c r="A1285" s="1187" t="s">
        <v>4094</v>
      </c>
      <c r="B1285" s="1188">
        <v>620070001324</v>
      </c>
      <c r="C1285" s="1187" t="s">
        <v>4192</v>
      </c>
      <c r="D1285" s="1187" t="s">
        <v>4183</v>
      </c>
      <c r="E1285" s="1187" t="s">
        <v>4120</v>
      </c>
      <c r="F1285" s="1189">
        <v>8304</v>
      </c>
      <c r="G1285" s="1187" t="s">
        <v>4091</v>
      </c>
      <c r="H1285" s="1190">
        <v>2</v>
      </c>
      <c r="I1285" s="1191">
        <v>0.39596119580281097</v>
      </c>
      <c r="J1285" s="1191">
        <v>0</v>
      </c>
      <c r="K1285" s="1192">
        <v>32</v>
      </c>
      <c r="L1285" s="1191">
        <v>12.21</v>
      </c>
      <c r="M1285" s="1191">
        <v>12.670758265690001</v>
      </c>
      <c r="N1285" s="1190">
        <v>1</v>
      </c>
      <c r="O1285" s="1190">
        <v>0</v>
      </c>
      <c r="P1285" s="1187">
        <v>4690379063001</v>
      </c>
      <c r="Q1285" s="1190"/>
      <c r="R1285" s="1190">
        <v>0</v>
      </c>
      <c r="S1285" s="968" t="s">
        <v>4092</v>
      </c>
      <c r="T1285" s="983">
        <f t="shared" si="40"/>
        <v>5563.68</v>
      </c>
      <c r="U1285" s="983">
        <f t="shared" si="41"/>
        <v>5841.8640000000005</v>
      </c>
      <c r="V1285" s="1169"/>
    </row>
    <row r="1286" spans="1:22" hidden="1">
      <c r="A1286" s="1187" t="s">
        <v>4094</v>
      </c>
      <c r="B1286" s="1188">
        <v>620070001323</v>
      </c>
      <c r="C1286" s="1187" t="s">
        <v>4193</v>
      </c>
      <c r="D1286" s="1187" t="s">
        <v>4183</v>
      </c>
      <c r="E1286" s="1187" t="s">
        <v>4120</v>
      </c>
      <c r="F1286" s="1189">
        <v>8304</v>
      </c>
      <c r="G1286" s="1187" t="s">
        <v>4091</v>
      </c>
      <c r="H1286" s="1190">
        <v>2</v>
      </c>
      <c r="I1286" s="1191">
        <v>0.39596119580281097</v>
      </c>
      <c r="J1286" s="1191">
        <v>0</v>
      </c>
      <c r="K1286" s="1192">
        <v>32</v>
      </c>
      <c r="L1286" s="1191">
        <v>12.21</v>
      </c>
      <c r="M1286" s="1191">
        <v>12.670758265690001</v>
      </c>
      <c r="N1286" s="1190">
        <v>1</v>
      </c>
      <c r="O1286" s="1190">
        <v>0</v>
      </c>
      <c r="P1286" s="1187">
        <v>4690379062998</v>
      </c>
      <c r="Q1286" s="1190"/>
      <c r="R1286" s="1190">
        <v>0</v>
      </c>
      <c r="S1286" s="968" t="s">
        <v>4092</v>
      </c>
      <c r="T1286" s="983">
        <f t="shared" si="40"/>
        <v>5563.68</v>
      </c>
      <c r="U1286" s="983">
        <f t="shared" si="41"/>
        <v>5841.8640000000005</v>
      </c>
      <c r="V1286" s="1169"/>
    </row>
    <row r="1287" spans="1:22" hidden="1">
      <c r="A1287" s="1187" t="s">
        <v>4094</v>
      </c>
      <c r="B1287" s="1188">
        <v>620070001325</v>
      </c>
      <c r="C1287" s="1187" t="s">
        <v>4194</v>
      </c>
      <c r="D1287" s="1187" t="s">
        <v>4183</v>
      </c>
      <c r="E1287" s="1187" t="s">
        <v>4120</v>
      </c>
      <c r="F1287" s="1189">
        <v>8304</v>
      </c>
      <c r="G1287" s="1187" t="s">
        <v>4091</v>
      </c>
      <c r="H1287" s="1190">
        <v>2</v>
      </c>
      <c r="I1287" s="1191">
        <v>0.39596119580281097</v>
      </c>
      <c r="J1287" s="1191">
        <v>0</v>
      </c>
      <c r="K1287" s="1192">
        <v>32</v>
      </c>
      <c r="L1287" s="1191">
        <v>12.21</v>
      </c>
      <c r="M1287" s="1191">
        <v>12.670758265690001</v>
      </c>
      <c r="N1287" s="1190">
        <v>1</v>
      </c>
      <c r="O1287" s="1190">
        <v>0</v>
      </c>
      <c r="P1287" s="1187">
        <v>4690379063018</v>
      </c>
      <c r="Q1287" s="1190"/>
      <c r="R1287" s="1190">
        <v>0</v>
      </c>
      <c r="S1287" s="968" t="s">
        <v>4092</v>
      </c>
      <c r="T1287" s="983">
        <f t="shared" si="40"/>
        <v>5563.68</v>
      </c>
      <c r="U1287" s="983">
        <f t="shared" si="41"/>
        <v>5841.8640000000005</v>
      </c>
      <c r="V1287" s="1169"/>
    </row>
    <row r="1288" spans="1:22" hidden="1">
      <c r="A1288" s="1187" t="s">
        <v>4094</v>
      </c>
      <c r="B1288" s="1188">
        <v>600010002175</v>
      </c>
      <c r="C1288" s="1187" t="s">
        <v>4195</v>
      </c>
      <c r="D1288" s="1187" t="s">
        <v>4196</v>
      </c>
      <c r="E1288" s="1187" t="s">
        <v>4090</v>
      </c>
      <c r="F1288" s="1189">
        <v>4122</v>
      </c>
      <c r="G1288" s="1187" t="s">
        <v>4091</v>
      </c>
      <c r="H1288" s="1190">
        <v>4</v>
      </c>
      <c r="I1288" s="1191">
        <v>1.28</v>
      </c>
      <c r="J1288" s="1191">
        <v>0</v>
      </c>
      <c r="K1288" s="1192">
        <v>54</v>
      </c>
      <c r="L1288" s="1191">
        <v>18.329599999999999</v>
      </c>
      <c r="M1288" s="1191">
        <v>69.12</v>
      </c>
      <c r="N1288" s="1190">
        <v>1</v>
      </c>
      <c r="O1288" s="1190">
        <v>0</v>
      </c>
      <c r="P1288" s="1187">
        <v>4690379059110</v>
      </c>
      <c r="Q1288" s="1190"/>
      <c r="R1288" s="1190">
        <v>0</v>
      </c>
      <c r="S1288" s="968" t="s">
        <v>4197</v>
      </c>
      <c r="T1288" s="983">
        <f t="shared" si="40"/>
        <v>2761.7400000000002</v>
      </c>
      <c r="U1288" s="983">
        <f t="shared" si="41"/>
        <v>2899.8270000000002</v>
      </c>
      <c r="V1288" s="1169"/>
    </row>
    <row r="1289" spans="1:22" hidden="1">
      <c r="A1289" s="1187" t="s">
        <v>4094</v>
      </c>
      <c r="B1289" s="1188">
        <v>600010002176</v>
      </c>
      <c r="C1289" s="1187" t="s">
        <v>4198</v>
      </c>
      <c r="D1289" s="1187" t="s">
        <v>4196</v>
      </c>
      <c r="E1289" s="1187" t="s">
        <v>4090</v>
      </c>
      <c r="F1289" s="1189">
        <v>4122</v>
      </c>
      <c r="G1289" s="1187" t="s">
        <v>4091</v>
      </c>
      <c r="H1289" s="1190">
        <v>4</v>
      </c>
      <c r="I1289" s="1191">
        <v>1.28</v>
      </c>
      <c r="J1289" s="1191">
        <v>0</v>
      </c>
      <c r="K1289" s="1192">
        <v>54</v>
      </c>
      <c r="L1289" s="1191">
        <v>18.329599999999999</v>
      </c>
      <c r="M1289" s="1191">
        <v>69.12</v>
      </c>
      <c r="N1289" s="1190">
        <v>1</v>
      </c>
      <c r="O1289" s="1190">
        <v>0</v>
      </c>
      <c r="P1289" s="1187">
        <v>4690379059127</v>
      </c>
      <c r="Q1289" s="1190"/>
      <c r="R1289" s="1190">
        <v>0</v>
      </c>
      <c r="S1289" s="968" t="s">
        <v>4197</v>
      </c>
      <c r="T1289" s="983">
        <f t="shared" si="40"/>
        <v>2761.7400000000002</v>
      </c>
      <c r="U1289" s="983">
        <f t="shared" si="41"/>
        <v>2899.8270000000002</v>
      </c>
      <c r="V1289" s="1169"/>
    </row>
    <row r="1290" spans="1:22" hidden="1">
      <c r="A1290" s="1187" t="s">
        <v>4094</v>
      </c>
      <c r="B1290" s="1188">
        <v>600010002177</v>
      </c>
      <c r="C1290" s="1187" t="s">
        <v>4199</v>
      </c>
      <c r="D1290" s="1187" t="s">
        <v>4196</v>
      </c>
      <c r="E1290" s="1187" t="s">
        <v>4090</v>
      </c>
      <c r="F1290" s="1189">
        <v>4758</v>
      </c>
      <c r="G1290" s="1187" t="s">
        <v>4091</v>
      </c>
      <c r="H1290" s="1190">
        <v>4</v>
      </c>
      <c r="I1290" s="1191">
        <v>1.28</v>
      </c>
      <c r="J1290" s="1191">
        <v>0</v>
      </c>
      <c r="K1290" s="1192">
        <v>54</v>
      </c>
      <c r="L1290" s="1191">
        <v>18.329599999999999</v>
      </c>
      <c r="M1290" s="1191">
        <v>69.12</v>
      </c>
      <c r="N1290" s="1190">
        <v>1</v>
      </c>
      <c r="O1290" s="1190">
        <v>0</v>
      </c>
      <c r="P1290" s="1187">
        <v>4690379059134</v>
      </c>
      <c r="Q1290" s="1190"/>
      <c r="R1290" s="1190">
        <v>0</v>
      </c>
      <c r="S1290" s="968" t="s">
        <v>4197</v>
      </c>
      <c r="T1290" s="983">
        <f t="shared" si="40"/>
        <v>3187.86</v>
      </c>
      <c r="U1290" s="983">
        <f t="shared" si="41"/>
        <v>3347.2530000000002</v>
      </c>
      <c r="V1290" s="1169"/>
    </row>
    <row r="1291" spans="1:22" hidden="1">
      <c r="A1291" s="1187" t="s">
        <v>4094</v>
      </c>
      <c r="B1291" s="1188">
        <v>600010002178</v>
      </c>
      <c r="C1291" s="1187" t="s">
        <v>4200</v>
      </c>
      <c r="D1291" s="1187" t="s">
        <v>4196</v>
      </c>
      <c r="E1291" s="1187" t="s">
        <v>4090</v>
      </c>
      <c r="F1291" s="1189">
        <v>4758</v>
      </c>
      <c r="G1291" s="1187" t="s">
        <v>4091</v>
      </c>
      <c r="H1291" s="1190">
        <v>4</v>
      </c>
      <c r="I1291" s="1191">
        <v>1.28</v>
      </c>
      <c r="J1291" s="1191">
        <v>0</v>
      </c>
      <c r="K1291" s="1192">
        <v>54</v>
      </c>
      <c r="L1291" s="1191">
        <v>18.329599999999999</v>
      </c>
      <c r="M1291" s="1191">
        <v>69.12</v>
      </c>
      <c r="N1291" s="1190">
        <v>1</v>
      </c>
      <c r="O1291" s="1190">
        <v>0</v>
      </c>
      <c r="P1291" s="1187">
        <v>4690379059141</v>
      </c>
      <c r="Q1291" s="1190"/>
      <c r="R1291" s="1190">
        <v>0</v>
      </c>
      <c r="S1291" s="968" t="s">
        <v>4197</v>
      </c>
      <c r="T1291" s="983">
        <f t="shared" si="40"/>
        <v>3187.86</v>
      </c>
      <c r="U1291" s="983">
        <f t="shared" si="41"/>
        <v>3347.2530000000002</v>
      </c>
      <c r="V1291" s="1169"/>
    </row>
    <row r="1292" spans="1:22" hidden="1">
      <c r="A1292" s="1187" t="s">
        <v>4094</v>
      </c>
      <c r="B1292" s="1188">
        <v>600010002179</v>
      </c>
      <c r="C1292" s="1187" t="s">
        <v>4201</v>
      </c>
      <c r="D1292" s="1187" t="s">
        <v>4196</v>
      </c>
      <c r="E1292" s="1187" t="s">
        <v>4090</v>
      </c>
      <c r="F1292" s="1189">
        <v>4758</v>
      </c>
      <c r="G1292" s="1187" t="s">
        <v>4091</v>
      </c>
      <c r="H1292" s="1190">
        <v>4</v>
      </c>
      <c r="I1292" s="1191">
        <v>1.28</v>
      </c>
      <c r="J1292" s="1191">
        <v>0</v>
      </c>
      <c r="K1292" s="1192">
        <v>54</v>
      </c>
      <c r="L1292" s="1191">
        <v>18.329599999999999</v>
      </c>
      <c r="M1292" s="1191">
        <v>69.12</v>
      </c>
      <c r="N1292" s="1190">
        <v>1</v>
      </c>
      <c r="O1292" s="1190">
        <v>0</v>
      </c>
      <c r="P1292" s="1187">
        <v>4690379059158</v>
      </c>
      <c r="Q1292" s="1190"/>
      <c r="R1292" s="1190">
        <v>0</v>
      </c>
      <c r="S1292" s="968" t="s">
        <v>4197</v>
      </c>
      <c r="T1292" s="983">
        <f t="shared" si="40"/>
        <v>3187.86</v>
      </c>
      <c r="U1292" s="983">
        <f t="shared" si="41"/>
        <v>3347.2530000000002</v>
      </c>
      <c r="V1292" s="1169"/>
    </row>
    <row r="1293" spans="1:22" hidden="1">
      <c r="A1293" s="1187" t="s">
        <v>4094</v>
      </c>
      <c r="B1293" s="1188">
        <v>600110000903</v>
      </c>
      <c r="C1293" s="1187" t="s">
        <v>4113</v>
      </c>
      <c r="D1293" s="1187" t="s">
        <v>4202</v>
      </c>
      <c r="E1293" s="1187" t="s">
        <v>4090</v>
      </c>
      <c r="F1293" s="1189">
        <v>12906</v>
      </c>
      <c r="G1293" s="1187" t="s">
        <v>4091</v>
      </c>
      <c r="H1293" s="1190">
        <v>6</v>
      </c>
      <c r="I1293" s="1191">
        <v>0.59</v>
      </c>
      <c r="J1293" s="1191">
        <v>0</v>
      </c>
      <c r="K1293" s="1192">
        <v>42</v>
      </c>
      <c r="L1293" s="1191">
        <v>8.3780000000000001</v>
      </c>
      <c r="M1293" s="1191">
        <v>24.78</v>
      </c>
      <c r="N1293" s="1190">
        <v>1</v>
      </c>
      <c r="O1293" s="1190">
        <v>0</v>
      </c>
      <c r="P1293" s="1187">
        <v>4690379061618</v>
      </c>
      <c r="Q1293" s="1190"/>
      <c r="R1293" s="1190">
        <v>0</v>
      </c>
      <c r="S1293" s="968" t="s">
        <v>4197</v>
      </c>
      <c r="T1293" s="983">
        <f t="shared" si="40"/>
        <v>8647.02</v>
      </c>
      <c r="U1293" s="983">
        <f t="shared" si="41"/>
        <v>9079.371000000001</v>
      </c>
      <c r="V1293" s="1169"/>
    </row>
    <row r="1294" spans="1:22" hidden="1">
      <c r="A1294" s="1187" t="s">
        <v>4094</v>
      </c>
      <c r="B1294" s="1188">
        <v>600110000904</v>
      </c>
      <c r="C1294" s="1187" t="s">
        <v>4116</v>
      </c>
      <c r="D1294" s="1187" t="s">
        <v>4202</v>
      </c>
      <c r="E1294" s="1187" t="s">
        <v>4090</v>
      </c>
      <c r="F1294" s="1189">
        <v>12906</v>
      </c>
      <c r="G1294" s="1187" t="s">
        <v>4091</v>
      </c>
      <c r="H1294" s="1190">
        <v>6</v>
      </c>
      <c r="I1294" s="1191">
        <v>0.59</v>
      </c>
      <c r="J1294" s="1191">
        <v>0</v>
      </c>
      <c r="K1294" s="1192">
        <v>42</v>
      </c>
      <c r="L1294" s="1191">
        <v>8.3780000000000001</v>
      </c>
      <c r="M1294" s="1191">
        <v>24.78</v>
      </c>
      <c r="N1294" s="1190">
        <v>1</v>
      </c>
      <c r="O1294" s="1190">
        <v>0</v>
      </c>
      <c r="P1294" s="1187">
        <v>4690379061625</v>
      </c>
      <c r="Q1294" s="1190"/>
      <c r="R1294" s="1190">
        <v>0</v>
      </c>
      <c r="S1294" s="968" t="s">
        <v>4197</v>
      </c>
      <c r="T1294" s="983">
        <f t="shared" si="40"/>
        <v>8647.02</v>
      </c>
      <c r="U1294" s="983">
        <f t="shared" si="41"/>
        <v>9079.371000000001</v>
      </c>
      <c r="V1294" s="1169"/>
    </row>
    <row r="1295" spans="1:22" hidden="1">
      <c r="A1295" s="1187" t="s">
        <v>4094</v>
      </c>
      <c r="B1295" s="1188">
        <v>600110000905</v>
      </c>
      <c r="C1295" s="1187" t="s">
        <v>4203</v>
      </c>
      <c r="D1295" s="1187" t="s">
        <v>4202</v>
      </c>
      <c r="E1295" s="1187" t="s">
        <v>4090</v>
      </c>
      <c r="F1295" s="1189">
        <v>12906</v>
      </c>
      <c r="G1295" s="1187" t="s">
        <v>4091</v>
      </c>
      <c r="H1295" s="1190">
        <v>6</v>
      </c>
      <c r="I1295" s="1191">
        <v>0.59</v>
      </c>
      <c r="J1295" s="1191">
        <v>0</v>
      </c>
      <c r="K1295" s="1192">
        <v>42</v>
      </c>
      <c r="L1295" s="1191">
        <v>8.3780000000000001</v>
      </c>
      <c r="M1295" s="1191">
        <v>24.78</v>
      </c>
      <c r="N1295" s="1190">
        <v>1</v>
      </c>
      <c r="O1295" s="1190">
        <v>0</v>
      </c>
      <c r="P1295" s="1187">
        <v>4690379061632</v>
      </c>
      <c r="Q1295" s="1190"/>
      <c r="R1295" s="1190">
        <v>0</v>
      </c>
      <c r="S1295" s="968" t="s">
        <v>4197</v>
      </c>
      <c r="T1295" s="983">
        <f t="shared" si="40"/>
        <v>8647.02</v>
      </c>
      <c r="U1295" s="983">
        <f t="shared" si="41"/>
        <v>9079.371000000001</v>
      </c>
      <c r="V1295" s="1169"/>
    </row>
    <row r="1296" spans="1:22" hidden="1">
      <c r="A1296" s="1187" t="s">
        <v>4094</v>
      </c>
      <c r="B1296" s="1188">
        <v>600110000906</v>
      </c>
      <c r="C1296" s="1187" t="s">
        <v>4204</v>
      </c>
      <c r="D1296" s="1187" t="s">
        <v>4202</v>
      </c>
      <c r="E1296" s="1187" t="s">
        <v>4090</v>
      </c>
      <c r="F1296" s="1189">
        <v>12906</v>
      </c>
      <c r="G1296" s="1187" t="s">
        <v>4091</v>
      </c>
      <c r="H1296" s="1190">
        <v>6</v>
      </c>
      <c r="I1296" s="1191">
        <v>0.59</v>
      </c>
      <c r="J1296" s="1191">
        <v>0</v>
      </c>
      <c r="K1296" s="1192">
        <v>42</v>
      </c>
      <c r="L1296" s="1191">
        <v>8.3780000000000001</v>
      </c>
      <c r="M1296" s="1191">
        <v>24.78</v>
      </c>
      <c r="N1296" s="1190">
        <v>1</v>
      </c>
      <c r="O1296" s="1190">
        <v>0</v>
      </c>
      <c r="P1296" s="1187">
        <v>4690379061649</v>
      </c>
      <c r="Q1296" s="1190"/>
      <c r="R1296" s="1190">
        <v>0</v>
      </c>
      <c r="S1296" s="968" t="s">
        <v>4197</v>
      </c>
      <c r="T1296" s="983">
        <f t="shared" si="40"/>
        <v>8647.02</v>
      </c>
      <c r="U1296" s="983">
        <f t="shared" si="41"/>
        <v>9079.371000000001</v>
      </c>
      <c r="V1296" s="1169"/>
    </row>
    <row r="1297" spans="1:22" hidden="1">
      <c r="A1297" s="1187" t="s">
        <v>4094</v>
      </c>
      <c r="B1297" s="1188">
        <v>600110000907</v>
      </c>
      <c r="C1297" s="1187" t="s">
        <v>4117</v>
      </c>
      <c r="D1297" s="1187" t="s">
        <v>4202</v>
      </c>
      <c r="E1297" s="1187" t="s">
        <v>4090</v>
      </c>
      <c r="F1297" s="1189">
        <v>12906</v>
      </c>
      <c r="G1297" s="1187" t="s">
        <v>4091</v>
      </c>
      <c r="H1297" s="1190">
        <v>6</v>
      </c>
      <c r="I1297" s="1191">
        <v>0.59</v>
      </c>
      <c r="J1297" s="1191">
        <v>0</v>
      </c>
      <c r="K1297" s="1192">
        <v>42</v>
      </c>
      <c r="L1297" s="1191">
        <v>8.3780000000000001</v>
      </c>
      <c r="M1297" s="1191">
        <v>24.78</v>
      </c>
      <c r="N1297" s="1190">
        <v>1</v>
      </c>
      <c r="O1297" s="1190">
        <v>0</v>
      </c>
      <c r="P1297" s="1187">
        <v>4690379061656</v>
      </c>
      <c r="Q1297" s="1190"/>
      <c r="R1297" s="1190">
        <v>0</v>
      </c>
      <c r="S1297" s="968" t="s">
        <v>4197</v>
      </c>
      <c r="T1297" s="983">
        <f t="shared" si="40"/>
        <v>8647.02</v>
      </c>
      <c r="U1297" s="983">
        <f t="shared" si="41"/>
        <v>9079.371000000001</v>
      </c>
      <c r="V1297" s="1169"/>
    </row>
    <row r="1298" spans="1:22" hidden="1">
      <c r="A1298" s="1187" t="s">
        <v>4094</v>
      </c>
      <c r="B1298" s="1188">
        <v>600080000382</v>
      </c>
      <c r="C1298" s="1187" t="s">
        <v>4205</v>
      </c>
      <c r="D1298" s="1187" t="s">
        <v>4196</v>
      </c>
      <c r="E1298" s="1187" t="s">
        <v>4120</v>
      </c>
      <c r="F1298" s="1189">
        <v>4776</v>
      </c>
      <c r="G1298" s="1187" t="s">
        <v>4091</v>
      </c>
      <c r="H1298" s="1190">
        <v>2</v>
      </c>
      <c r="I1298" s="1191">
        <v>0.64</v>
      </c>
      <c r="J1298" s="1191">
        <v>0</v>
      </c>
      <c r="K1298" s="1192">
        <v>20</v>
      </c>
      <c r="L1298" s="1191">
        <v>8.6</v>
      </c>
      <c r="M1298" s="1191">
        <v>12.8</v>
      </c>
      <c r="N1298" s="1190">
        <v>1</v>
      </c>
      <c r="O1298" s="1190">
        <v>0</v>
      </c>
      <c r="P1298" s="1187">
        <v>4690379061526</v>
      </c>
      <c r="Q1298" s="1190"/>
      <c r="R1298" s="1190">
        <v>0</v>
      </c>
      <c r="S1298" s="968" t="s">
        <v>4197</v>
      </c>
      <c r="T1298" s="983">
        <f t="shared" si="40"/>
        <v>3199.92</v>
      </c>
      <c r="U1298" s="983">
        <f t="shared" si="41"/>
        <v>3359.9160000000002</v>
      </c>
      <c r="V1298" s="1169"/>
    </row>
    <row r="1299" spans="1:22" hidden="1">
      <c r="A1299" s="1187" t="s">
        <v>4094</v>
      </c>
      <c r="B1299" s="1188">
        <v>600080000386</v>
      </c>
      <c r="C1299" s="1187" t="s">
        <v>4206</v>
      </c>
      <c r="D1299" s="1187" t="s">
        <v>4196</v>
      </c>
      <c r="E1299" s="1187" t="s">
        <v>4120</v>
      </c>
      <c r="F1299" s="1189">
        <v>4776</v>
      </c>
      <c r="G1299" s="1187" t="s">
        <v>4091</v>
      </c>
      <c r="H1299" s="1190">
        <v>2</v>
      </c>
      <c r="I1299" s="1191">
        <v>0.64</v>
      </c>
      <c r="J1299" s="1191">
        <v>0</v>
      </c>
      <c r="K1299" s="1192">
        <v>20</v>
      </c>
      <c r="L1299" s="1191">
        <v>8.6</v>
      </c>
      <c r="M1299" s="1191">
        <v>12.8</v>
      </c>
      <c r="N1299" s="1190">
        <v>1</v>
      </c>
      <c r="O1299" s="1190">
        <v>0</v>
      </c>
      <c r="P1299" s="1187">
        <v>4690379061564</v>
      </c>
      <c r="Q1299" s="1190"/>
      <c r="R1299" s="1190">
        <v>0</v>
      </c>
      <c r="S1299" s="968" t="s">
        <v>4197</v>
      </c>
      <c r="T1299" s="983">
        <f t="shared" si="40"/>
        <v>3199.92</v>
      </c>
      <c r="U1299" s="983">
        <f t="shared" si="41"/>
        <v>3359.9160000000002</v>
      </c>
      <c r="V1299" s="1169"/>
    </row>
    <row r="1300" spans="1:22" hidden="1">
      <c r="A1300" s="1187" t="s">
        <v>4094</v>
      </c>
      <c r="B1300" s="1188">
        <v>600080000387</v>
      </c>
      <c r="C1300" s="1187" t="s">
        <v>4207</v>
      </c>
      <c r="D1300" s="1187" t="s">
        <v>4196</v>
      </c>
      <c r="E1300" s="1187" t="s">
        <v>4120</v>
      </c>
      <c r="F1300" s="1189">
        <v>4776</v>
      </c>
      <c r="G1300" s="1187" t="s">
        <v>4091</v>
      </c>
      <c r="H1300" s="1190">
        <v>2</v>
      </c>
      <c r="I1300" s="1191">
        <v>0.64</v>
      </c>
      <c r="J1300" s="1191">
        <v>0</v>
      </c>
      <c r="K1300" s="1192">
        <v>20</v>
      </c>
      <c r="L1300" s="1191">
        <v>8.6</v>
      </c>
      <c r="M1300" s="1191">
        <v>12.8</v>
      </c>
      <c r="N1300" s="1190">
        <v>1</v>
      </c>
      <c r="O1300" s="1190">
        <v>0</v>
      </c>
      <c r="P1300" s="1187">
        <v>4690379061571</v>
      </c>
      <c r="Q1300" s="1190"/>
      <c r="R1300" s="1190">
        <v>0</v>
      </c>
      <c r="S1300" s="968" t="s">
        <v>4197</v>
      </c>
      <c r="T1300" s="983">
        <f t="shared" si="40"/>
        <v>3199.92</v>
      </c>
      <c r="U1300" s="983">
        <f t="shared" si="41"/>
        <v>3359.9160000000002</v>
      </c>
      <c r="V1300" s="1169"/>
    </row>
    <row r="1301" spans="1:22" hidden="1">
      <c r="A1301" s="1187" t="s">
        <v>4094</v>
      </c>
      <c r="B1301" s="1188">
        <v>600080000383</v>
      </c>
      <c r="C1301" s="1187" t="s">
        <v>4208</v>
      </c>
      <c r="D1301" s="1187" t="s">
        <v>4196</v>
      </c>
      <c r="E1301" s="1187" t="s">
        <v>4120</v>
      </c>
      <c r="F1301" s="1189">
        <v>5508</v>
      </c>
      <c r="G1301" s="1187" t="s">
        <v>4091</v>
      </c>
      <c r="H1301" s="1190">
        <v>2</v>
      </c>
      <c r="I1301" s="1191">
        <v>0.64</v>
      </c>
      <c r="J1301" s="1191">
        <v>0</v>
      </c>
      <c r="K1301" s="1192">
        <v>20</v>
      </c>
      <c r="L1301" s="1191">
        <v>8.6</v>
      </c>
      <c r="M1301" s="1191">
        <v>12.8</v>
      </c>
      <c r="N1301" s="1190">
        <v>1</v>
      </c>
      <c r="O1301" s="1190">
        <v>0</v>
      </c>
      <c r="P1301" s="1187">
        <v>4690379061533</v>
      </c>
      <c r="Q1301" s="1190"/>
      <c r="R1301" s="1190">
        <v>0</v>
      </c>
      <c r="S1301" s="968" t="s">
        <v>4197</v>
      </c>
      <c r="T1301" s="983">
        <f t="shared" si="40"/>
        <v>3690.36</v>
      </c>
      <c r="U1301" s="983">
        <f t="shared" si="41"/>
        <v>3874.8780000000002</v>
      </c>
      <c r="V1301" s="1169"/>
    </row>
    <row r="1302" spans="1:22" hidden="1">
      <c r="A1302" s="1187" t="s">
        <v>4094</v>
      </c>
      <c r="B1302" s="1188">
        <v>600080000384</v>
      </c>
      <c r="C1302" s="1187" t="s">
        <v>4209</v>
      </c>
      <c r="D1302" s="1187" t="s">
        <v>4196</v>
      </c>
      <c r="E1302" s="1187" t="s">
        <v>4120</v>
      </c>
      <c r="F1302" s="1189">
        <v>5508</v>
      </c>
      <c r="G1302" s="1187" t="s">
        <v>4091</v>
      </c>
      <c r="H1302" s="1190">
        <v>2</v>
      </c>
      <c r="I1302" s="1191">
        <v>0.64</v>
      </c>
      <c r="J1302" s="1191">
        <v>0</v>
      </c>
      <c r="K1302" s="1192">
        <v>20</v>
      </c>
      <c r="L1302" s="1191">
        <v>8.6</v>
      </c>
      <c r="M1302" s="1191">
        <v>12.8</v>
      </c>
      <c r="N1302" s="1190">
        <v>1</v>
      </c>
      <c r="O1302" s="1190">
        <v>0</v>
      </c>
      <c r="P1302" s="1187">
        <v>4690379061540</v>
      </c>
      <c r="Q1302" s="1190"/>
      <c r="R1302" s="1190">
        <v>0</v>
      </c>
      <c r="S1302" s="968" t="s">
        <v>4197</v>
      </c>
      <c r="T1302" s="983">
        <f t="shared" si="40"/>
        <v>3690.36</v>
      </c>
      <c r="U1302" s="983">
        <f t="shared" si="41"/>
        <v>3874.8780000000002</v>
      </c>
      <c r="V1302" s="1169"/>
    </row>
    <row r="1303" spans="1:22" hidden="1">
      <c r="A1303" s="1187" t="s">
        <v>4094</v>
      </c>
      <c r="B1303" s="1188">
        <v>600080000385</v>
      </c>
      <c r="C1303" s="1187" t="s">
        <v>4210</v>
      </c>
      <c r="D1303" s="1187" t="s">
        <v>4196</v>
      </c>
      <c r="E1303" s="1187" t="s">
        <v>4120</v>
      </c>
      <c r="F1303" s="1189">
        <v>5508</v>
      </c>
      <c r="G1303" s="1187" t="s">
        <v>4091</v>
      </c>
      <c r="H1303" s="1190">
        <v>2</v>
      </c>
      <c r="I1303" s="1191">
        <v>0.64</v>
      </c>
      <c r="J1303" s="1191">
        <v>0</v>
      </c>
      <c r="K1303" s="1192">
        <v>20</v>
      </c>
      <c r="L1303" s="1191">
        <v>8.6</v>
      </c>
      <c r="M1303" s="1191">
        <v>12.8</v>
      </c>
      <c r="N1303" s="1190">
        <v>1</v>
      </c>
      <c r="O1303" s="1190">
        <v>0</v>
      </c>
      <c r="P1303" s="1187">
        <v>4690379061557</v>
      </c>
      <c r="Q1303" s="1190"/>
      <c r="R1303" s="1190">
        <v>0</v>
      </c>
      <c r="S1303" s="968" t="s">
        <v>4197</v>
      </c>
      <c r="T1303" s="983">
        <f t="shared" si="40"/>
        <v>3690.36</v>
      </c>
      <c r="U1303" s="983">
        <f t="shared" si="41"/>
        <v>3874.8780000000002</v>
      </c>
      <c r="V1303" s="1169"/>
    </row>
    <row r="1304" spans="1:22" hidden="1">
      <c r="A1304" s="1187" t="s">
        <v>4094</v>
      </c>
      <c r="B1304" s="1188">
        <v>600080000388</v>
      </c>
      <c r="C1304" s="1187" t="s">
        <v>4211</v>
      </c>
      <c r="D1304" s="1187" t="s">
        <v>4196</v>
      </c>
      <c r="E1304" s="1187" t="s">
        <v>4120</v>
      </c>
      <c r="F1304" s="1189">
        <v>5508</v>
      </c>
      <c r="G1304" s="1187" t="s">
        <v>4091</v>
      </c>
      <c r="H1304" s="1190">
        <v>2</v>
      </c>
      <c r="I1304" s="1191">
        <v>0.64</v>
      </c>
      <c r="J1304" s="1191">
        <v>0</v>
      </c>
      <c r="K1304" s="1192">
        <v>20</v>
      </c>
      <c r="L1304" s="1191">
        <v>8.6</v>
      </c>
      <c r="M1304" s="1191">
        <v>12.8</v>
      </c>
      <c r="N1304" s="1190">
        <v>1</v>
      </c>
      <c r="O1304" s="1190">
        <v>0</v>
      </c>
      <c r="P1304" s="1187">
        <v>4690379061588</v>
      </c>
      <c r="Q1304" s="1190"/>
      <c r="R1304" s="1190">
        <v>0</v>
      </c>
      <c r="S1304" s="968" t="s">
        <v>4197</v>
      </c>
      <c r="T1304" s="983">
        <f t="shared" si="40"/>
        <v>3690.36</v>
      </c>
      <c r="U1304" s="983">
        <f t="shared" si="41"/>
        <v>3874.8780000000002</v>
      </c>
      <c r="V1304" s="1169"/>
    </row>
    <row r="1305" spans="1:22" hidden="1">
      <c r="A1305" s="1187" t="s">
        <v>4094</v>
      </c>
      <c r="B1305" s="1188">
        <v>600080000389</v>
      </c>
      <c r="C1305" s="1187" t="s">
        <v>4212</v>
      </c>
      <c r="D1305" s="1187" t="s">
        <v>4196</v>
      </c>
      <c r="E1305" s="1187" t="s">
        <v>4120</v>
      </c>
      <c r="F1305" s="1189">
        <v>5508</v>
      </c>
      <c r="G1305" s="1187" t="s">
        <v>4091</v>
      </c>
      <c r="H1305" s="1190">
        <v>2</v>
      </c>
      <c r="I1305" s="1191">
        <v>0.64</v>
      </c>
      <c r="J1305" s="1191">
        <v>0</v>
      </c>
      <c r="K1305" s="1192">
        <v>20</v>
      </c>
      <c r="L1305" s="1191">
        <v>8.6</v>
      </c>
      <c r="M1305" s="1191">
        <v>12.8</v>
      </c>
      <c r="N1305" s="1190">
        <v>1</v>
      </c>
      <c r="O1305" s="1190">
        <v>0</v>
      </c>
      <c r="P1305" s="1187">
        <v>4690379061595</v>
      </c>
      <c r="Q1305" s="1190"/>
      <c r="R1305" s="1190">
        <v>0</v>
      </c>
      <c r="S1305" s="968" t="s">
        <v>4197</v>
      </c>
      <c r="T1305" s="983">
        <f t="shared" si="40"/>
        <v>3690.36</v>
      </c>
      <c r="U1305" s="983">
        <f t="shared" si="41"/>
        <v>3874.8780000000002</v>
      </c>
      <c r="V1305" s="1169"/>
    </row>
    <row r="1306" spans="1:22" hidden="1">
      <c r="A1306" s="1187" t="s">
        <v>4094</v>
      </c>
      <c r="B1306" s="1188">
        <v>600080000390</v>
      </c>
      <c r="C1306" s="1187" t="s">
        <v>4213</v>
      </c>
      <c r="D1306" s="1187" t="s">
        <v>4196</v>
      </c>
      <c r="E1306" s="1187" t="s">
        <v>4120</v>
      </c>
      <c r="F1306" s="1189">
        <v>6300</v>
      </c>
      <c r="G1306" s="1187" t="s">
        <v>4091</v>
      </c>
      <c r="H1306" s="1190">
        <v>2</v>
      </c>
      <c r="I1306" s="1191">
        <v>0.64</v>
      </c>
      <c r="J1306" s="1191">
        <v>0</v>
      </c>
      <c r="K1306" s="1192">
        <v>20</v>
      </c>
      <c r="L1306" s="1191">
        <v>8.6</v>
      </c>
      <c r="M1306" s="1191">
        <v>12.8</v>
      </c>
      <c r="N1306" s="1190">
        <v>1</v>
      </c>
      <c r="O1306" s="1190">
        <v>0</v>
      </c>
      <c r="P1306" s="1187">
        <v>4690379061601</v>
      </c>
      <c r="Q1306" s="1190"/>
      <c r="R1306" s="1190">
        <v>0</v>
      </c>
      <c r="S1306" s="968" t="s">
        <v>4197</v>
      </c>
      <c r="T1306" s="983">
        <f t="shared" si="40"/>
        <v>4221</v>
      </c>
      <c r="U1306" s="983">
        <f t="shared" si="41"/>
        <v>4432.05</v>
      </c>
      <c r="V1306" s="1169"/>
    </row>
    <row r="1307" spans="1:22" hidden="1">
      <c r="A1307" s="1187" t="s">
        <v>4094</v>
      </c>
      <c r="B1307" s="1188">
        <v>600110000908</v>
      </c>
      <c r="C1307" s="1187" t="s">
        <v>4214</v>
      </c>
      <c r="D1307" s="1187" t="s">
        <v>4215</v>
      </c>
      <c r="E1307" s="1187" t="s">
        <v>4090</v>
      </c>
      <c r="F1307" s="1189">
        <v>18660</v>
      </c>
      <c r="G1307" s="1187" t="s">
        <v>4091</v>
      </c>
      <c r="H1307" s="1190">
        <v>6</v>
      </c>
      <c r="I1307" s="1191">
        <v>0.48</v>
      </c>
      <c r="J1307" s="1191">
        <v>0</v>
      </c>
      <c r="K1307" s="1192">
        <v>42</v>
      </c>
      <c r="L1307" s="1191">
        <v>6.8159999999999998</v>
      </c>
      <c r="M1307" s="1191">
        <v>20.16</v>
      </c>
      <c r="N1307" s="1190">
        <v>1</v>
      </c>
      <c r="O1307" s="1190">
        <v>0</v>
      </c>
      <c r="P1307" s="1187">
        <v>4690379061663</v>
      </c>
      <c r="Q1307" s="1190"/>
      <c r="R1307" s="1190">
        <v>0</v>
      </c>
      <c r="S1307" s="968" t="s">
        <v>4197</v>
      </c>
      <c r="T1307" s="983">
        <f t="shared" si="40"/>
        <v>12502.2</v>
      </c>
      <c r="U1307" s="983">
        <f t="shared" si="41"/>
        <v>13127.310000000001</v>
      </c>
      <c r="V1307" s="1169"/>
    </row>
    <row r="1308" spans="1:22" hidden="1">
      <c r="A1308" s="1187" t="s">
        <v>4094</v>
      </c>
      <c r="B1308" s="1188">
        <v>600110000909</v>
      </c>
      <c r="C1308" s="1187" t="s">
        <v>4216</v>
      </c>
      <c r="D1308" s="1187" t="s">
        <v>4215</v>
      </c>
      <c r="E1308" s="1187" t="s">
        <v>4090</v>
      </c>
      <c r="F1308" s="1189">
        <v>18660</v>
      </c>
      <c r="G1308" s="1187" t="s">
        <v>4091</v>
      </c>
      <c r="H1308" s="1190">
        <v>6</v>
      </c>
      <c r="I1308" s="1191">
        <v>0.48</v>
      </c>
      <c r="J1308" s="1191">
        <v>0</v>
      </c>
      <c r="K1308" s="1192">
        <v>42</v>
      </c>
      <c r="L1308" s="1191">
        <v>6.8159999999999998</v>
      </c>
      <c r="M1308" s="1191">
        <v>20.16</v>
      </c>
      <c r="N1308" s="1190">
        <v>1</v>
      </c>
      <c r="O1308" s="1190">
        <v>0</v>
      </c>
      <c r="P1308" s="1187">
        <v>4690379061670</v>
      </c>
      <c r="Q1308" s="1190"/>
      <c r="R1308" s="1190">
        <v>0</v>
      </c>
      <c r="S1308" s="968" t="s">
        <v>4197</v>
      </c>
      <c r="T1308" s="983">
        <f t="shared" si="40"/>
        <v>12502.2</v>
      </c>
      <c r="U1308" s="983">
        <f t="shared" si="41"/>
        <v>13127.310000000001</v>
      </c>
      <c r="V1308" s="1169"/>
    </row>
    <row r="1309" spans="1:22" hidden="1">
      <c r="A1309" s="1187" t="s">
        <v>4094</v>
      </c>
      <c r="B1309" s="1188">
        <v>600110000910</v>
      </c>
      <c r="C1309" s="1187" t="s">
        <v>4217</v>
      </c>
      <c r="D1309" s="1187" t="s">
        <v>4215</v>
      </c>
      <c r="E1309" s="1187" t="s">
        <v>4090</v>
      </c>
      <c r="F1309" s="1189">
        <v>18660</v>
      </c>
      <c r="G1309" s="1187" t="s">
        <v>4091</v>
      </c>
      <c r="H1309" s="1190">
        <v>6</v>
      </c>
      <c r="I1309" s="1191">
        <v>0.48</v>
      </c>
      <c r="J1309" s="1191">
        <v>0</v>
      </c>
      <c r="K1309" s="1192">
        <v>42</v>
      </c>
      <c r="L1309" s="1191">
        <v>6.8159999999999998</v>
      </c>
      <c r="M1309" s="1191">
        <v>20.16</v>
      </c>
      <c r="N1309" s="1190">
        <v>1</v>
      </c>
      <c r="O1309" s="1190">
        <v>0</v>
      </c>
      <c r="P1309" s="1187">
        <v>4690379061687</v>
      </c>
      <c r="Q1309" s="1190"/>
      <c r="R1309" s="1190">
        <v>0</v>
      </c>
      <c r="S1309" s="968" t="s">
        <v>4197</v>
      </c>
      <c r="T1309" s="983">
        <f t="shared" si="40"/>
        <v>12502.2</v>
      </c>
      <c r="U1309" s="983">
        <f t="shared" si="41"/>
        <v>13127.310000000001</v>
      </c>
      <c r="V1309" s="1169"/>
    </row>
    <row r="1310" spans="1:22" hidden="1">
      <c r="A1310" s="1187" t="s">
        <v>4218</v>
      </c>
      <c r="B1310" s="1188">
        <v>600180000015</v>
      </c>
      <c r="C1310" s="1187" t="s">
        <v>4219</v>
      </c>
      <c r="D1310" s="1187" t="s">
        <v>4220</v>
      </c>
      <c r="E1310" s="1187" t="s">
        <v>4090</v>
      </c>
      <c r="F1310" s="1189">
        <v>10140</v>
      </c>
      <c r="G1310" s="1187" t="s">
        <v>4091</v>
      </c>
      <c r="H1310" s="1190">
        <v>1</v>
      </c>
      <c r="I1310" s="1191">
        <v>3.3359999999999999</v>
      </c>
      <c r="J1310" s="1191">
        <v>0</v>
      </c>
      <c r="K1310" s="1192">
        <v>18</v>
      </c>
      <c r="L1310" s="1191">
        <v>50.57376</v>
      </c>
      <c r="M1310" s="1191">
        <v>60.048000000000002</v>
      </c>
      <c r="N1310" s="1190">
        <v>1</v>
      </c>
      <c r="O1310" s="1190">
        <v>0</v>
      </c>
      <c r="P1310" s="1187">
        <v>4690379083368</v>
      </c>
      <c r="Q1310" s="1190"/>
      <c r="R1310" s="1190">
        <v>0</v>
      </c>
      <c r="S1310" s="968" t="s">
        <v>4092</v>
      </c>
      <c r="T1310" s="983">
        <f t="shared" si="40"/>
        <v>6793.8</v>
      </c>
      <c r="U1310" s="983">
        <f t="shared" si="41"/>
        <v>7133.4900000000007</v>
      </c>
      <c r="V1310" s="1169"/>
    </row>
    <row r="1311" spans="1:22" hidden="1">
      <c r="A1311" s="1187" t="s">
        <v>4218</v>
      </c>
      <c r="B1311" s="1188">
        <v>600180000016</v>
      </c>
      <c r="C1311" s="1187" t="s">
        <v>4221</v>
      </c>
      <c r="D1311" s="1187" t="s">
        <v>4220</v>
      </c>
      <c r="E1311" s="1187" t="s">
        <v>4090</v>
      </c>
      <c r="F1311" s="1189">
        <v>10140</v>
      </c>
      <c r="G1311" s="1187" t="s">
        <v>4091</v>
      </c>
      <c r="H1311" s="1190">
        <v>1</v>
      </c>
      <c r="I1311" s="1191">
        <v>3.3359999999999999</v>
      </c>
      <c r="J1311" s="1191">
        <v>0</v>
      </c>
      <c r="K1311" s="1192">
        <v>18</v>
      </c>
      <c r="L1311" s="1191">
        <v>50.57376</v>
      </c>
      <c r="M1311" s="1191">
        <v>60.048000000000002</v>
      </c>
      <c r="N1311" s="1190">
        <v>1</v>
      </c>
      <c r="O1311" s="1190">
        <v>0</v>
      </c>
      <c r="P1311" s="1187">
        <v>4690379083375</v>
      </c>
      <c r="Q1311" s="1190"/>
      <c r="R1311" s="1190">
        <v>0</v>
      </c>
      <c r="S1311" s="968" t="s">
        <v>4092</v>
      </c>
      <c r="T1311" s="983">
        <f t="shared" si="40"/>
        <v>6793.8</v>
      </c>
      <c r="U1311" s="983">
        <f t="shared" si="41"/>
        <v>7133.4900000000007</v>
      </c>
      <c r="V1311" s="1169"/>
    </row>
    <row r="1312" spans="1:22" hidden="1">
      <c r="A1312" s="1187" t="s">
        <v>4218</v>
      </c>
      <c r="B1312" s="1188">
        <v>610015000598</v>
      </c>
      <c r="C1312" s="1187" t="s">
        <v>4222</v>
      </c>
      <c r="D1312" s="1187" t="s">
        <v>4096</v>
      </c>
      <c r="E1312" s="1187" t="s">
        <v>4090</v>
      </c>
      <c r="F1312" s="1189">
        <v>6474</v>
      </c>
      <c r="G1312" s="1187" t="s">
        <v>4091</v>
      </c>
      <c r="H1312" s="1190">
        <v>2</v>
      </c>
      <c r="I1312" s="1191">
        <v>2.56</v>
      </c>
      <c r="J1312" s="1191">
        <v>0</v>
      </c>
      <c r="K1312" s="1192">
        <v>21</v>
      </c>
      <c r="L1312" s="1191">
        <v>56.32</v>
      </c>
      <c r="M1312" s="1191">
        <v>53.76</v>
      </c>
      <c r="N1312" s="1190">
        <v>1</v>
      </c>
      <c r="O1312" s="1190">
        <v>0</v>
      </c>
      <c r="P1312" s="1187">
        <v>4690379080534</v>
      </c>
      <c r="Q1312" s="1190"/>
      <c r="R1312" s="1190">
        <v>0</v>
      </c>
      <c r="S1312" s="968" t="s">
        <v>4092</v>
      </c>
      <c r="T1312" s="983">
        <f t="shared" si="40"/>
        <v>4337.58</v>
      </c>
      <c r="U1312" s="983">
        <f t="shared" si="41"/>
        <v>4554.4589999999998</v>
      </c>
      <c r="V1312" s="1169"/>
    </row>
    <row r="1313" spans="1:22" hidden="1">
      <c r="A1313" s="1187" t="s">
        <v>4218</v>
      </c>
      <c r="B1313" s="1188">
        <v>610015000599</v>
      </c>
      <c r="C1313" s="1187" t="s">
        <v>4223</v>
      </c>
      <c r="D1313" s="1187" t="s">
        <v>4096</v>
      </c>
      <c r="E1313" s="1187" t="s">
        <v>4090</v>
      </c>
      <c r="F1313" s="1189">
        <v>6474</v>
      </c>
      <c r="G1313" s="1187" t="s">
        <v>4091</v>
      </c>
      <c r="H1313" s="1190">
        <v>2</v>
      </c>
      <c r="I1313" s="1191">
        <v>2.56</v>
      </c>
      <c r="J1313" s="1191">
        <v>0</v>
      </c>
      <c r="K1313" s="1192">
        <v>21</v>
      </c>
      <c r="L1313" s="1191">
        <v>56.32</v>
      </c>
      <c r="M1313" s="1191">
        <v>53.76</v>
      </c>
      <c r="N1313" s="1190">
        <v>1</v>
      </c>
      <c r="O1313" s="1190">
        <v>0</v>
      </c>
      <c r="P1313" s="1187">
        <v>4690379080541</v>
      </c>
      <c r="Q1313" s="1190"/>
      <c r="R1313" s="1190">
        <v>0</v>
      </c>
      <c r="S1313" s="968" t="s">
        <v>4092</v>
      </c>
      <c r="T1313" s="983">
        <f t="shared" si="40"/>
        <v>4337.58</v>
      </c>
      <c r="U1313" s="983">
        <f t="shared" si="41"/>
        <v>4554.4589999999998</v>
      </c>
      <c r="V1313" s="1169"/>
    </row>
    <row r="1314" spans="1:22" hidden="1">
      <c r="A1314" s="1187" t="s">
        <v>4218</v>
      </c>
      <c r="B1314" s="1188">
        <v>610015000600</v>
      </c>
      <c r="C1314" s="1187" t="s">
        <v>4224</v>
      </c>
      <c r="D1314" s="1187" t="s">
        <v>4096</v>
      </c>
      <c r="E1314" s="1187" t="s">
        <v>4090</v>
      </c>
      <c r="F1314" s="1189">
        <v>6474</v>
      </c>
      <c r="G1314" s="1187" t="s">
        <v>4091</v>
      </c>
      <c r="H1314" s="1190">
        <v>2</v>
      </c>
      <c r="I1314" s="1191">
        <v>2.56</v>
      </c>
      <c r="J1314" s="1191">
        <v>0</v>
      </c>
      <c r="K1314" s="1192">
        <v>21</v>
      </c>
      <c r="L1314" s="1191">
        <v>56.32</v>
      </c>
      <c r="M1314" s="1191">
        <v>53.76</v>
      </c>
      <c r="N1314" s="1190">
        <v>1</v>
      </c>
      <c r="O1314" s="1190">
        <v>0</v>
      </c>
      <c r="P1314" s="1187">
        <v>4690379080558</v>
      </c>
      <c r="Q1314" s="1190"/>
      <c r="R1314" s="1190">
        <v>0</v>
      </c>
      <c r="S1314" s="968" t="s">
        <v>4092</v>
      </c>
      <c r="T1314" s="983">
        <f t="shared" si="40"/>
        <v>4337.58</v>
      </c>
      <c r="U1314" s="983">
        <f t="shared" si="41"/>
        <v>4554.4589999999998</v>
      </c>
      <c r="V1314" s="1169"/>
    </row>
    <row r="1315" spans="1:22" hidden="1">
      <c r="A1315" s="1187" t="s">
        <v>4218</v>
      </c>
      <c r="B1315" s="1188">
        <v>610015000601</v>
      </c>
      <c r="C1315" s="1187" t="s">
        <v>4225</v>
      </c>
      <c r="D1315" s="1187" t="s">
        <v>4096</v>
      </c>
      <c r="E1315" s="1187" t="s">
        <v>4090</v>
      </c>
      <c r="F1315" s="1189">
        <v>6474</v>
      </c>
      <c r="G1315" s="1187" t="s">
        <v>4091</v>
      </c>
      <c r="H1315" s="1190">
        <v>2</v>
      </c>
      <c r="I1315" s="1191">
        <v>2.56</v>
      </c>
      <c r="J1315" s="1191">
        <v>0</v>
      </c>
      <c r="K1315" s="1192">
        <v>21</v>
      </c>
      <c r="L1315" s="1191">
        <v>56.32</v>
      </c>
      <c r="M1315" s="1191">
        <v>53.76</v>
      </c>
      <c r="N1315" s="1190">
        <v>1</v>
      </c>
      <c r="O1315" s="1190">
        <v>0</v>
      </c>
      <c r="P1315" s="1187">
        <v>4690379080565</v>
      </c>
      <c r="Q1315" s="1190"/>
      <c r="R1315" s="1190">
        <v>0</v>
      </c>
      <c r="S1315" s="968" t="s">
        <v>4092</v>
      </c>
      <c r="T1315" s="983">
        <f t="shared" si="40"/>
        <v>4337.58</v>
      </c>
      <c r="U1315" s="983">
        <f t="shared" si="41"/>
        <v>4554.4589999999998</v>
      </c>
      <c r="V1315" s="1169"/>
    </row>
    <row r="1316" spans="1:22" hidden="1">
      <c r="A1316" s="1187" t="s">
        <v>4218</v>
      </c>
      <c r="B1316" s="1188">
        <v>610015000602</v>
      </c>
      <c r="C1316" s="1187" t="s">
        <v>4226</v>
      </c>
      <c r="D1316" s="1187" t="s">
        <v>4096</v>
      </c>
      <c r="E1316" s="1187" t="s">
        <v>4090</v>
      </c>
      <c r="F1316" s="1189">
        <v>6474</v>
      </c>
      <c r="G1316" s="1187" t="s">
        <v>4091</v>
      </c>
      <c r="H1316" s="1190">
        <v>2</v>
      </c>
      <c r="I1316" s="1191">
        <v>2.56</v>
      </c>
      <c r="J1316" s="1191">
        <v>0</v>
      </c>
      <c r="K1316" s="1192">
        <v>21</v>
      </c>
      <c r="L1316" s="1191">
        <v>56.32</v>
      </c>
      <c r="M1316" s="1191">
        <v>53.76</v>
      </c>
      <c r="N1316" s="1190">
        <v>1</v>
      </c>
      <c r="O1316" s="1190">
        <v>0</v>
      </c>
      <c r="P1316" s="1187">
        <v>4690379080572</v>
      </c>
      <c r="Q1316" s="1190"/>
      <c r="R1316" s="1190">
        <v>0</v>
      </c>
      <c r="S1316" s="968" t="s">
        <v>4092</v>
      </c>
      <c r="T1316" s="983">
        <f t="shared" si="40"/>
        <v>4337.58</v>
      </c>
      <c r="U1316" s="983">
        <f t="shared" si="41"/>
        <v>4554.4589999999998</v>
      </c>
      <c r="V1316" s="1169"/>
    </row>
    <row r="1317" spans="1:22" hidden="1">
      <c r="A1317" s="1187" t="s">
        <v>4218</v>
      </c>
      <c r="B1317" s="1188">
        <v>610015000603</v>
      </c>
      <c r="C1317" s="1187" t="s">
        <v>4227</v>
      </c>
      <c r="D1317" s="1187" t="s">
        <v>4096</v>
      </c>
      <c r="E1317" s="1187" t="s">
        <v>4090</v>
      </c>
      <c r="F1317" s="1189">
        <v>7398</v>
      </c>
      <c r="G1317" s="1187" t="s">
        <v>4091</v>
      </c>
      <c r="H1317" s="1190">
        <v>2</v>
      </c>
      <c r="I1317" s="1191">
        <v>2.56</v>
      </c>
      <c r="J1317" s="1191">
        <v>0</v>
      </c>
      <c r="K1317" s="1192">
        <v>21</v>
      </c>
      <c r="L1317" s="1191">
        <v>56.32</v>
      </c>
      <c r="M1317" s="1191">
        <v>53.76</v>
      </c>
      <c r="N1317" s="1190">
        <v>1</v>
      </c>
      <c r="O1317" s="1190">
        <v>0</v>
      </c>
      <c r="P1317" s="1187">
        <v>4690379080589</v>
      </c>
      <c r="Q1317" s="1190"/>
      <c r="R1317" s="1190">
        <v>0</v>
      </c>
      <c r="S1317" s="968" t="s">
        <v>4092</v>
      </c>
      <c r="T1317" s="983">
        <f t="shared" si="40"/>
        <v>4956.66</v>
      </c>
      <c r="U1317" s="983">
        <f t="shared" si="41"/>
        <v>5204.4930000000004</v>
      </c>
      <c r="V1317" s="1169"/>
    </row>
    <row r="1318" spans="1:22" hidden="1">
      <c r="A1318" s="1187" t="s">
        <v>4218</v>
      </c>
      <c r="B1318" s="1188">
        <v>610015000605</v>
      </c>
      <c r="C1318" s="1187" t="s">
        <v>4228</v>
      </c>
      <c r="D1318" s="1187" t="s">
        <v>4096</v>
      </c>
      <c r="E1318" s="1187" t="s">
        <v>4090</v>
      </c>
      <c r="F1318" s="1189">
        <v>7398</v>
      </c>
      <c r="G1318" s="1187" t="s">
        <v>4091</v>
      </c>
      <c r="H1318" s="1190">
        <v>2</v>
      </c>
      <c r="I1318" s="1191">
        <v>2.56</v>
      </c>
      <c r="J1318" s="1191">
        <v>0</v>
      </c>
      <c r="K1318" s="1192">
        <v>21</v>
      </c>
      <c r="L1318" s="1191">
        <v>56.32</v>
      </c>
      <c r="M1318" s="1191">
        <v>53.76</v>
      </c>
      <c r="N1318" s="1190">
        <v>1</v>
      </c>
      <c r="O1318" s="1190">
        <v>0</v>
      </c>
      <c r="P1318" s="1187">
        <v>4690379080596</v>
      </c>
      <c r="Q1318" s="1190"/>
      <c r="R1318" s="1190">
        <v>0</v>
      </c>
      <c r="S1318" s="968" t="s">
        <v>4092</v>
      </c>
      <c r="T1318" s="983">
        <f t="shared" si="40"/>
        <v>4956.66</v>
      </c>
      <c r="U1318" s="983">
        <f t="shared" si="41"/>
        <v>5204.4930000000004</v>
      </c>
      <c r="V1318" s="1169"/>
    </row>
    <row r="1319" spans="1:22" hidden="1">
      <c r="A1319" s="1187" t="s">
        <v>4218</v>
      </c>
      <c r="B1319" s="1188">
        <v>610015000613</v>
      </c>
      <c r="C1319" s="1187" t="s">
        <v>4229</v>
      </c>
      <c r="D1319" s="1187" t="s">
        <v>4101</v>
      </c>
      <c r="E1319" s="1187" t="s">
        <v>4090</v>
      </c>
      <c r="F1319" s="1189">
        <v>5658</v>
      </c>
      <c r="G1319" s="1187" t="s">
        <v>4091</v>
      </c>
      <c r="H1319" s="1190">
        <v>2</v>
      </c>
      <c r="I1319" s="1191">
        <v>1.44</v>
      </c>
      <c r="J1319" s="1191">
        <v>0</v>
      </c>
      <c r="K1319" s="1192">
        <v>35</v>
      </c>
      <c r="L1319" s="1191">
        <v>29.088000000000001</v>
      </c>
      <c r="M1319" s="1191">
        <v>50.4</v>
      </c>
      <c r="N1319" s="1190">
        <v>1</v>
      </c>
      <c r="O1319" s="1190">
        <v>0</v>
      </c>
      <c r="P1319" s="1187">
        <v>4690379080749</v>
      </c>
      <c r="Q1319" s="1190"/>
      <c r="R1319" s="1190">
        <v>0</v>
      </c>
      <c r="S1319" s="968" t="s">
        <v>4092</v>
      </c>
      <c r="T1319" s="983">
        <f t="shared" si="40"/>
        <v>3790.86</v>
      </c>
      <c r="U1319" s="983">
        <f t="shared" si="41"/>
        <v>3980.4030000000002</v>
      </c>
      <c r="V1319" s="1169"/>
    </row>
    <row r="1320" spans="1:22" hidden="1">
      <c r="A1320" s="1187" t="s">
        <v>4218</v>
      </c>
      <c r="B1320" s="1188">
        <v>610015000614</v>
      </c>
      <c r="C1320" s="1187" t="s">
        <v>4230</v>
      </c>
      <c r="D1320" s="1187" t="s">
        <v>4101</v>
      </c>
      <c r="E1320" s="1187" t="s">
        <v>4090</v>
      </c>
      <c r="F1320" s="1189">
        <v>5658</v>
      </c>
      <c r="G1320" s="1187" t="s">
        <v>4091</v>
      </c>
      <c r="H1320" s="1190">
        <v>2</v>
      </c>
      <c r="I1320" s="1191">
        <v>1.44</v>
      </c>
      <c r="J1320" s="1191">
        <v>0</v>
      </c>
      <c r="K1320" s="1192">
        <v>35</v>
      </c>
      <c r="L1320" s="1191">
        <v>29.088000000000001</v>
      </c>
      <c r="M1320" s="1191">
        <v>50.4</v>
      </c>
      <c r="N1320" s="1190">
        <v>1</v>
      </c>
      <c r="O1320" s="1190">
        <v>0</v>
      </c>
      <c r="P1320" s="1187">
        <v>4690379080756</v>
      </c>
      <c r="Q1320" s="1190"/>
      <c r="R1320" s="1190">
        <v>0</v>
      </c>
      <c r="S1320" s="968" t="s">
        <v>4092</v>
      </c>
      <c r="T1320" s="983">
        <f t="shared" si="40"/>
        <v>3790.86</v>
      </c>
      <c r="U1320" s="983">
        <f t="shared" si="41"/>
        <v>3980.4030000000002</v>
      </c>
      <c r="V1320" s="1169"/>
    </row>
    <row r="1321" spans="1:22" hidden="1">
      <c r="A1321" s="1187" t="s">
        <v>4218</v>
      </c>
      <c r="B1321" s="1188">
        <v>610015000615</v>
      </c>
      <c r="C1321" s="1187" t="s">
        <v>4231</v>
      </c>
      <c r="D1321" s="1187" t="s">
        <v>4101</v>
      </c>
      <c r="E1321" s="1187" t="s">
        <v>4090</v>
      </c>
      <c r="F1321" s="1189">
        <v>5658</v>
      </c>
      <c r="G1321" s="1187" t="s">
        <v>4091</v>
      </c>
      <c r="H1321" s="1190">
        <v>2</v>
      </c>
      <c r="I1321" s="1191">
        <v>1.44</v>
      </c>
      <c r="J1321" s="1191">
        <v>0</v>
      </c>
      <c r="K1321" s="1192">
        <v>35</v>
      </c>
      <c r="L1321" s="1191">
        <v>29.088000000000001</v>
      </c>
      <c r="M1321" s="1191">
        <v>50.4</v>
      </c>
      <c r="N1321" s="1190">
        <v>1</v>
      </c>
      <c r="O1321" s="1190">
        <v>0</v>
      </c>
      <c r="P1321" s="1187">
        <v>4690379080763</v>
      </c>
      <c r="Q1321" s="1190"/>
      <c r="R1321" s="1190">
        <v>0</v>
      </c>
      <c r="S1321" s="968" t="s">
        <v>4092</v>
      </c>
      <c r="T1321" s="983">
        <f t="shared" si="40"/>
        <v>3790.86</v>
      </c>
      <c r="U1321" s="983">
        <f t="shared" si="41"/>
        <v>3980.4030000000002</v>
      </c>
      <c r="V1321" s="1169"/>
    </row>
    <row r="1322" spans="1:22" hidden="1">
      <c r="A1322" s="1187" t="s">
        <v>4218</v>
      </c>
      <c r="B1322" s="1188">
        <v>610015000616</v>
      </c>
      <c r="C1322" s="1187" t="s">
        <v>4232</v>
      </c>
      <c r="D1322" s="1187" t="s">
        <v>4101</v>
      </c>
      <c r="E1322" s="1187" t="s">
        <v>4090</v>
      </c>
      <c r="F1322" s="1189">
        <v>5658</v>
      </c>
      <c r="G1322" s="1187" t="s">
        <v>4091</v>
      </c>
      <c r="H1322" s="1190">
        <v>2</v>
      </c>
      <c r="I1322" s="1191">
        <v>1.44</v>
      </c>
      <c r="J1322" s="1191">
        <v>0</v>
      </c>
      <c r="K1322" s="1192">
        <v>35</v>
      </c>
      <c r="L1322" s="1191">
        <v>29.088000000000001</v>
      </c>
      <c r="M1322" s="1191">
        <v>50.4</v>
      </c>
      <c r="N1322" s="1190">
        <v>1</v>
      </c>
      <c r="O1322" s="1190">
        <v>0</v>
      </c>
      <c r="P1322" s="1187">
        <v>4690379080770</v>
      </c>
      <c r="Q1322" s="1190"/>
      <c r="R1322" s="1190">
        <v>0</v>
      </c>
      <c r="S1322" s="968" t="s">
        <v>4092</v>
      </c>
      <c r="T1322" s="983">
        <f t="shared" si="40"/>
        <v>3790.86</v>
      </c>
      <c r="U1322" s="983">
        <f t="shared" si="41"/>
        <v>3980.4030000000002</v>
      </c>
      <c r="V1322" s="1169"/>
    </row>
    <row r="1323" spans="1:22" hidden="1">
      <c r="A1323" s="1187" t="s">
        <v>4218</v>
      </c>
      <c r="B1323" s="1188">
        <v>610015000617</v>
      </c>
      <c r="C1323" s="1187" t="s">
        <v>4233</v>
      </c>
      <c r="D1323" s="1187" t="s">
        <v>4101</v>
      </c>
      <c r="E1323" s="1187" t="s">
        <v>4090</v>
      </c>
      <c r="F1323" s="1189">
        <v>5658</v>
      </c>
      <c r="G1323" s="1187" t="s">
        <v>4091</v>
      </c>
      <c r="H1323" s="1190">
        <v>2</v>
      </c>
      <c r="I1323" s="1191">
        <v>1.44</v>
      </c>
      <c r="J1323" s="1191">
        <v>0</v>
      </c>
      <c r="K1323" s="1192">
        <v>35</v>
      </c>
      <c r="L1323" s="1191">
        <v>29.088000000000001</v>
      </c>
      <c r="M1323" s="1191">
        <v>50.4</v>
      </c>
      <c r="N1323" s="1190">
        <v>1</v>
      </c>
      <c r="O1323" s="1190">
        <v>0</v>
      </c>
      <c r="P1323" s="1187">
        <v>4690379080787</v>
      </c>
      <c r="Q1323" s="1190"/>
      <c r="R1323" s="1190">
        <v>0</v>
      </c>
      <c r="S1323" s="968" t="s">
        <v>4092</v>
      </c>
      <c r="T1323" s="983">
        <f t="shared" si="40"/>
        <v>3790.86</v>
      </c>
      <c r="U1323" s="983">
        <f t="shared" si="41"/>
        <v>3980.4030000000002</v>
      </c>
      <c r="V1323" s="1169"/>
    </row>
    <row r="1324" spans="1:22" hidden="1">
      <c r="A1324" s="1187" t="s">
        <v>4218</v>
      </c>
      <c r="B1324" s="1188">
        <v>610015000618</v>
      </c>
      <c r="C1324" s="1187" t="s">
        <v>4234</v>
      </c>
      <c r="D1324" s="1187" t="s">
        <v>4101</v>
      </c>
      <c r="E1324" s="1187" t="s">
        <v>4090</v>
      </c>
      <c r="F1324" s="1189">
        <v>6156</v>
      </c>
      <c r="G1324" s="1187" t="s">
        <v>4091</v>
      </c>
      <c r="H1324" s="1190">
        <v>2</v>
      </c>
      <c r="I1324" s="1191">
        <v>1.44</v>
      </c>
      <c r="J1324" s="1191">
        <v>0</v>
      </c>
      <c r="K1324" s="1192">
        <v>35</v>
      </c>
      <c r="L1324" s="1191">
        <v>29.088000000000001</v>
      </c>
      <c r="M1324" s="1191">
        <v>50.4</v>
      </c>
      <c r="N1324" s="1190">
        <v>1</v>
      </c>
      <c r="O1324" s="1190">
        <v>0</v>
      </c>
      <c r="P1324" s="1187">
        <v>4690379080794</v>
      </c>
      <c r="Q1324" s="1190"/>
      <c r="R1324" s="1190">
        <v>0</v>
      </c>
      <c r="S1324" s="968" t="s">
        <v>4092</v>
      </c>
      <c r="T1324" s="983">
        <f t="shared" si="40"/>
        <v>4124.5200000000004</v>
      </c>
      <c r="U1324" s="983">
        <f t="shared" si="41"/>
        <v>4330.746000000001</v>
      </c>
      <c r="V1324" s="1169"/>
    </row>
    <row r="1325" spans="1:22" hidden="1">
      <c r="A1325" s="1187" t="s">
        <v>4218</v>
      </c>
      <c r="B1325" s="1188">
        <v>610015000619</v>
      </c>
      <c r="C1325" s="1187" t="s">
        <v>4235</v>
      </c>
      <c r="D1325" s="1187" t="s">
        <v>4101</v>
      </c>
      <c r="E1325" s="1187" t="s">
        <v>4090</v>
      </c>
      <c r="F1325" s="1189">
        <v>6156</v>
      </c>
      <c r="G1325" s="1187" t="s">
        <v>4091</v>
      </c>
      <c r="H1325" s="1190">
        <v>2</v>
      </c>
      <c r="I1325" s="1191">
        <v>1.44</v>
      </c>
      <c r="J1325" s="1191">
        <v>0</v>
      </c>
      <c r="K1325" s="1192">
        <v>35</v>
      </c>
      <c r="L1325" s="1191">
        <v>29.088000000000001</v>
      </c>
      <c r="M1325" s="1191">
        <v>50.4</v>
      </c>
      <c r="N1325" s="1190">
        <v>1</v>
      </c>
      <c r="O1325" s="1190">
        <v>0</v>
      </c>
      <c r="P1325" s="1187">
        <v>4690379080800</v>
      </c>
      <c r="Q1325" s="1190"/>
      <c r="R1325" s="1190">
        <v>0</v>
      </c>
      <c r="S1325" s="968" t="s">
        <v>4092</v>
      </c>
      <c r="T1325" s="983">
        <f t="shared" si="40"/>
        <v>4124.5200000000004</v>
      </c>
      <c r="U1325" s="983">
        <f t="shared" si="41"/>
        <v>4330.746000000001</v>
      </c>
      <c r="V1325" s="1169"/>
    </row>
    <row r="1326" spans="1:22" hidden="1">
      <c r="A1326" s="1187" t="s">
        <v>4218</v>
      </c>
      <c r="B1326" s="1188">
        <v>610080000229</v>
      </c>
      <c r="C1326" s="1187" t="s">
        <v>4236</v>
      </c>
      <c r="D1326" s="1187" t="s">
        <v>4101</v>
      </c>
      <c r="E1326" s="1187" t="s">
        <v>4090</v>
      </c>
      <c r="F1326" s="1189">
        <v>6768</v>
      </c>
      <c r="G1326" s="1187" t="s">
        <v>4091</v>
      </c>
      <c r="H1326" s="1190">
        <v>2</v>
      </c>
      <c r="I1326" s="1191">
        <v>1.44</v>
      </c>
      <c r="J1326" s="1191">
        <v>0</v>
      </c>
      <c r="K1326" s="1192">
        <v>35</v>
      </c>
      <c r="L1326" s="1191">
        <v>29.231999999999999</v>
      </c>
      <c r="M1326" s="1191">
        <v>50.4</v>
      </c>
      <c r="N1326" s="1190">
        <v>1</v>
      </c>
      <c r="O1326" s="1190">
        <v>0</v>
      </c>
      <c r="P1326" s="1187">
        <v>4690379080817</v>
      </c>
      <c r="Q1326" s="1190"/>
      <c r="R1326" s="1190">
        <v>0</v>
      </c>
      <c r="S1326" s="968" t="s">
        <v>4092</v>
      </c>
      <c r="T1326" s="983">
        <f t="shared" si="40"/>
        <v>4534.5600000000004</v>
      </c>
      <c r="U1326" s="983">
        <f t="shared" si="41"/>
        <v>4761.2880000000005</v>
      </c>
      <c r="V1326" s="1169"/>
    </row>
    <row r="1327" spans="1:22" hidden="1">
      <c r="A1327" s="1187" t="s">
        <v>4218</v>
      </c>
      <c r="B1327" s="1188">
        <v>610080000230</v>
      </c>
      <c r="C1327" s="1187" t="s">
        <v>4237</v>
      </c>
      <c r="D1327" s="1187" t="s">
        <v>4101</v>
      </c>
      <c r="E1327" s="1187" t="s">
        <v>4090</v>
      </c>
      <c r="F1327" s="1189">
        <v>6768</v>
      </c>
      <c r="G1327" s="1187" t="s">
        <v>4091</v>
      </c>
      <c r="H1327" s="1190">
        <v>2</v>
      </c>
      <c r="I1327" s="1191">
        <v>1.44</v>
      </c>
      <c r="J1327" s="1191">
        <v>0</v>
      </c>
      <c r="K1327" s="1192">
        <v>35</v>
      </c>
      <c r="L1327" s="1191">
        <v>29.231999999999999</v>
      </c>
      <c r="M1327" s="1191">
        <v>50.4</v>
      </c>
      <c r="N1327" s="1190">
        <v>1</v>
      </c>
      <c r="O1327" s="1190">
        <v>0</v>
      </c>
      <c r="P1327" s="1187">
        <v>4690379080824</v>
      </c>
      <c r="Q1327" s="1190"/>
      <c r="R1327" s="1190">
        <v>0</v>
      </c>
      <c r="S1327" s="968" t="s">
        <v>4092</v>
      </c>
      <c r="T1327" s="983">
        <f t="shared" ref="T1327:T1390" si="42">F1327*67%</f>
        <v>4534.5600000000004</v>
      </c>
      <c r="U1327" s="983">
        <f t="shared" si="41"/>
        <v>4761.2880000000005</v>
      </c>
      <c r="V1327" s="1169"/>
    </row>
    <row r="1328" spans="1:22" hidden="1">
      <c r="A1328" s="1187" t="s">
        <v>4218</v>
      </c>
      <c r="B1328" s="1188">
        <v>610080000231</v>
      </c>
      <c r="C1328" s="1187" t="s">
        <v>4238</v>
      </c>
      <c r="D1328" s="1187" t="s">
        <v>4101</v>
      </c>
      <c r="E1328" s="1187" t="s">
        <v>4090</v>
      </c>
      <c r="F1328" s="1189">
        <v>6768</v>
      </c>
      <c r="G1328" s="1187" t="s">
        <v>4091</v>
      </c>
      <c r="H1328" s="1190">
        <v>2</v>
      </c>
      <c r="I1328" s="1191">
        <v>1.44</v>
      </c>
      <c r="J1328" s="1191">
        <v>0</v>
      </c>
      <c r="K1328" s="1192">
        <v>35</v>
      </c>
      <c r="L1328" s="1191">
        <v>29.231999999999999</v>
      </c>
      <c r="M1328" s="1191">
        <v>50.4</v>
      </c>
      <c r="N1328" s="1190">
        <v>1</v>
      </c>
      <c r="O1328" s="1190">
        <v>0</v>
      </c>
      <c r="P1328" s="1187">
        <v>4690379080831</v>
      </c>
      <c r="Q1328" s="1190"/>
      <c r="R1328" s="1190">
        <v>0</v>
      </c>
      <c r="S1328" s="968" t="s">
        <v>4092</v>
      </c>
      <c r="T1328" s="983">
        <f t="shared" si="42"/>
        <v>4534.5600000000004</v>
      </c>
      <c r="U1328" s="983">
        <f t="shared" ref="U1328:U1391" si="43">T1328*1.05</f>
        <v>4761.2880000000005</v>
      </c>
      <c r="V1328" s="1169"/>
    </row>
    <row r="1329" spans="1:22" hidden="1">
      <c r="A1329" s="1187" t="s">
        <v>4218</v>
      </c>
      <c r="B1329" s="1188">
        <v>610015000620</v>
      </c>
      <c r="C1329" s="1187" t="s">
        <v>4239</v>
      </c>
      <c r="D1329" s="1187" t="s">
        <v>4106</v>
      </c>
      <c r="E1329" s="1187" t="s">
        <v>4090</v>
      </c>
      <c r="F1329" s="1189">
        <v>5178</v>
      </c>
      <c r="G1329" s="1187" t="s">
        <v>4091</v>
      </c>
      <c r="H1329" s="1190">
        <v>3</v>
      </c>
      <c r="I1329" s="1191">
        <v>1.08</v>
      </c>
      <c r="J1329" s="1191">
        <v>0</v>
      </c>
      <c r="K1329" s="1192">
        <v>40</v>
      </c>
      <c r="L1329" s="1191">
        <v>22.248000000000001</v>
      </c>
      <c r="M1329" s="1191">
        <v>43.2</v>
      </c>
      <c r="N1329" s="1190">
        <v>1</v>
      </c>
      <c r="O1329" s="1190">
        <v>0</v>
      </c>
      <c r="P1329" s="1187">
        <v>4690379080916</v>
      </c>
      <c r="Q1329" s="1190"/>
      <c r="R1329" s="1190">
        <v>0</v>
      </c>
      <c r="S1329" s="968" t="s">
        <v>4092</v>
      </c>
      <c r="T1329" s="983">
        <f t="shared" si="42"/>
        <v>3469.26</v>
      </c>
      <c r="U1329" s="983">
        <f t="shared" si="43"/>
        <v>3642.7230000000004</v>
      </c>
      <c r="V1329" s="1169"/>
    </row>
    <row r="1330" spans="1:22" hidden="1">
      <c r="A1330" s="1187" t="s">
        <v>4218</v>
      </c>
      <c r="B1330" s="1188">
        <v>610015000621</v>
      </c>
      <c r="C1330" s="1187" t="s">
        <v>4240</v>
      </c>
      <c r="D1330" s="1187" t="s">
        <v>4106</v>
      </c>
      <c r="E1330" s="1187" t="s">
        <v>4090</v>
      </c>
      <c r="F1330" s="1189">
        <v>5178</v>
      </c>
      <c r="G1330" s="1187" t="s">
        <v>4091</v>
      </c>
      <c r="H1330" s="1190">
        <v>3</v>
      </c>
      <c r="I1330" s="1191">
        <v>1.08</v>
      </c>
      <c r="J1330" s="1191">
        <v>0</v>
      </c>
      <c r="K1330" s="1192">
        <v>40</v>
      </c>
      <c r="L1330" s="1191">
        <v>22.248000000000001</v>
      </c>
      <c r="M1330" s="1191">
        <v>43.2</v>
      </c>
      <c r="N1330" s="1190">
        <v>1</v>
      </c>
      <c r="O1330" s="1190">
        <v>0</v>
      </c>
      <c r="P1330" s="1187">
        <v>4690379080923</v>
      </c>
      <c r="Q1330" s="1190"/>
      <c r="R1330" s="1190">
        <v>0</v>
      </c>
      <c r="S1330" s="968" t="s">
        <v>4092</v>
      </c>
      <c r="T1330" s="983">
        <f t="shared" si="42"/>
        <v>3469.26</v>
      </c>
      <c r="U1330" s="983">
        <f t="shared" si="43"/>
        <v>3642.7230000000004</v>
      </c>
      <c r="V1330" s="1169"/>
    </row>
    <row r="1331" spans="1:22" hidden="1">
      <c r="A1331" s="1187" t="s">
        <v>4218</v>
      </c>
      <c r="B1331" s="1188">
        <v>610015000622</v>
      </c>
      <c r="C1331" s="1187" t="s">
        <v>4241</v>
      </c>
      <c r="D1331" s="1187" t="s">
        <v>4106</v>
      </c>
      <c r="E1331" s="1187" t="s">
        <v>4090</v>
      </c>
      <c r="F1331" s="1189">
        <v>5178</v>
      </c>
      <c r="G1331" s="1187" t="s">
        <v>4091</v>
      </c>
      <c r="H1331" s="1190">
        <v>3</v>
      </c>
      <c r="I1331" s="1191">
        <v>1.08</v>
      </c>
      <c r="J1331" s="1191">
        <v>0</v>
      </c>
      <c r="K1331" s="1192">
        <v>40</v>
      </c>
      <c r="L1331" s="1191">
        <v>22.248000000000001</v>
      </c>
      <c r="M1331" s="1191">
        <v>43.2</v>
      </c>
      <c r="N1331" s="1190">
        <v>1</v>
      </c>
      <c r="O1331" s="1190">
        <v>0</v>
      </c>
      <c r="P1331" s="1187">
        <v>4690379080930</v>
      </c>
      <c r="Q1331" s="1190"/>
      <c r="R1331" s="1190">
        <v>0</v>
      </c>
      <c r="S1331" s="968" t="s">
        <v>4092</v>
      </c>
      <c r="T1331" s="983">
        <f t="shared" si="42"/>
        <v>3469.26</v>
      </c>
      <c r="U1331" s="983">
        <f t="shared" si="43"/>
        <v>3642.7230000000004</v>
      </c>
      <c r="V1331" s="1169"/>
    </row>
    <row r="1332" spans="1:22" hidden="1">
      <c r="A1332" s="1187" t="s">
        <v>4218</v>
      </c>
      <c r="B1332" s="1188">
        <v>610015000623</v>
      </c>
      <c r="C1332" s="1187" t="s">
        <v>4242</v>
      </c>
      <c r="D1332" s="1187" t="s">
        <v>4106</v>
      </c>
      <c r="E1332" s="1187" t="s">
        <v>4090</v>
      </c>
      <c r="F1332" s="1189">
        <v>5178</v>
      </c>
      <c r="G1332" s="1187" t="s">
        <v>4091</v>
      </c>
      <c r="H1332" s="1190">
        <v>3</v>
      </c>
      <c r="I1332" s="1191">
        <v>1.08</v>
      </c>
      <c r="J1332" s="1191">
        <v>0</v>
      </c>
      <c r="K1332" s="1192">
        <v>40</v>
      </c>
      <c r="L1332" s="1191">
        <v>22.248000000000001</v>
      </c>
      <c r="M1332" s="1191">
        <v>43.2</v>
      </c>
      <c r="N1332" s="1190">
        <v>1</v>
      </c>
      <c r="O1332" s="1190">
        <v>0</v>
      </c>
      <c r="P1332" s="1187">
        <v>4690379080947</v>
      </c>
      <c r="Q1332" s="1190"/>
      <c r="R1332" s="1190">
        <v>0</v>
      </c>
      <c r="S1332" s="968" t="s">
        <v>4092</v>
      </c>
      <c r="T1332" s="983">
        <f t="shared" si="42"/>
        <v>3469.26</v>
      </c>
      <c r="U1332" s="983">
        <f t="shared" si="43"/>
        <v>3642.7230000000004</v>
      </c>
      <c r="V1332" s="1169"/>
    </row>
    <row r="1333" spans="1:22" hidden="1">
      <c r="A1333" s="1187" t="s">
        <v>4218</v>
      </c>
      <c r="B1333" s="1188">
        <v>610015000624</v>
      </c>
      <c r="C1333" s="1187" t="s">
        <v>4243</v>
      </c>
      <c r="D1333" s="1187" t="s">
        <v>4106</v>
      </c>
      <c r="E1333" s="1187" t="s">
        <v>4090</v>
      </c>
      <c r="F1333" s="1189">
        <v>5178</v>
      </c>
      <c r="G1333" s="1187" t="s">
        <v>4091</v>
      </c>
      <c r="H1333" s="1190">
        <v>3</v>
      </c>
      <c r="I1333" s="1191">
        <v>1.08</v>
      </c>
      <c r="J1333" s="1191">
        <v>0</v>
      </c>
      <c r="K1333" s="1192">
        <v>40</v>
      </c>
      <c r="L1333" s="1191">
        <v>22.248000000000001</v>
      </c>
      <c r="M1333" s="1191">
        <v>43.2</v>
      </c>
      <c r="N1333" s="1190">
        <v>1</v>
      </c>
      <c r="O1333" s="1190">
        <v>0</v>
      </c>
      <c r="P1333" s="1187">
        <v>4690379080954</v>
      </c>
      <c r="Q1333" s="1190"/>
      <c r="R1333" s="1190">
        <v>0</v>
      </c>
      <c r="S1333" s="968" t="s">
        <v>4092</v>
      </c>
      <c r="T1333" s="983">
        <f t="shared" si="42"/>
        <v>3469.26</v>
      </c>
      <c r="U1333" s="983">
        <f t="shared" si="43"/>
        <v>3642.7230000000004</v>
      </c>
      <c r="V1333" s="1169"/>
    </row>
    <row r="1334" spans="1:22" hidden="1">
      <c r="A1334" s="1187" t="s">
        <v>4218</v>
      </c>
      <c r="B1334" s="1188">
        <v>610015000625</v>
      </c>
      <c r="C1334" s="1187" t="s">
        <v>4244</v>
      </c>
      <c r="D1334" s="1187" t="s">
        <v>4106</v>
      </c>
      <c r="E1334" s="1187" t="s">
        <v>4090</v>
      </c>
      <c r="F1334" s="1189">
        <v>5652</v>
      </c>
      <c r="G1334" s="1187" t="s">
        <v>4091</v>
      </c>
      <c r="H1334" s="1190">
        <v>3</v>
      </c>
      <c r="I1334" s="1191">
        <v>1.08</v>
      </c>
      <c r="J1334" s="1191">
        <v>0</v>
      </c>
      <c r="K1334" s="1192">
        <v>40</v>
      </c>
      <c r="L1334" s="1191">
        <v>22.248000000000001</v>
      </c>
      <c r="M1334" s="1191">
        <v>43.2</v>
      </c>
      <c r="N1334" s="1190">
        <v>1</v>
      </c>
      <c r="O1334" s="1190">
        <v>0</v>
      </c>
      <c r="P1334" s="1187">
        <v>4690379080961</v>
      </c>
      <c r="Q1334" s="1190"/>
      <c r="R1334" s="1190">
        <v>0</v>
      </c>
      <c r="S1334" s="968" t="s">
        <v>4092</v>
      </c>
      <c r="T1334" s="983">
        <f t="shared" si="42"/>
        <v>3786.84</v>
      </c>
      <c r="U1334" s="983">
        <f t="shared" si="43"/>
        <v>3976.1820000000002</v>
      </c>
      <c r="V1334" s="1169"/>
    </row>
    <row r="1335" spans="1:22" hidden="1">
      <c r="A1335" s="1187" t="s">
        <v>4218</v>
      </c>
      <c r="B1335" s="1188">
        <v>610015000626</v>
      </c>
      <c r="C1335" s="1187" t="s">
        <v>4245</v>
      </c>
      <c r="D1335" s="1187" t="s">
        <v>4106</v>
      </c>
      <c r="E1335" s="1187" t="s">
        <v>4090</v>
      </c>
      <c r="F1335" s="1189">
        <v>5652</v>
      </c>
      <c r="G1335" s="1187" t="s">
        <v>4091</v>
      </c>
      <c r="H1335" s="1190">
        <v>3</v>
      </c>
      <c r="I1335" s="1191">
        <v>1.08</v>
      </c>
      <c r="J1335" s="1191">
        <v>0</v>
      </c>
      <c r="K1335" s="1192">
        <v>40</v>
      </c>
      <c r="L1335" s="1191">
        <v>22.248000000000001</v>
      </c>
      <c r="M1335" s="1191">
        <v>43.2</v>
      </c>
      <c r="N1335" s="1190">
        <v>1</v>
      </c>
      <c r="O1335" s="1190">
        <v>0</v>
      </c>
      <c r="P1335" s="1187">
        <v>4690379080978</v>
      </c>
      <c r="Q1335" s="1190"/>
      <c r="R1335" s="1190">
        <v>0</v>
      </c>
      <c r="S1335" s="968" t="s">
        <v>4092</v>
      </c>
      <c r="T1335" s="983">
        <f t="shared" si="42"/>
        <v>3786.84</v>
      </c>
      <c r="U1335" s="983">
        <f t="shared" si="43"/>
        <v>3976.1820000000002</v>
      </c>
      <c r="V1335" s="1169"/>
    </row>
    <row r="1336" spans="1:22" hidden="1">
      <c r="A1336" s="1187" t="s">
        <v>4218</v>
      </c>
      <c r="B1336" s="1188">
        <v>610010002168</v>
      </c>
      <c r="C1336" s="1187" t="s">
        <v>4246</v>
      </c>
      <c r="D1336" s="1187" t="s">
        <v>4096</v>
      </c>
      <c r="E1336" s="1187" t="s">
        <v>4090</v>
      </c>
      <c r="F1336" s="1189">
        <v>6264</v>
      </c>
      <c r="G1336" s="1187" t="s">
        <v>4091</v>
      </c>
      <c r="H1336" s="1190">
        <v>2</v>
      </c>
      <c r="I1336" s="1191">
        <v>2.56</v>
      </c>
      <c r="J1336" s="1191">
        <v>0</v>
      </c>
      <c r="K1336" s="1192">
        <v>21</v>
      </c>
      <c r="L1336" s="1191">
        <v>51.712000000000003</v>
      </c>
      <c r="M1336" s="1191">
        <v>53.76</v>
      </c>
      <c r="N1336" s="1190">
        <v>1</v>
      </c>
      <c r="O1336" s="1190">
        <v>0</v>
      </c>
      <c r="P1336" s="1187">
        <v>4690379080466</v>
      </c>
      <c r="Q1336" s="1190"/>
      <c r="R1336" s="1190">
        <v>0</v>
      </c>
      <c r="S1336" s="968" t="s">
        <v>4092</v>
      </c>
      <c r="T1336" s="983">
        <f t="shared" si="42"/>
        <v>4196.88</v>
      </c>
      <c r="U1336" s="983">
        <f t="shared" si="43"/>
        <v>4406.7240000000002</v>
      </c>
      <c r="V1336" s="1169"/>
    </row>
    <row r="1337" spans="1:22" hidden="1">
      <c r="A1337" s="1187" t="s">
        <v>4218</v>
      </c>
      <c r="B1337" s="1188">
        <v>610010002169</v>
      </c>
      <c r="C1337" s="1187" t="s">
        <v>4247</v>
      </c>
      <c r="D1337" s="1187" t="s">
        <v>4096</v>
      </c>
      <c r="E1337" s="1187" t="s">
        <v>4090</v>
      </c>
      <c r="F1337" s="1189">
        <v>6264</v>
      </c>
      <c r="G1337" s="1187" t="s">
        <v>4091</v>
      </c>
      <c r="H1337" s="1190">
        <v>2</v>
      </c>
      <c r="I1337" s="1191">
        <v>2.56</v>
      </c>
      <c r="J1337" s="1191">
        <v>0</v>
      </c>
      <c r="K1337" s="1192">
        <v>21</v>
      </c>
      <c r="L1337" s="1191">
        <v>51.712000000000003</v>
      </c>
      <c r="M1337" s="1191">
        <v>53.76</v>
      </c>
      <c r="N1337" s="1190">
        <v>1</v>
      </c>
      <c r="O1337" s="1190">
        <v>0</v>
      </c>
      <c r="P1337" s="1187">
        <v>4690379080473</v>
      </c>
      <c r="Q1337" s="1190"/>
      <c r="R1337" s="1190">
        <v>0</v>
      </c>
      <c r="S1337" s="968" t="s">
        <v>4092</v>
      </c>
      <c r="T1337" s="983">
        <f t="shared" si="42"/>
        <v>4196.88</v>
      </c>
      <c r="U1337" s="983">
        <f t="shared" si="43"/>
        <v>4406.7240000000002</v>
      </c>
      <c r="V1337" s="1169"/>
    </row>
    <row r="1338" spans="1:22" hidden="1">
      <c r="A1338" s="1187" t="s">
        <v>4218</v>
      </c>
      <c r="B1338" s="1188">
        <v>610010002170</v>
      </c>
      <c r="C1338" s="1187" t="s">
        <v>4248</v>
      </c>
      <c r="D1338" s="1187" t="s">
        <v>4096</v>
      </c>
      <c r="E1338" s="1187" t="s">
        <v>4090</v>
      </c>
      <c r="F1338" s="1189">
        <v>6264</v>
      </c>
      <c r="G1338" s="1187" t="s">
        <v>4091</v>
      </c>
      <c r="H1338" s="1190">
        <v>2</v>
      </c>
      <c r="I1338" s="1191">
        <v>2.56</v>
      </c>
      <c r="J1338" s="1191">
        <v>0</v>
      </c>
      <c r="K1338" s="1192">
        <v>21</v>
      </c>
      <c r="L1338" s="1191">
        <v>51.712000000000003</v>
      </c>
      <c r="M1338" s="1191">
        <v>53.76</v>
      </c>
      <c r="N1338" s="1190">
        <v>1</v>
      </c>
      <c r="O1338" s="1190">
        <v>0</v>
      </c>
      <c r="P1338" s="1187">
        <v>4690379080480</v>
      </c>
      <c r="Q1338" s="1190"/>
      <c r="R1338" s="1190">
        <v>0</v>
      </c>
      <c r="S1338" s="968" t="s">
        <v>4092</v>
      </c>
      <c r="T1338" s="983">
        <f t="shared" si="42"/>
        <v>4196.88</v>
      </c>
      <c r="U1338" s="983">
        <f t="shared" si="43"/>
        <v>4406.7240000000002</v>
      </c>
      <c r="V1338" s="1169"/>
    </row>
    <row r="1339" spans="1:22" hidden="1">
      <c r="A1339" s="1187" t="s">
        <v>4218</v>
      </c>
      <c r="B1339" s="1188">
        <v>610010002171</v>
      </c>
      <c r="C1339" s="1187" t="s">
        <v>4249</v>
      </c>
      <c r="D1339" s="1187" t="s">
        <v>4096</v>
      </c>
      <c r="E1339" s="1187" t="s">
        <v>4090</v>
      </c>
      <c r="F1339" s="1189">
        <v>6264</v>
      </c>
      <c r="G1339" s="1187" t="s">
        <v>4091</v>
      </c>
      <c r="H1339" s="1190">
        <v>2</v>
      </c>
      <c r="I1339" s="1191">
        <v>2.56</v>
      </c>
      <c r="J1339" s="1191">
        <v>0</v>
      </c>
      <c r="K1339" s="1192">
        <v>21</v>
      </c>
      <c r="L1339" s="1191">
        <v>51.712000000000003</v>
      </c>
      <c r="M1339" s="1191">
        <v>53.76</v>
      </c>
      <c r="N1339" s="1190">
        <v>1</v>
      </c>
      <c r="O1339" s="1190">
        <v>0</v>
      </c>
      <c r="P1339" s="1187">
        <v>4690379080497</v>
      </c>
      <c r="Q1339" s="1190"/>
      <c r="R1339" s="1190">
        <v>0</v>
      </c>
      <c r="S1339" s="968" t="s">
        <v>4092</v>
      </c>
      <c r="T1339" s="983">
        <f t="shared" si="42"/>
        <v>4196.88</v>
      </c>
      <c r="U1339" s="983">
        <f t="shared" si="43"/>
        <v>4406.7240000000002</v>
      </c>
      <c r="V1339" s="1169"/>
    </row>
    <row r="1340" spans="1:22" hidden="1">
      <c r="A1340" s="1187" t="s">
        <v>4218</v>
      </c>
      <c r="B1340" s="1188">
        <v>610010002172</v>
      </c>
      <c r="C1340" s="1187" t="s">
        <v>4250</v>
      </c>
      <c r="D1340" s="1187" t="s">
        <v>4096</v>
      </c>
      <c r="E1340" s="1187" t="s">
        <v>4090</v>
      </c>
      <c r="F1340" s="1189">
        <v>6264</v>
      </c>
      <c r="G1340" s="1187" t="s">
        <v>4091</v>
      </c>
      <c r="H1340" s="1190">
        <v>2</v>
      </c>
      <c r="I1340" s="1191">
        <v>2.56</v>
      </c>
      <c r="J1340" s="1191">
        <v>0</v>
      </c>
      <c r="K1340" s="1192">
        <v>21</v>
      </c>
      <c r="L1340" s="1191">
        <v>51.712000000000003</v>
      </c>
      <c r="M1340" s="1191">
        <v>53.76</v>
      </c>
      <c r="N1340" s="1190">
        <v>1</v>
      </c>
      <c r="O1340" s="1190">
        <v>0</v>
      </c>
      <c r="P1340" s="1187">
        <v>4690379080503</v>
      </c>
      <c r="Q1340" s="1190"/>
      <c r="R1340" s="1190">
        <v>0</v>
      </c>
      <c r="S1340" s="968" t="s">
        <v>4092</v>
      </c>
      <c r="T1340" s="983">
        <f t="shared" si="42"/>
        <v>4196.88</v>
      </c>
      <c r="U1340" s="983">
        <f t="shared" si="43"/>
        <v>4406.7240000000002</v>
      </c>
      <c r="V1340" s="1169"/>
    </row>
    <row r="1341" spans="1:22" hidden="1">
      <c r="A1341" s="1187" t="s">
        <v>4218</v>
      </c>
      <c r="B1341" s="1188">
        <v>610010002173</v>
      </c>
      <c r="C1341" s="1187" t="s">
        <v>4251</v>
      </c>
      <c r="D1341" s="1187" t="s">
        <v>4096</v>
      </c>
      <c r="E1341" s="1187" t="s">
        <v>4090</v>
      </c>
      <c r="F1341" s="1189">
        <v>6780</v>
      </c>
      <c r="G1341" s="1187" t="s">
        <v>4091</v>
      </c>
      <c r="H1341" s="1190">
        <v>2</v>
      </c>
      <c r="I1341" s="1191">
        <v>2.56</v>
      </c>
      <c r="J1341" s="1191">
        <v>0</v>
      </c>
      <c r="K1341" s="1192">
        <v>21</v>
      </c>
      <c r="L1341" s="1191">
        <v>51.712000000000003</v>
      </c>
      <c r="M1341" s="1191">
        <v>53.76</v>
      </c>
      <c r="N1341" s="1190">
        <v>1</v>
      </c>
      <c r="O1341" s="1190">
        <v>0</v>
      </c>
      <c r="P1341" s="1187">
        <v>4690379080510</v>
      </c>
      <c r="Q1341" s="1190"/>
      <c r="R1341" s="1190">
        <v>0</v>
      </c>
      <c r="S1341" s="968" t="s">
        <v>4092</v>
      </c>
      <c r="T1341" s="983">
        <f t="shared" si="42"/>
        <v>4542.6000000000004</v>
      </c>
      <c r="U1341" s="983">
        <f t="shared" si="43"/>
        <v>4769.7300000000005</v>
      </c>
      <c r="V1341" s="1169"/>
    </row>
    <row r="1342" spans="1:22" hidden="1">
      <c r="A1342" s="1187" t="s">
        <v>4218</v>
      </c>
      <c r="B1342" s="1188">
        <v>610010002174</v>
      </c>
      <c r="C1342" s="1187" t="s">
        <v>4252</v>
      </c>
      <c r="D1342" s="1187" t="s">
        <v>4096</v>
      </c>
      <c r="E1342" s="1187" t="s">
        <v>4090</v>
      </c>
      <c r="F1342" s="1189">
        <v>6780</v>
      </c>
      <c r="G1342" s="1187" t="s">
        <v>4091</v>
      </c>
      <c r="H1342" s="1190">
        <v>2</v>
      </c>
      <c r="I1342" s="1191">
        <v>2.56</v>
      </c>
      <c r="J1342" s="1191">
        <v>0</v>
      </c>
      <c r="K1342" s="1192">
        <v>21</v>
      </c>
      <c r="L1342" s="1191">
        <v>51.712000000000003</v>
      </c>
      <c r="M1342" s="1191">
        <v>53.76</v>
      </c>
      <c r="N1342" s="1190">
        <v>1</v>
      </c>
      <c r="O1342" s="1190">
        <v>0</v>
      </c>
      <c r="P1342" s="1187">
        <v>4690379080527</v>
      </c>
      <c r="Q1342" s="1190"/>
      <c r="R1342" s="1190">
        <v>0</v>
      </c>
      <c r="S1342" s="968" t="s">
        <v>4092</v>
      </c>
      <c r="T1342" s="983">
        <f t="shared" si="42"/>
        <v>4542.6000000000004</v>
      </c>
      <c r="U1342" s="983">
        <f t="shared" si="43"/>
        <v>4769.7300000000005</v>
      </c>
      <c r="V1342" s="1169"/>
    </row>
    <row r="1343" spans="1:22" hidden="1">
      <c r="A1343" s="1187" t="s">
        <v>4218</v>
      </c>
      <c r="B1343" s="1188">
        <v>610010002182</v>
      </c>
      <c r="C1343" s="1187" t="s">
        <v>4253</v>
      </c>
      <c r="D1343" s="1187" t="s">
        <v>4101</v>
      </c>
      <c r="E1343" s="1187" t="s">
        <v>4090</v>
      </c>
      <c r="F1343" s="1189">
        <v>4464</v>
      </c>
      <c r="G1343" s="1187" t="s">
        <v>4091</v>
      </c>
      <c r="H1343" s="1190">
        <v>2</v>
      </c>
      <c r="I1343" s="1191">
        <v>1.44</v>
      </c>
      <c r="J1343" s="1191">
        <v>0</v>
      </c>
      <c r="K1343" s="1192">
        <v>35</v>
      </c>
      <c r="L1343" s="1191">
        <v>29.088000000000001</v>
      </c>
      <c r="M1343" s="1191">
        <v>50.4</v>
      </c>
      <c r="N1343" s="1190">
        <v>1</v>
      </c>
      <c r="O1343" s="1190">
        <v>0</v>
      </c>
      <c r="P1343" s="1187">
        <v>4690379080848</v>
      </c>
      <c r="Q1343" s="1190"/>
      <c r="R1343" s="1190">
        <v>0</v>
      </c>
      <c r="S1343" s="968" t="s">
        <v>4092</v>
      </c>
      <c r="T1343" s="983">
        <f t="shared" si="42"/>
        <v>2990.88</v>
      </c>
      <c r="U1343" s="983">
        <f t="shared" si="43"/>
        <v>3140.4240000000004</v>
      </c>
      <c r="V1343" s="1169"/>
    </row>
    <row r="1344" spans="1:22" hidden="1">
      <c r="A1344" s="1187" t="s">
        <v>4218</v>
      </c>
      <c r="B1344" s="1188">
        <v>610010002183</v>
      </c>
      <c r="C1344" s="1187" t="s">
        <v>4254</v>
      </c>
      <c r="D1344" s="1187" t="s">
        <v>4101</v>
      </c>
      <c r="E1344" s="1187" t="s">
        <v>4090</v>
      </c>
      <c r="F1344" s="1189">
        <v>4464</v>
      </c>
      <c r="G1344" s="1187" t="s">
        <v>4091</v>
      </c>
      <c r="H1344" s="1190">
        <v>2</v>
      </c>
      <c r="I1344" s="1191">
        <v>1.44</v>
      </c>
      <c r="J1344" s="1191">
        <v>0</v>
      </c>
      <c r="K1344" s="1192">
        <v>35</v>
      </c>
      <c r="L1344" s="1191">
        <v>29.088000000000001</v>
      </c>
      <c r="M1344" s="1191">
        <v>50.4</v>
      </c>
      <c r="N1344" s="1190">
        <v>1</v>
      </c>
      <c r="O1344" s="1190">
        <v>0</v>
      </c>
      <c r="P1344" s="1187">
        <v>4690379080855</v>
      </c>
      <c r="Q1344" s="1190"/>
      <c r="R1344" s="1190">
        <v>0</v>
      </c>
      <c r="S1344" s="968" t="s">
        <v>4092</v>
      </c>
      <c r="T1344" s="983">
        <f t="shared" si="42"/>
        <v>2990.88</v>
      </c>
      <c r="U1344" s="983">
        <f t="shared" si="43"/>
        <v>3140.4240000000004</v>
      </c>
      <c r="V1344" s="1169"/>
    </row>
    <row r="1345" spans="1:22" hidden="1">
      <c r="A1345" s="1187" t="s">
        <v>4218</v>
      </c>
      <c r="B1345" s="1188">
        <v>610010002184</v>
      </c>
      <c r="C1345" s="1187" t="s">
        <v>4255</v>
      </c>
      <c r="D1345" s="1187" t="s">
        <v>4101</v>
      </c>
      <c r="E1345" s="1187" t="s">
        <v>4090</v>
      </c>
      <c r="F1345" s="1189">
        <v>4464</v>
      </c>
      <c r="G1345" s="1187" t="s">
        <v>4091</v>
      </c>
      <c r="H1345" s="1190">
        <v>2</v>
      </c>
      <c r="I1345" s="1191">
        <v>1.44</v>
      </c>
      <c r="J1345" s="1191">
        <v>0</v>
      </c>
      <c r="K1345" s="1192">
        <v>35</v>
      </c>
      <c r="L1345" s="1191">
        <v>29.088000000000001</v>
      </c>
      <c r="M1345" s="1191">
        <v>50.4</v>
      </c>
      <c r="N1345" s="1190">
        <v>1</v>
      </c>
      <c r="O1345" s="1190">
        <v>0</v>
      </c>
      <c r="P1345" s="1187">
        <v>4690379080862</v>
      </c>
      <c r="Q1345" s="1190"/>
      <c r="R1345" s="1190">
        <v>0</v>
      </c>
      <c r="S1345" s="968" t="s">
        <v>4092</v>
      </c>
      <c r="T1345" s="983">
        <f t="shared" si="42"/>
        <v>2990.88</v>
      </c>
      <c r="U1345" s="983">
        <f t="shared" si="43"/>
        <v>3140.4240000000004</v>
      </c>
      <c r="V1345" s="1169"/>
    </row>
    <row r="1346" spans="1:22" hidden="1">
      <c r="A1346" s="1187" t="s">
        <v>4218</v>
      </c>
      <c r="B1346" s="1188">
        <v>610010002185</v>
      </c>
      <c r="C1346" s="1187" t="s">
        <v>4256</v>
      </c>
      <c r="D1346" s="1187" t="s">
        <v>4101</v>
      </c>
      <c r="E1346" s="1187" t="s">
        <v>4090</v>
      </c>
      <c r="F1346" s="1189">
        <v>4464</v>
      </c>
      <c r="G1346" s="1187" t="s">
        <v>4091</v>
      </c>
      <c r="H1346" s="1190">
        <v>2</v>
      </c>
      <c r="I1346" s="1191">
        <v>1.44</v>
      </c>
      <c r="J1346" s="1191">
        <v>0</v>
      </c>
      <c r="K1346" s="1192">
        <v>35</v>
      </c>
      <c r="L1346" s="1191">
        <v>29.088000000000001</v>
      </c>
      <c r="M1346" s="1191">
        <v>50.4</v>
      </c>
      <c r="N1346" s="1190">
        <v>1</v>
      </c>
      <c r="O1346" s="1190">
        <v>0</v>
      </c>
      <c r="P1346" s="1187">
        <v>4690379080879</v>
      </c>
      <c r="Q1346" s="1190"/>
      <c r="R1346" s="1190">
        <v>0</v>
      </c>
      <c r="S1346" s="968" t="s">
        <v>4092</v>
      </c>
      <c r="T1346" s="983">
        <f t="shared" si="42"/>
        <v>2990.88</v>
      </c>
      <c r="U1346" s="983">
        <f t="shared" si="43"/>
        <v>3140.4240000000004</v>
      </c>
      <c r="V1346" s="1169"/>
    </row>
    <row r="1347" spans="1:22" hidden="1">
      <c r="A1347" s="1187" t="s">
        <v>4218</v>
      </c>
      <c r="B1347" s="1188">
        <v>610010002186</v>
      </c>
      <c r="C1347" s="1187" t="s">
        <v>4257</v>
      </c>
      <c r="D1347" s="1187" t="s">
        <v>4101</v>
      </c>
      <c r="E1347" s="1187" t="s">
        <v>4090</v>
      </c>
      <c r="F1347" s="1189">
        <v>4464</v>
      </c>
      <c r="G1347" s="1187" t="s">
        <v>4091</v>
      </c>
      <c r="H1347" s="1190">
        <v>2</v>
      </c>
      <c r="I1347" s="1191">
        <v>1.44</v>
      </c>
      <c r="J1347" s="1191">
        <v>0</v>
      </c>
      <c r="K1347" s="1192">
        <v>35</v>
      </c>
      <c r="L1347" s="1191">
        <v>29.088000000000001</v>
      </c>
      <c r="M1347" s="1191">
        <v>50.4</v>
      </c>
      <c r="N1347" s="1190">
        <v>1</v>
      </c>
      <c r="O1347" s="1190">
        <v>0</v>
      </c>
      <c r="P1347" s="1187">
        <v>4690379080886</v>
      </c>
      <c r="Q1347" s="1190"/>
      <c r="R1347" s="1190">
        <v>0</v>
      </c>
      <c r="S1347" s="968" t="s">
        <v>4092</v>
      </c>
      <c r="T1347" s="983">
        <f t="shared" si="42"/>
        <v>2990.88</v>
      </c>
      <c r="U1347" s="983">
        <f t="shared" si="43"/>
        <v>3140.4240000000004</v>
      </c>
      <c r="V1347" s="1169"/>
    </row>
    <row r="1348" spans="1:22" hidden="1">
      <c r="A1348" s="1187" t="s">
        <v>4218</v>
      </c>
      <c r="B1348" s="1188">
        <v>610010002187</v>
      </c>
      <c r="C1348" s="1187" t="s">
        <v>4258</v>
      </c>
      <c r="D1348" s="1187" t="s">
        <v>4101</v>
      </c>
      <c r="E1348" s="1187" t="s">
        <v>4090</v>
      </c>
      <c r="F1348" s="1189">
        <v>4770</v>
      </c>
      <c r="G1348" s="1187" t="s">
        <v>4091</v>
      </c>
      <c r="H1348" s="1190">
        <v>2</v>
      </c>
      <c r="I1348" s="1191">
        <v>1.44</v>
      </c>
      <c r="J1348" s="1191">
        <v>0</v>
      </c>
      <c r="K1348" s="1192">
        <v>35</v>
      </c>
      <c r="L1348" s="1191">
        <v>29.088000000000001</v>
      </c>
      <c r="M1348" s="1191">
        <v>50.4</v>
      </c>
      <c r="N1348" s="1190">
        <v>1</v>
      </c>
      <c r="O1348" s="1190">
        <v>0</v>
      </c>
      <c r="P1348" s="1187">
        <v>4690379080893</v>
      </c>
      <c r="Q1348" s="1190"/>
      <c r="R1348" s="1190">
        <v>0</v>
      </c>
      <c r="S1348" s="968" t="s">
        <v>4092</v>
      </c>
      <c r="T1348" s="983">
        <f t="shared" si="42"/>
        <v>3195.9</v>
      </c>
      <c r="U1348" s="983">
        <f t="shared" si="43"/>
        <v>3355.6950000000002</v>
      </c>
      <c r="V1348" s="1169"/>
    </row>
    <row r="1349" spans="1:22" hidden="1">
      <c r="A1349" s="1187" t="s">
        <v>4218</v>
      </c>
      <c r="B1349" s="1188">
        <v>610010002188</v>
      </c>
      <c r="C1349" s="1187" t="s">
        <v>4259</v>
      </c>
      <c r="D1349" s="1187" t="s">
        <v>4101</v>
      </c>
      <c r="E1349" s="1187" t="s">
        <v>4090</v>
      </c>
      <c r="F1349" s="1189">
        <v>4770</v>
      </c>
      <c r="G1349" s="1187" t="s">
        <v>4091</v>
      </c>
      <c r="H1349" s="1190">
        <v>2</v>
      </c>
      <c r="I1349" s="1191">
        <v>1.44</v>
      </c>
      <c r="J1349" s="1191">
        <v>0</v>
      </c>
      <c r="K1349" s="1192">
        <v>35</v>
      </c>
      <c r="L1349" s="1191">
        <v>29.088000000000001</v>
      </c>
      <c r="M1349" s="1191">
        <v>50.4</v>
      </c>
      <c r="N1349" s="1190">
        <v>1</v>
      </c>
      <c r="O1349" s="1190">
        <v>0</v>
      </c>
      <c r="P1349" s="1187">
        <v>4690379080909</v>
      </c>
      <c r="Q1349" s="1190"/>
      <c r="R1349" s="1190">
        <v>0</v>
      </c>
      <c r="S1349" s="968" t="s">
        <v>4092</v>
      </c>
      <c r="T1349" s="983">
        <f t="shared" si="42"/>
        <v>3195.9</v>
      </c>
      <c r="U1349" s="983">
        <f t="shared" si="43"/>
        <v>3355.6950000000002</v>
      </c>
      <c r="V1349" s="1169"/>
    </row>
    <row r="1350" spans="1:22" hidden="1">
      <c r="A1350" s="1187" t="s">
        <v>4218</v>
      </c>
      <c r="B1350" s="1188">
        <v>610010002189</v>
      </c>
      <c r="C1350" s="1187" t="s">
        <v>4260</v>
      </c>
      <c r="D1350" s="1187" t="s">
        <v>4106</v>
      </c>
      <c r="E1350" s="1187" t="s">
        <v>4090</v>
      </c>
      <c r="F1350" s="1189">
        <v>3690</v>
      </c>
      <c r="G1350" s="1187" t="s">
        <v>4091</v>
      </c>
      <c r="H1350" s="1190">
        <v>3</v>
      </c>
      <c r="I1350" s="1191">
        <v>1.08</v>
      </c>
      <c r="J1350" s="1191">
        <v>0</v>
      </c>
      <c r="K1350" s="1192">
        <v>40</v>
      </c>
      <c r="L1350" s="1191">
        <v>21.06</v>
      </c>
      <c r="M1350" s="1191">
        <v>43.2</v>
      </c>
      <c r="N1350" s="1190">
        <v>1</v>
      </c>
      <c r="O1350" s="1190">
        <v>0</v>
      </c>
      <c r="P1350" s="1187">
        <v>4690379080985</v>
      </c>
      <c r="Q1350" s="1190"/>
      <c r="R1350" s="1190">
        <v>0</v>
      </c>
      <c r="S1350" s="968" t="s">
        <v>4092</v>
      </c>
      <c r="T1350" s="983">
        <f t="shared" si="42"/>
        <v>2472.3000000000002</v>
      </c>
      <c r="U1350" s="983">
        <f t="shared" si="43"/>
        <v>2595.9150000000004</v>
      </c>
      <c r="V1350" s="1169"/>
    </row>
    <row r="1351" spans="1:22" hidden="1">
      <c r="A1351" s="1187" t="s">
        <v>4218</v>
      </c>
      <c r="B1351" s="1188">
        <v>610010002190</v>
      </c>
      <c r="C1351" s="1187" t="s">
        <v>4261</v>
      </c>
      <c r="D1351" s="1187" t="s">
        <v>4106</v>
      </c>
      <c r="E1351" s="1187" t="s">
        <v>4090</v>
      </c>
      <c r="F1351" s="1189">
        <v>3690</v>
      </c>
      <c r="G1351" s="1187" t="s">
        <v>4091</v>
      </c>
      <c r="H1351" s="1190">
        <v>3</v>
      </c>
      <c r="I1351" s="1191">
        <v>1.08</v>
      </c>
      <c r="J1351" s="1191">
        <v>0</v>
      </c>
      <c r="K1351" s="1192">
        <v>40</v>
      </c>
      <c r="L1351" s="1191">
        <v>21.06</v>
      </c>
      <c r="M1351" s="1191">
        <v>43.2</v>
      </c>
      <c r="N1351" s="1190">
        <v>1</v>
      </c>
      <c r="O1351" s="1190">
        <v>0</v>
      </c>
      <c r="P1351" s="1187">
        <v>4690379080992</v>
      </c>
      <c r="Q1351" s="1190"/>
      <c r="R1351" s="1190">
        <v>0</v>
      </c>
      <c r="S1351" s="968" t="s">
        <v>4092</v>
      </c>
      <c r="T1351" s="983">
        <f t="shared" si="42"/>
        <v>2472.3000000000002</v>
      </c>
      <c r="U1351" s="983">
        <f t="shared" si="43"/>
        <v>2595.9150000000004</v>
      </c>
      <c r="V1351" s="1169"/>
    </row>
    <row r="1352" spans="1:22" hidden="1">
      <c r="A1352" s="1187" t="s">
        <v>4218</v>
      </c>
      <c r="B1352" s="1188">
        <v>610010002191</v>
      </c>
      <c r="C1352" s="1187" t="s">
        <v>4262</v>
      </c>
      <c r="D1352" s="1187" t="s">
        <v>4106</v>
      </c>
      <c r="E1352" s="1187" t="s">
        <v>4090</v>
      </c>
      <c r="F1352" s="1189">
        <v>3690</v>
      </c>
      <c r="G1352" s="1187" t="s">
        <v>4091</v>
      </c>
      <c r="H1352" s="1190">
        <v>3</v>
      </c>
      <c r="I1352" s="1191">
        <v>1.08</v>
      </c>
      <c r="J1352" s="1191">
        <v>0</v>
      </c>
      <c r="K1352" s="1192">
        <v>40</v>
      </c>
      <c r="L1352" s="1191">
        <v>21.06</v>
      </c>
      <c r="M1352" s="1191">
        <v>43.2</v>
      </c>
      <c r="N1352" s="1190">
        <v>1</v>
      </c>
      <c r="O1352" s="1190">
        <v>0</v>
      </c>
      <c r="P1352" s="1187">
        <v>4690379081005</v>
      </c>
      <c r="Q1352" s="1190"/>
      <c r="R1352" s="1190">
        <v>0</v>
      </c>
      <c r="S1352" s="968" t="s">
        <v>4092</v>
      </c>
      <c r="T1352" s="983">
        <f t="shared" si="42"/>
        <v>2472.3000000000002</v>
      </c>
      <c r="U1352" s="983">
        <f t="shared" si="43"/>
        <v>2595.9150000000004</v>
      </c>
      <c r="V1352" s="1169"/>
    </row>
    <row r="1353" spans="1:22" hidden="1">
      <c r="A1353" s="1187" t="s">
        <v>4218</v>
      </c>
      <c r="B1353" s="1188">
        <v>610010002192</v>
      </c>
      <c r="C1353" s="1187" t="s">
        <v>4263</v>
      </c>
      <c r="D1353" s="1187" t="s">
        <v>4106</v>
      </c>
      <c r="E1353" s="1187" t="s">
        <v>4090</v>
      </c>
      <c r="F1353" s="1189">
        <v>3690</v>
      </c>
      <c r="G1353" s="1187" t="s">
        <v>4091</v>
      </c>
      <c r="H1353" s="1190">
        <v>3</v>
      </c>
      <c r="I1353" s="1191">
        <v>1.08</v>
      </c>
      <c r="J1353" s="1191">
        <v>0</v>
      </c>
      <c r="K1353" s="1192">
        <v>40</v>
      </c>
      <c r="L1353" s="1191">
        <v>21.06</v>
      </c>
      <c r="M1353" s="1191">
        <v>43.2</v>
      </c>
      <c r="N1353" s="1190">
        <v>1</v>
      </c>
      <c r="O1353" s="1190">
        <v>0</v>
      </c>
      <c r="P1353" s="1187">
        <v>4690379081012</v>
      </c>
      <c r="Q1353" s="1190"/>
      <c r="R1353" s="1190">
        <v>0</v>
      </c>
      <c r="S1353" s="968" t="s">
        <v>4092</v>
      </c>
      <c r="T1353" s="983">
        <f t="shared" si="42"/>
        <v>2472.3000000000002</v>
      </c>
      <c r="U1353" s="983">
        <f t="shared" si="43"/>
        <v>2595.9150000000004</v>
      </c>
      <c r="V1353" s="1169"/>
    </row>
    <row r="1354" spans="1:22" hidden="1">
      <c r="A1354" s="1187" t="s">
        <v>4218</v>
      </c>
      <c r="B1354" s="1188">
        <v>610010002193</v>
      </c>
      <c r="C1354" s="1187" t="s">
        <v>4264</v>
      </c>
      <c r="D1354" s="1187" t="s">
        <v>4106</v>
      </c>
      <c r="E1354" s="1187" t="s">
        <v>4090</v>
      </c>
      <c r="F1354" s="1189">
        <v>3690</v>
      </c>
      <c r="G1354" s="1187" t="s">
        <v>4091</v>
      </c>
      <c r="H1354" s="1190">
        <v>3</v>
      </c>
      <c r="I1354" s="1191">
        <v>1.08</v>
      </c>
      <c r="J1354" s="1191">
        <v>0</v>
      </c>
      <c r="K1354" s="1192">
        <v>40</v>
      </c>
      <c r="L1354" s="1191">
        <v>21.06</v>
      </c>
      <c r="M1354" s="1191">
        <v>43.2</v>
      </c>
      <c r="N1354" s="1190">
        <v>1</v>
      </c>
      <c r="O1354" s="1190">
        <v>0</v>
      </c>
      <c r="P1354" s="1187">
        <v>4690379081029</v>
      </c>
      <c r="Q1354" s="1190"/>
      <c r="R1354" s="1190">
        <v>0</v>
      </c>
      <c r="S1354" s="968" t="s">
        <v>4092</v>
      </c>
      <c r="T1354" s="983">
        <f t="shared" si="42"/>
        <v>2472.3000000000002</v>
      </c>
      <c r="U1354" s="983">
        <f t="shared" si="43"/>
        <v>2595.9150000000004</v>
      </c>
      <c r="V1354" s="1169"/>
    </row>
    <row r="1355" spans="1:22" hidden="1">
      <c r="A1355" s="1187" t="s">
        <v>4218</v>
      </c>
      <c r="B1355" s="1188">
        <v>610010002194</v>
      </c>
      <c r="C1355" s="1187" t="s">
        <v>4265</v>
      </c>
      <c r="D1355" s="1187" t="s">
        <v>4106</v>
      </c>
      <c r="E1355" s="1187" t="s">
        <v>4090</v>
      </c>
      <c r="F1355" s="1189">
        <v>4098</v>
      </c>
      <c r="G1355" s="1187" t="s">
        <v>4091</v>
      </c>
      <c r="H1355" s="1190">
        <v>3</v>
      </c>
      <c r="I1355" s="1191">
        <v>1.08</v>
      </c>
      <c r="J1355" s="1191">
        <v>0</v>
      </c>
      <c r="K1355" s="1192">
        <v>40</v>
      </c>
      <c r="L1355" s="1191">
        <v>21.06</v>
      </c>
      <c r="M1355" s="1191">
        <v>43.2</v>
      </c>
      <c r="N1355" s="1190">
        <v>1</v>
      </c>
      <c r="O1355" s="1190">
        <v>0</v>
      </c>
      <c r="P1355" s="1187">
        <v>4690379081036</v>
      </c>
      <c r="Q1355" s="1190"/>
      <c r="R1355" s="1190">
        <v>0</v>
      </c>
      <c r="S1355" s="968" t="s">
        <v>4092</v>
      </c>
      <c r="T1355" s="983">
        <f t="shared" si="42"/>
        <v>2745.6600000000003</v>
      </c>
      <c r="U1355" s="983">
        <f t="shared" si="43"/>
        <v>2882.9430000000007</v>
      </c>
      <c r="V1355" s="1169"/>
    </row>
    <row r="1356" spans="1:22" hidden="1">
      <c r="A1356" s="1187" t="s">
        <v>4218</v>
      </c>
      <c r="B1356" s="1188">
        <v>610010002195</v>
      </c>
      <c r="C1356" s="1187" t="s">
        <v>4266</v>
      </c>
      <c r="D1356" s="1187" t="s">
        <v>4106</v>
      </c>
      <c r="E1356" s="1187" t="s">
        <v>4090</v>
      </c>
      <c r="F1356" s="1189">
        <v>4098</v>
      </c>
      <c r="G1356" s="1187" t="s">
        <v>4091</v>
      </c>
      <c r="H1356" s="1190">
        <v>3</v>
      </c>
      <c r="I1356" s="1191">
        <v>1.08</v>
      </c>
      <c r="J1356" s="1191">
        <v>0</v>
      </c>
      <c r="K1356" s="1192">
        <v>40</v>
      </c>
      <c r="L1356" s="1191">
        <v>21.06</v>
      </c>
      <c r="M1356" s="1191">
        <v>43.2</v>
      </c>
      <c r="N1356" s="1190">
        <v>1</v>
      </c>
      <c r="O1356" s="1190">
        <v>0</v>
      </c>
      <c r="P1356" s="1187">
        <v>4690379081043</v>
      </c>
      <c r="Q1356" s="1190"/>
      <c r="R1356" s="1190">
        <v>0</v>
      </c>
      <c r="S1356" s="968" t="s">
        <v>4092</v>
      </c>
      <c r="T1356" s="983">
        <f t="shared" si="42"/>
        <v>2745.6600000000003</v>
      </c>
      <c r="U1356" s="983">
        <f t="shared" si="43"/>
        <v>2882.9430000000007</v>
      </c>
      <c r="V1356" s="1169"/>
    </row>
    <row r="1357" spans="1:22" hidden="1">
      <c r="A1357" s="1187" t="s">
        <v>4218</v>
      </c>
      <c r="B1357" s="1188">
        <v>610090002343</v>
      </c>
      <c r="C1357" s="1187" t="s">
        <v>4267</v>
      </c>
      <c r="D1357" s="1187" t="s">
        <v>4119</v>
      </c>
      <c r="E1357" s="1187" t="s">
        <v>4120</v>
      </c>
      <c r="F1357" s="1189">
        <v>924</v>
      </c>
      <c r="G1357" s="1187" t="s">
        <v>4091</v>
      </c>
      <c r="H1357" s="1190">
        <v>10</v>
      </c>
      <c r="I1357" s="1191">
        <v>0.57600368642359301</v>
      </c>
      <c r="J1357" s="1191">
        <v>0</v>
      </c>
      <c r="K1357" s="1192">
        <v>60</v>
      </c>
      <c r="L1357" s="1191">
        <v>9.5</v>
      </c>
      <c r="M1357" s="1191">
        <v>34.5602211854156</v>
      </c>
      <c r="N1357" s="1190">
        <v>1</v>
      </c>
      <c r="O1357" s="1190">
        <v>0</v>
      </c>
      <c r="P1357" s="1187">
        <v>4690379081685</v>
      </c>
      <c r="Q1357" s="1190"/>
      <c r="R1357" s="1190">
        <v>0</v>
      </c>
      <c r="S1357" s="968" t="s">
        <v>4092</v>
      </c>
      <c r="T1357" s="983">
        <f t="shared" si="42"/>
        <v>619.08000000000004</v>
      </c>
      <c r="U1357" s="983">
        <f t="shared" si="43"/>
        <v>650.03400000000011</v>
      </c>
      <c r="V1357" s="1169"/>
    </row>
    <row r="1358" spans="1:22" hidden="1">
      <c r="A1358" s="1187" t="s">
        <v>4218</v>
      </c>
      <c r="B1358" s="1188">
        <v>610090002344</v>
      </c>
      <c r="C1358" s="1187" t="s">
        <v>4268</v>
      </c>
      <c r="D1358" s="1187" t="s">
        <v>4119</v>
      </c>
      <c r="E1358" s="1187" t="s">
        <v>4120</v>
      </c>
      <c r="F1358" s="1189">
        <v>924</v>
      </c>
      <c r="G1358" s="1187" t="s">
        <v>4091</v>
      </c>
      <c r="H1358" s="1190">
        <v>10</v>
      </c>
      <c r="I1358" s="1191">
        <v>0.57600368642359301</v>
      </c>
      <c r="J1358" s="1191">
        <v>0</v>
      </c>
      <c r="K1358" s="1192">
        <v>60</v>
      </c>
      <c r="L1358" s="1191">
        <v>9.5</v>
      </c>
      <c r="M1358" s="1191">
        <v>34.5602211854156</v>
      </c>
      <c r="N1358" s="1190">
        <v>1</v>
      </c>
      <c r="O1358" s="1190">
        <v>0</v>
      </c>
      <c r="P1358" s="1187">
        <v>4690379081692</v>
      </c>
      <c r="Q1358" s="1190"/>
      <c r="R1358" s="1190">
        <v>0</v>
      </c>
      <c r="S1358" s="968" t="s">
        <v>4092</v>
      </c>
      <c r="T1358" s="983">
        <f t="shared" si="42"/>
        <v>619.08000000000004</v>
      </c>
      <c r="U1358" s="983">
        <f t="shared" si="43"/>
        <v>650.03400000000011</v>
      </c>
      <c r="V1358" s="1169"/>
    </row>
    <row r="1359" spans="1:22" hidden="1">
      <c r="A1359" s="1187" t="s">
        <v>4218</v>
      </c>
      <c r="B1359" s="1188">
        <v>610090002345</v>
      </c>
      <c r="C1359" s="1187" t="s">
        <v>4269</v>
      </c>
      <c r="D1359" s="1187" t="s">
        <v>4119</v>
      </c>
      <c r="E1359" s="1187" t="s">
        <v>4120</v>
      </c>
      <c r="F1359" s="1189">
        <v>924</v>
      </c>
      <c r="G1359" s="1187" t="s">
        <v>4091</v>
      </c>
      <c r="H1359" s="1190">
        <v>10</v>
      </c>
      <c r="I1359" s="1191">
        <v>0.57600368642359301</v>
      </c>
      <c r="J1359" s="1191">
        <v>0</v>
      </c>
      <c r="K1359" s="1192">
        <v>60</v>
      </c>
      <c r="L1359" s="1191">
        <v>9.5</v>
      </c>
      <c r="M1359" s="1191">
        <v>34.5602211854156</v>
      </c>
      <c r="N1359" s="1190">
        <v>1</v>
      </c>
      <c r="O1359" s="1190">
        <v>0</v>
      </c>
      <c r="P1359" s="1187">
        <v>4690379081708</v>
      </c>
      <c r="Q1359" s="1190"/>
      <c r="R1359" s="1190">
        <v>0</v>
      </c>
      <c r="S1359" s="968" t="s">
        <v>4092</v>
      </c>
      <c r="T1359" s="983">
        <f t="shared" si="42"/>
        <v>619.08000000000004</v>
      </c>
      <c r="U1359" s="983">
        <f t="shared" si="43"/>
        <v>650.03400000000011</v>
      </c>
      <c r="V1359" s="1169"/>
    </row>
    <row r="1360" spans="1:22" hidden="1">
      <c r="A1360" s="1187" t="s">
        <v>4218</v>
      </c>
      <c r="B1360" s="1188">
        <v>610090002346</v>
      </c>
      <c r="C1360" s="1187" t="s">
        <v>4270</v>
      </c>
      <c r="D1360" s="1187" t="s">
        <v>4119</v>
      </c>
      <c r="E1360" s="1187" t="s">
        <v>4120</v>
      </c>
      <c r="F1360" s="1189">
        <v>924</v>
      </c>
      <c r="G1360" s="1187" t="s">
        <v>4091</v>
      </c>
      <c r="H1360" s="1190">
        <v>10</v>
      </c>
      <c r="I1360" s="1191">
        <v>0.57600368642359301</v>
      </c>
      <c r="J1360" s="1191">
        <v>0</v>
      </c>
      <c r="K1360" s="1192">
        <v>60</v>
      </c>
      <c r="L1360" s="1191">
        <v>9.5</v>
      </c>
      <c r="M1360" s="1191">
        <v>34.5602211854156</v>
      </c>
      <c r="N1360" s="1190">
        <v>1</v>
      </c>
      <c r="O1360" s="1190">
        <v>0</v>
      </c>
      <c r="P1360" s="1187">
        <v>4690379081715</v>
      </c>
      <c r="Q1360" s="1190"/>
      <c r="R1360" s="1190">
        <v>0</v>
      </c>
      <c r="S1360" s="968" t="s">
        <v>4092</v>
      </c>
      <c r="T1360" s="983">
        <f t="shared" si="42"/>
        <v>619.08000000000004</v>
      </c>
      <c r="U1360" s="983">
        <f t="shared" si="43"/>
        <v>650.03400000000011</v>
      </c>
      <c r="V1360" s="1169"/>
    </row>
    <row r="1361" spans="1:22" hidden="1">
      <c r="A1361" s="1187" t="s">
        <v>4218</v>
      </c>
      <c r="B1361" s="1188">
        <v>610090002347</v>
      </c>
      <c r="C1361" s="1187" t="s">
        <v>4271</v>
      </c>
      <c r="D1361" s="1187" t="s">
        <v>4119</v>
      </c>
      <c r="E1361" s="1187" t="s">
        <v>4120</v>
      </c>
      <c r="F1361" s="1189">
        <v>924</v>
      </c>
      <c r="G1361" s="1187" t="s">
        <v>4091</v>
      </c>
      <c r="H1361" s="1190">
        <v>10</v>
      </c>
      <c r="I1361" s="1191">
        <v>0.57600368642359301</v>
      </c>
      <c r="J1361" s="1191">
        <v>0</v>
      </c>
      <c r="K1361" s="1192">
        <v>60</v>
      </c>
      <c r="L1361" s="1191">
        <v>9.5</v>
      </c>
      <c r="M1361" s="1191">
        <v>34.5602211854156</v>
      </c>
      <c r="N1361" s="1190">
        <v>1</v>
      </c>
      <c r="O1361" s="1190">
        <v>0</v>
      </c>
      <c r="P1361" s="1187">
        <v>4690379081722</v>
      </c>
      <c r="Q1361" s="1190"/>
      <c r="R1361" s="1190">
        <v>0</v>
      </c>
      <c r="S1361" s="968" t="s">
        <v>4092</v>
      </c>
      <c r="T1361" s="983">
        <f t="shared" si="42"/>
        <v>619.08000000000004</v>
      </c>
      <c r="U1361" s="983">
        <f t="shared" si="43"/>
        <v>650.03400000000011</v>
      </c>
      <c r="V1361" s="1169"/>
    </row>
    <row r="1362" spans="1:22" hidden="1">
      <c r="A1362" s="1187" t="s">
        <v>4218</v>
      </c>
      <c r="B1362" s="1188">
        <v>610090002348</v>
      </c>
      <c r="C1362" s="1187" t="s">
        <v>4272</v>
      </c>
      <c r="D1362" s="1187" t="s">
        <v>4119</v>
      </c>
      <c r="E1362" s="1187" t="s">
        <v>4120</v>
      </c>
      <c r="F1362" s="1189">
        <v>924</v>
      </c>
      <c r="G1362" s="1187" t="s">
        <v>4091</v>
      </c>
      <c r="H1362" s="1190">
        <v>10</v>
      </c>
      <c r="I1362" s="1191">
        <v>0.57600368642359301</v>
      </c>
      <c r="J1362" s="1191">
        <v>0</v>
      </c>
      <c r="K1362" s="1192">
        <v>60</v>
      </c>
      <c r="L1362" s="1191">
        <v>9.5</v>
      </c>
      <c r="M1362" s="1191">
        <v>34.5602211854156</v>
      </c>
      <c r="N1362" s="1190">
        <v>1</v>
      </c>
      <c r="O1362" s="1190">
        <v>0</v>
      </c>
      <c r="P1362" s="1187">
        <v>4690379081739</v>
      </c>
      <c r="Q1362" s="1190"/>
      <c r="R1362" s="1190">
        <v>0</v>
      </c>
      <c r="S1362" s="968" t="s">
        <v>4092</v>
      </c>
      <c r="T1362" s="983">
        <f t="shared" si="42"/>
        <v>619.08000000000004</v>
      </c>
      <c r="U1362" s="983">
        <f t="shared" si="43"/>
        <v>650.03400000000011</v>
      </c>
      <c r="V1362" s="1169"/>
    </row>
    <row r="1363" spans="1:22" hidden="1">
      <c r="A1363" s="1187" t="s">
        <v>4218</v>
      </c>
      <c r="B1363" s="1188">
        <v>610090002349</v>
      </c>
      <c r="C1363" s="1187" t="s">
        <v>4273</v>
      </c>
      <c r="D1363" s="1187" t="s">
        <v>4119</v>
      </c>
      <c r="E1363" s="1187" t="s">
        <v>4120</v>
      </c>
      <c r="F1363" s="1189">
        <v>924</v>
      </c>
      <c r="G1363" s="1187" t="s">
        <v>4091</v>
      </c>
      <c r="H1363" s="1190">
        <v>10</v>
      </c>
      <c r="I1363" s="1191">
        <v>0.57600368642359301</v>
      </c>
      <c r="J1363" s="1191">
        <v>0</v>
      </c>
      <c r="K1363" s="1192">
        <v>60</v>
      </c>
      <c r="L1363" s="1191">
        <v>9.5</v>
      </c>
      <c r="M1363" s="1191">
        <v>34.5602211854156</v>
      </c>
      <c r="N1363" s="1190">
        <v>1</v>
      </c>
      <c r="O1363" s="1190">
        <v>0</v>
      </c>
      <c r="P1363" s="1187">
        <v>4690379081746</v>
      </c>
      <c r="Q1363" s="1190"/>
      <c r="R1363" s="1190">
        <v>0</v>
      </c>
      <c r="S1363" s="968" t="s">
        <v>4092</v>
      </c>
      <c r="T1363" s="983">
        <f t="shared" si="42"/>
        <v>619.08000000000004</v>
      </c>
      <c r="U1363" s="983">
        <f t="shared" si="43"/>
        <v>650.03400000000011</v>
      </c>
      <c r="V1363" s="1169"/>
    </row>
    <row r="1364" spans="1:22" hidden="1">
      <c r="A1364" s="1187" t="s">
        <v>4218</v>
      </c>
      <c r="B1364" s="1188">
        <v>610090002357</v>
      </c>
      <c r="C1364" s="1187" t="s">
        <v>4274</v>
      </c>
      <c r="D1364" s="1187" t="s">
        <v>4125</v>
      </c>
      <c r="E1364" s="1187" t="s">
        <v>4120</v>
      </c>
      <c r="F1364" s="1189">
        <v>306</v>
      </c>
      <c r="G1364" s="1187" t="s">
        <v>4091</v>
      </c>
      <c r="H1364" s="1190">
        <v>10</v>
      </c>
      <c r="I1364" s="1191">
        <v>0.43200276481769501</v>
      </c>
      <c r="J1364" s="1191">
        <v>0</v>
      </c>
      <c r="K1364" s="1192">
        <v>72</v>
      </c>
      <c r="L1364" s="1191">
        <v>9.0299999999999994</v>
      </c>
      <c r="M1364" s="1191">
        <v>31.104199066873999</v>
      </c>
      <c r="N1364" s="1190">
        <v>1</v>
      </c>
      <c r="O1364" s="1190">
        <v>0</v>
      </c>
      <c r="P1364" s="1187">
        <v>4690379081821</v>
      </c>
      <c r="Q1364" s="1190"/>
      <c r="R1364" s="1190">
        <v>0</v>
      </c>
      <c r="S1364" s="968" t="s">
        <v>4092</v>
      </c>
      <c r="T1364" s="983">
        <f t="shared" si="42"/>
        <v>205.02</v>
      </c>
      <c r="U1364" s="983">
        <f t="shared" si="43"/>
        <v>215.27100000000002</v>
      </c>
      <c r="V1364" s="1169"/>
    </row>
    <row r="1365" spans="1:22" hidden="1">
      <c r="A1365" s="1187" t="s">
        <v>4218</v>
      </c>
      <c r="B1365" s="1188">
        <v>610090002358</v>
      </c>
      <c r="C1365" s="1187" t="s">
        <v>4275</v>
      </c>
      <c r="D1365" s="1187" t="s">
        <v>4125</v>
      </c>
      <c r="E1365" s="1187" t="s">
        <v>4120</v>
      </c>
      <c r="F1365" s="1189">
        <v>306</v>
      </c>
      <c r="G1365" s="1187" t="s">
        <v>4091</v>
      </c>
      <c r="H1365" s="1190">
        <v>10</v>
      </c>
      <c r="I1365" s="1191">
        <v>0.43200276481769501</v>
      </c>
      <c r="J1365" s="1191">
        <v>0</v>
      </c>
      <c r="K1365" s="1192">
        <v>72</v>
      </c>
      <c r="L1365" s="1191">
        <v>9.0299999999999994</v>
      </c>
      <c r="M1365" s="1191">
        <v>31.104199066873999</v>
      </c>
      <c r="N1365" s="1190">
        <v>1</v>
      </c>
      <c r="O1365" s="1190">
        <v>0</v>
      </c>
      <c r="P1365" s="1187">
        <v>4690379081838</v>
      </c>
      <c r="Q1365" s="1190"/>
      <c r="R1365" s="1190">
        <v>0</v>
      </c>
      <c r="S1365" s="968" t="s">
        <v>4092</v>
      </c>
      <c r="T1365" s="983">
        <f t="shared" si="42"/>
        <v>205.02</v>
      </c>
      <c r="U1365" s="983">
        <f t="shared" si="43"/>
        <v>215.27100000000002</v>
      </c>
      <c r="V1365" s="1169"/>
    </row>
    <row r="1366" spans="1:22" hidden="1">
      <c r="A1366" s="1187" t="s">
        <v>4218</v>
      </c>
      <c r="B1366" s="1188">
        <v>610090002359</v>
      </c>
      <c r="C1366" s="1187" t="s">
        <v>4276</v>
      </c>
      <c r="D1366" s="1187" t="s">
        <v>4125</v>
      </c>
      <c r="E1366" s="1187" t="s">
        <v>4120</v>
      </c>
      <c r="F1366" s="1189">
        <v>306</v>
      </c>
      <c r="G1366" s="1187" t="s">
        <v>4091</v>
      </c>
      <c r="H1366" s="1190">
        <v>10</v>
      </c>
      <c r="I1366" s="1191">
        <v>0.43200276481769501</v>
      </c>
      <c r="J1366" s="1191">
        <v>0</v>
      </c>
      <c r="K1366" s="1192">
        <v>72</v>
      </c>
      <c r="L1366" s="1191">
        <v>9.0299999999999994</v>
      </c>
      <c r="M1366" s="1191">
        <v>31.104199066873999</v>
      </c>
      <c r="N1366" s="1190">
        <v>1</v>
      </c>
      <c r="O1366" s="1190">
        <v>0</v>
      </c>
      <c r="P1366" s="1187">
        <v>4690379081845</v>
      </c>
      <c r="Q1366" s="1190"/>
      <c r="R1366" s="1190">
        <v>0</v>
      </c>
      <c r="S1366" s="968" t="s">
        <v>4092</v>
      </c>
      <c r="T1366" s="983">
        <f t="shared" si="42"/>
        <v>205.02</v>
      </c>
      <c r="U1366" s="983">
        <f t="shared" si="43"/>
        <v>215.27100000000002</v>
      </c>
      <c r="V1366" s="1169"/>
    </row>
    <row r="1367" spans="1:22" hidden="1">
      <c r="A1367" s="1187" t="s">
        <v>4218</v>
      </c>
      <c r="B1367" s="1188">
        <v>610090002360</v>
      </c>
      <c r="C1367" s="1187" t="s">
        <v>4277</v>
      </c>
      <c r="D1367" s="1187" t="s">
        <v>4125</v>
      </c>
      <c r="E1367" s="1187" t="s">
        <v>4120</v>
      </c>
      <c r="F1367" s="1189">
        <v>306</v>
      </c>
      <c r="G1367" s="1187" t="s">
        <v>4091</v>
      </c>
      <c r="H1367" s="1190">
        <v>10</v>
      </c>
      <c r="I1367" s="1191">
        <v>0.43200276481769501</v>
      </c>
      <c r="J1367" s="1191">
        <v>0</v>
      </c>
      <c r="K1367" s="1192">
        <v>72</v>
      </c>
      <c r="L1367" s="1191">
        <v>9.0299999999999994</v>
      </c>
      <c r="M1367" s="1191">
        <v>31.104199066873999</v>
      </c>
      <c r="N1367" s="1190">
        <v>1</v>
      </c>
      <c r="O1367" s="1190">
        <v>0</v>
      </c>
      <c r="P1367" s="1187">
        <v>4690379081852</v>
      </c>
      <c r="Q1367" s="1190"/>
      <c r="R1367" s="1190">
        <v>0</v>
      </c>
      <c r="S1367" s="968" t="s">
        <v>4092</v>
      </c>
      <c r="T1367" s="983">
        <f t="shared" si="42"/>
        <v>205.02</v>
      </c>
      <c r="U1367" s="983">
        <f t="shared" si="43"/>
        <v>215.27100000000002</v>
      </c>
      <c r="V1367" s="1169"/>
    </row>
    <row r="1368" spans="1:22" hidden="1">
      <c r="A1368" s="1187" t="s">
        <v>4218</v>
      </c>
      <c r="B1368" s="1188">
        <v>610090002361</v>
      </c>
      <c r="C1368" s="1187" t="s">
        <v>4278</v>
      </c>
      <c r="D1368" s="1187" t="s">
        <v>4125</v>
      </c>
      <c r="E1368" s="1187" t="s">
        <v>4120</v>
      </c>
      <c r="F1368" s="1189">
        <v>306</v>
      </c>
      <c r="G1368" s="1187" t="s">
        <v>4091</v>
      </c>
      <c r="H1368" s="1190">
        <v>10</v>
      </c>
      <c r="I1368" s="1191">
        <v>0.43200276481769501</v>
      </c>
      <c r="J1368" s="1191">
        <v>0</v>
      </c>
      <c r="K1368" s="1192">
        <v>72</v>
      </c>
      <c r="L1368" s="1191">
        <v>9.0299999999999994</v>
      </c>
      <c r="M1368" s="1191">
        <v>31.104199066873999</v>
      </c>
      <c r="N1368" s="1190">
        <v>1</v>
      </c>
      <c r="O1368" s="1190">
        <v>0</v>
      </c>
      <c r="P1368" s="1187">
        <v>4690379081869</v>
      </c>
      <c r="Q1368" s="1190"/>
      <c r="R1368" s="1190">
        <v>0</v>
      </c>
      <c r="S1368" s="968" t="s">
        <v>4092</v>
      </c>
      <c r="T1368" s="983">
        <f t="shared" si="42"/>
        <v>205.02</v>
      </c>
      <c r="U1368" s="983">
        <f t="shared" si="43"/>
        <v>215.27100000000002</v>
      </c>
      <c r="V1368" s="1169"/>
    </row>
    <row r="1369" spans="1:22" hidden="1">
      <c r="A1369" s="1187" t="s">
        <v>4218</v>
      </c>
      <c r="B1369" s="1188">
        <v>610090002362</v>
      </c>
      <c r="C1369" s="1187" t="s">
        <v>4279</v>
      </c>
      <c r="D1369" s="1187" t="s">
        <v>4125</v>
      </c>
      <c r="E1369" s="1187" t="s">
        <v>4120</v>
      </c>
      <c r="F1369" s="1189">
        <v>306</v>
      </c>
      <c r="G1369" s="1187" t="s">
        <v>4091</v>
      </c>
      <c r="H1369" s="1190">
        <v>10</v>
      </c>
      <c r="I1369" s="1191">
        <v>0.43200276481769501</v>
      </c>
      <c r="J1369" s="1191">
        <v>0</v>
      </c>
      <c r="K1369" s="1192">
        <v>72</v>
      </c>
      <c r="L1369" s="1191">
        <v>9.0299999999999994</v>
      </c>
      <c r="M1369" s="1191">
        <v>31.104199066873999</v>
      </c>
      <c r="N1369" s="1190">
        <v>1</v>
      </c>
      <c r="O1369" s="1190">
        <v>0</v>
      </c>
      <c r="P1369" s="1187">
        <v>4690379081876</v>
      </c>
      <c r="Q1369" s="1190"/>
      <c r="R1369" s="1190">
        <v>0</v>
      </c>
      <c r="S1369" s="968" t="s">
        <v>4092</v>
      </c>
      <c r="T1369" s="983">
        <f t="shared" si="42"/>
        <v>205.02</v>
      </c>
      <c r="U1369" s="983">
        <f t="shared" si="43"/>
        <v>215.27100000000002</v>
      </c>
      <c r="V1369" s="1169"/>
    </row>
    <row r="1370" spans="1:22" hidden="1">
      <c r="A1370" s="1187" t="s">
        <v>4218</v>
      </c>
      <c r="B1370" s="1188">
        <v>610090002363</v>
      </c>
      <c r="C1370" s="1187" t="s">
        <v>4280</v>
      </c>
      <c r="D1370" s="1187" t="s">
        <v>4125</v>
      </c>
      <c r="E1370" s="1187" t="s">
        <v>4120</v>
      </c>
      <c r="F1370" s="1189">
        <v>306</v>
      </c>
      <c r="G1370" s="1187" t="s">
        <v>4091</v>
      </c>
      <c r="H1370" s="1190">
        <v>10</v>
      </c>
      <c r="I1370" s="1191">
        <v>0.43200276481769501</v>
      </c>
      <c r="J1370" s="1191">
        <v>0</v>
      </c>
      <c r="K1370" s="1192">
        <v>72</v>
      </c>
      <c r="L1370" s="1191">
        <v>9.0299999999999994</v>
      </c>
      <c r="M1370" s="1191">
        <v>31.104199066873999</v>
      </c>
      <c r="N1370" s="1190">
        <v>1</v>
      </c>
      <c r="O1370" s="1190">
        <v>0</v>
      </c>
      <c r="P1370" s="1187">
        <v>4690379081883</v>
      </c>
      <c r="Q1370" s="1190"/>
      <c r="R1370" s="1190">
        <v>0</v>
      </c>
      <c r="S1370" s="968" t="s">
        <v>4092</v>
      </c>
      <c r="T1370" s="983">
        <f t="shared" si="42"/>
        <v>205.02</v>
      </c>
      <c r="U1370" s="983">
        <f t="shared" si="43"/>
        <v>215.27100000000002</v>
      </c>
      <c r="V1370" s="1169"/>
    </row>
    <row r="1371" spans="1:22" hidden="1">
      <c r="A1371" s="1187" t="s">
        <v>4218</v>
      </c>
      <c r="B1371" s="1188">
        <v>610090002371</v>
      </c>
      <c r="C1371" s="1187" t="s">
        <v>4281</v>
      </c>
      <c r="D1371" s="1187" t="s">
        <v>4130</v>
      </c>
      <c r="E1371" s="1187" t="s">
        <v>4120</v>
      </c>
      <c r="F1371" s="1189">
        <v>132</v>
      </c>
      <c r="G1371" s="1187" t="s">
        <v>4091</v>
      </c>
      <c r="H1371" s="1190">
        <v>19</v>
      </c>
      <c r="I1371" s="1191">
        <v>9.8496630378434397E-2</v>
      </c>
      <c r="J1371" s="1191">
        <v>0</v>
      </c>
      <c r="K1371" s="1192">
        <v>416</v>
      </c>
      <c r="L1371" s="1191">
        <v>2.1659999999999999</v>
      </c>
      <c r="M1371" s="1191">
        <v>40.974598237428701</v>
      </c>
      <c r="N1371" s="1190">
        <v>1</v>
      </c>
      <c r="O1371" s="1190">
        <v>0</v>
      </c>
      <c r="P1371" s="1187">
        <v>4690379081968</v>
      </c>
      <c r="Q1371" s="1190"/>
      <c r="R1371" s="1190">
        <v>0</v>
      </c>
      <c r="S1371" s="968" t="s">
        <v>4092</v>
      </c>
      <c r="T1371" s="983">
        <f t="shared" si="42"/>
        <v>88.440000000000012</v>
      </c>
      <c r="U1371" s="983">
        <f t="shared" si="43"/>
        <v>92.862000000000023</v>
      </c>
      <c r="V1371" s="1169"/>
    </row>
    <row r="1372" spans="1:22" hidden="1">
      <c r="A1372" s="1187" t="s">
        <v>4218</v>
      </c>
      <c r="B1372" s="1188">
        <v>610090002372</v>
      </c>
      <c r="C1372" s="1187" t="s">
        <v>4282</v>
      </c>
      <c r="D1372" s="1187" t="s">
        <v>4130</v>
      </c>
      <c r="E1372" s="1187" t="s">
        <v>4120</v>
      </c>
      <c r="F1372" s="1189">
        <v>132</v>
      </c>
      <c r="G1372" s="1187" t="s">
        <v>4091</v>
      </c>
      <c r="H1372" s="1190">
        <v>19</v>
      </c>
      <c r="I1372" s="1191">
        <v>9.8496630378434397E-2</v>
      </c>
      <c r="J1372" s="1191">
        <v>0</v>
      </c>
      <c r="K1372" s="1192">
        <v>416</v>
      </c>
      <c r="L1372" s="1191">
        <v>2.1659999999999999</v>
      </c>
      <c r="M1372" s="1191">
        <v>40.974598237428701</v>
      </c>
      <c r="N1372" s="1190">
        <v>1</v>
      </c>
      <c r="O1372" s="1190">
        <v>0</v>
      </c>
      <c r="P1372" s="1187">
        <v>4690379081975</v>
      </c>
      <c r="Q1372" s="1190"/>
      <c r="R1372" s="1190">
        <v>0</v>
      </c>
      <c r="S1372" s="968" t="s">
        <v>4092</v>
      </c>
      <c r="T1372" s="983">
        <f t="shared" si="42"/>
        <v>88.440000000000012</v>
      </c>
      <c r="U1372" s="983">
        <f t="shared" si="43"/>
        <v>92.862000000000023</v>
      </c>
      <c r="V1372" s="1169"/>
    </row>
    <row r="1373" spans="1:22" hidden="1">
      <c r="A1373" s="1187" t="s">
        <v>4218</v>
      </c>
      <c r="B1373" s="1188">
        <v>610090002373</v>
      </c>
      <c r="C1373" s="1187" t="s">
        <v>4283</v>
      </c>
      <c r="D1373" s="1187" t="s">
        <v>4130</v>
      </c>
      <c r="E1373" s="1187" t="s">
        <v>4120</v>
      </c>
      <c r="F1373" s="1189">
        <v>132</v>
      </c>
      <c r="G1373" s="1187" t="s">
        <v>4091</v>
      </c>
      <c r="H1373" s="1190">
        <v>19</v>
      </c>
      <c r="I1373" s="1191">
        <v>9.8496630378434397E-2</v>
      </c>
      <c r="J1373" s="1191">
        <v>0</v>
      </c>
      <c r="K1373" s="1192">
        <v>416</v>
      </c>
      <c r="L1373" s="1191">
        <v>2.1659999999999999</v>
      </c>
      <c r="M1373" s="1191">
        <v>40.974598237428701</v>
      </c>
      <c r="N1373" s="1190">
        <v>1</v>
      </c>
      <c r="O1373" s="1190">
        <v>0</v>
      </c>
      <c r="P1373" s="1187">
        <v>4690379081982</v>
      </c>
      <c r="Q1373" s="1190"/>
      <c r="R1373" s="1190">
        <v>0</v>
      </c>
      <c r="S1373" s="968" t="s">
        <v>4092</v>
      </c>
      <c r="T1373" s="983">
        <f t="shared" si="42"/>
        <v>88.440000000000012</v>
      </c>
      <c r="U1373" s="983">
        <f t="shared" si="43"/>
        <v>92.862000000000023</v>
      </c>
      <c r="V1373" s="1169"/>
    </row>
    <row r="1374" spans="1:22" hidden="1">
      <c r="A1374" s="1187" t="s">
        <v>4218</v>
      </c>
      <c r="B1374" s="1188">
        <v>610090002374</v>
      </c>
      <c r="C1374" s="1187" t="s">
        <v>4284</v>
      </c>
      <c r="D1374" s="1187" t="s">
        <v>4130</v>
      </c>
      <c r="E1374" s="1187" t="s">
        <v>4120</v>
      </c>
      <c r="F1374" s="1189">
        <v>132</v>
      </c>
      <c r="G1374" s="1187" t="s">
        <v>4091</v>
      </c>
      <c r="H1374" s="1190">
        <v>19</v>
      </c>
      <c r="I1374" s="1191">
        <v>9.8496630378434397E-2</v>
      </c>
      <c r="J1374" s="1191">
        <v>0</v>
      </c>
      <c r="K1374" s="1192">
        <v>416</v>
      </c>
      <c r="L1374" s="1191">
        <v>2.1659999999999999</v>
      </c>
      <c r="M1374" s="1191">
        <v>40.974598237428701</v>
      </c>
      <c r="N1374" s="1190">
        <v>1</v>
      </c>
      <c r="O1374" s="1190">
        <v>0</v>
      </c>
      <c r="P1374" s="1187">
        <v>4690379081999</v>
      </c>
      <c r="Q1374" s="1190"/>
      <c r="R1374" s="1190">
        <v>0</v>
      </c>
      <c r="S1374" s="968" t="s">
        <v>4092</v>
      </c>
      <c r="T1374" s="983">
        <f t="shared" si="42"/>
        <v>88.440000000000012</v>
      </c>
      <c r="U1374" s="983">
        <f t="shared" si="43"/>
        <v>92.862000000000023</v>
      </c>
      <c r="V1374" s="1169"/>
    </row>
    <row r="1375" spans="1:22" hidden="1">
      <c r="A1375" s="1187" t="s">
        <v>4218</v>
      </c>
      <c r="B1375" s="1188">
        <v>610090002375</v>
      </c>
      <c r="C1375" s="1187" t="s">
        <v>4285</v>
      </c>
      <c r="D1375" s="1187" t="s">
        <v>4130</v>
      </c>
      <c r="E1375" s="1187" t="s">
        <v>4120</v>
      </c>
      <c r="F1375" s="1189">
        <v>132</v>
      </c>
      <c r="G1375" s="1187" t="s">
        <v>4091</v>
      </c>
      <c r="H1375" s="1190">
        <v>19</v>
      </c>
      <c r="I1375" s="1191">
        <v>9.8496630378434397E-2</v>
      </c>
      <c r="J1375" s="1191">
        <v>0</v>
      </c>
      <c r="K1375" s="1192">
        <v>416</v>
      </c>
      <c r="L1375" s="1191">
        <v>2.1659999999999999</v>
      </c>
      <c r="M1375" s="1191">
        <v>40.974598237428701</v>
      </c>
      <c r="N1375" s="1190">
        <v>1</v>
      </c>
      <c r="O1375" s="1190">
        <v>0</v>
      </c>
      <c r="P1375" s="1187">
        <v>4690379082002</v>
      </c>
      <c r="Q1375" s="1190"/>
      <c r="R1375" s="1190">
        <v>0</v>
      </c>
      <c r="S1375" s="968" t="s">
        <v>4092</v>
      </c>
      <c r="T1375" s="983">
        <f t="shared" si="42"/>
        <v>88.440000000000012</v>
      </c>
      <c r="U1375" s="983">
        <f t="shared" si="43"/>
        <v>92.862000000000023</v>
      </c>
      <c r="V1375" s="1169"/>
    </row>
    <row r="1376" spans="1:22" hidden="1">
      <c r="A1376" s="1187" t="s">
        <v>4218</v>
      </c>
      <c r="B1376" s="1188">
        <v>610090002376</v>
      </c>
      <c r="C1376" s="1187" t="s">
        <v>4286</v>
      </c>
      <c r="D1376" s="1187" t="s">
        <v>4130</v>
      </c>
      <c r="E1376" s="1187" t="s">
        <v>4120</v>
      </c>
      <c r="F1376" s="1189">
        <v>132</v>
      </c>
      <c r="G1376" s="1187" t="s">
        <v>4091</v>
      </c>
      <c r="H1376" s="1190">
        <v>19</v>
      </c>
      <c r="I1376" s="1191">
        <v>9.8496630378434397E-2</v>
      </c>
      <c r="J1376" s="1191">
        <v>0</v>
      </c>
      <c r="K1376" s="1192">
        <v>416</v>
      </c>
      <c r="L1376" s="1191">
        <v>2.1659999999999999</v>
      </c>
      <c r="M1376" s="1191">
        <v>40.974598237428701</v>
      </c>
      <c r="N1376" s="1190">
        <v>1</v>
      </c>
      <c r="O1376" s="1190">
        <v>0</v>
      </c>
      <c r="P1376" s="1187">
        <v>4690379082019</v>
      </c>
      <c r="Q1376" s="1190"/>
      <c r="R1376" s="1190">
        <v>0</v>
      </c>
      <c r="S1376" s="968" t="s">
        <v>4092</v>
      </c>
      <c r="T1376" s="983">
        <f t="shared" si="42"/>
        <v>88.440000000000012</v>
      </c>
      <c r="U1376" s="983">
        <f t="shared" si="43"/>
        <v>92.862000000000023</v>
      </c>
      <c r="V1376" s="1169"/>
    </row>
    <row r="1377" spans="1:22" hidden="1">
      <c r="A1377" s="1187" t="s">
        <v>4218</v>
      </c>
      <c r="B1377" s="1188">
        <v>610090002377</v>
      </c>
      <c r="C1377" s="1187" t="s">
        <v>4287</v>
      </c>
      <c r="D1377" s="1187" t="s">
        <v>4130</v>
      </c>
      <c r="E1377" s="1187" t="s">
        <v>4120</v>
      </c>
      <c r="F1377" s="1189">
        <v>132</v>
      </c>
      <c r="G1377" s="1187" t="s">
        <v>4091</v>
      </c>
      <c r="H1377" s="1190">
        <v>19</v>
      </c>
      <c r="I1377" s="1191">
        <v>9.8496630378434397E-2</v>
      </c>
      <c r="J1377" s="1191">
        <v>0</v>
      </c>
      <c r="K1377" s="1192">
        <v>416</v>
      </c>
      <c r="L1377" s="1191">
        <v>2.1659999999999999</v>
      </c>
      <c r="M1377" s="1191">
        <v>40.974598237428701</v>
      </c>
      <c r="N1377" s="1190">
        <v>1</v>
      </c>
      <c r="O1377" s="1190">
        <v>0</v>
      </c>
      <c r="P1377" s="1187">
        <v>4690379082026</v>
      </c>
      <c r="Q1377" s="1190"/>
      <c r="R1377" s="1190">
        <v>0</v>
      </c>
      <c r="S1377" s="968" t="s">
        <v>4092</v>
      </c>
      <c r="T1377" s="983">
        <f t="shared" si="42"/>
        <v>88.440000000000012</v>
      </c>
      <c r="U1377" s="983">
        <f t="shared" si="43"/>
        <v>92.862000000000023</v>
      </c>
      <c r="V1377" s="1169"/>
    </row>
    <row r="1378" spans="1:22" hidden="1">
      <c r="A1378" s="1187" t="s">
        <v>4218</v>
      </c>
      <c r="B1378" s="1188">
        <v>610110000809</v>
      </c>
      <c r="C1378" s="1187" t="s">
        <v>4288</v>
      </c>
      <c r="D1378" s="1187" t="s">
        <v>4114</v>
      </c>
      <c r="E1378" s="1187" t="s">
        <v>4090</v>
      </c>
      <c r="F1378" s="1189">
        <v>20382</v>
      </c>
      <c r="G1378" s="1187" t="s">
        <v>4091</v>
      </c>
      <c r="H1378" s="1190">
        <v>11</v>
      </c>
      <c r="I1378" s="1191">
        <v>0.99</v>
      </c>
      <c r="J1378" s="1191">
        <v>0</v>
      </c>
      <c r="K1378" s="1192">
        <v>36</v>
      </c>
      <c r="L1378" s="1191">
        <v>20.354399999999998</v>
      </c>
      <c r="M1378" s="1191">
        <v>35.64</v>
      </c>
      <c r="N1378" s="1190">
        <v>1</v>
      </c>
      <c r="O1378" s="1190">
        <v>0</v>
      </c>
      <c r="P1378" s="1187">
        <v>4690379083221</v>
      </c>
      <c r="Q1378" s="1190"/>
      <c r="R1378" s="1190">
        <v>0</v>
      </c>
      <c r="S1378" s="968" t="s">
        <v>4092</v>
      </c>
      <c r="T1378" s="983">
        <f t="shared" si="42"/>
        <v>13655.94</v>
      </c>
      <c r="U1378" s="983">
        <f t="shared" si="43"/>
        <v>14338.737000000001</v>
      </c>
      <c r="V1378" s="1169"/>
    </row>
    <row r="1379" spans="1:22" hidden="1">
      <c r="A1379" s="1187" t="s">
        <v>4218</v>
      </c>
      <c r="B1379" s="1188">
        <v>610110000810</v>
      </c>
      <c r="C1379" s="1187" t="s">
        <v>4289</v>
      </c>
      <c r="D1379" s="1187" t="s">
        <v>4114</v>
      </c>
      <c r="E1379" s="1187" t="s">
        <v>4090</v>
      </c>
      <c r="F1379" s="1189">
        <v>20382</v>
      </c>
      <c r="G1379" s="1187" t="s">
        <v>4091</v>
      </c>
      <c r="H1379" s="1190">
        <v>11</v>
      </c>
      <c r="I1379" s="1191">
        <v>0.99</v>
      </c>
      <c r="J1379" s="1191">
        <v>0</v>
      </c>
      <c r="K1379" s="1192">
        <v>36</v>
      </c>
      <c r="L1379" s="1191">
        <v>20.354399999999998</v>
      </c>
      <c r="M1379" s="1191">
        <v>35.64</v>
      </c>
      <c r="N1379" s="1190">
        <v>1</v>
      </c>
      <c r="O1379" s="1190">
        <v>0</v>
      </c>
      <c r="P1379" s="1187">
        <v>4690379083238</v>
      </c>
      <c r="Q1379" s="1190"/>
      <c r="R1379" s="1190">
        <v>0</v>
      </c>
      <c r="S1379" s="968" t="s">
        <v>4092</v>
      </c>
      <c r="T1379" s="983">
        <f t="shared" si="42"/>
        <v>13655.94</v>
      </c>
      <c r="U1379" s="983">
        <f t="shared" si="43"/>
        <v>14338.737000000001</v>
      </c>
      <c r="V1379" s="1169"/>
    </row>
    <row r="1380" spans="1:22" hidden="1">
      <c r="A1380" s="1187" t="s">
        <v>4218</v>
      </c>
      <c r="B1380" s="1188">
        <v>610110000811</v>
      </c>
      <c r="C1380" s="1187" t="s">
        <v>4290</v>
      </c>
      <c r="D1380" s="1187" t="s">
        <v>4114</v>
      </c>
      <c r="E1380" s="1187" t="s">
        <v>4090</v>
      </c>
      <c r="F1380" s="1189">
        <v>20382</v>
      </c>
      <c r="G1380" s="1187" t="s">
        <v>4091</v>
      </c>
      <c r="H1380" s="1190">
        <v>11</v>
      </c>
      <c r="I1380" s="1191">
        <v>0.99</v>
      </c>
      <c r="J1380" s="1191">
        <v>0</v>
      </c>
      <c r="K1380" s="1192">
        <v>36</v>
      </c>
      <c r="L1380" s="1191">
        <v>20.354399999999998</v>
      </c>
      <c r="M1380" s="1191">
        <v>35.64</v>
      </c>
      <c r="N1380" s="1190">
        <v>1</v>
      </c>
      <c r="O1380" s="1190">
        <v>0</v>
      </c>
      <c r="P1380" s="1187">
        <v>4690379083245</v>
      </c>
      <c r="Q1380" s="1190"/>
      <c r="R1380" s="1190">
        <v>0</v>
      </c>
      <c r="S1380" s="968" t="s">
        <v>4092</v>
      </c>
      <c r="T1380" s="983">
        <f t="shared" si="42"/>
        <v>13655.94</v>
      </c>
      <c r="U1380" s="983">
        <f t="shared" si="43"/>
        <v>14338.737000000001</v>
      </c>
      <c r="V1380" s="1169"/>
    </row>
    <row r="1381" spans="1:22" hidden="1">
      <c r="A1381" s="1187" t="s">
        <v>4218</v>
      </c>
      <c r="B1381" s="1188">
        <v>610110000812</v>
      </c>
      <c r="C1381" s="1187" t="s">
        <v>4291</v>
      </c>
      <c r="D1381" s="1187" t="s">
        <v>4114</v>
      </c>
      <c r="E1381" s="1187" t="s">
        <v>4090</v>
      </c>
      <c r="F1381" s="1189">
        <v>20382</v>
      </c>
      <c r="G1381" s="1187" t="s">
        <v>4091</v>
      </c>
      <c r="H1381" s="1190">
        <v>11</v>
      </c>
      <c r="I1381" s="1191">
        <v>0.99</v>
      </c>
      <c r="J1381" s="1191">
        <v>0</v>
      </c>
      <c r="K1381" s="1192">
        <v>36</v>
      </c>
      <c r="L1381" s="1191">
        <v>20.354399999999998</v>
      </c>
      <c r="M1381" s="1191">
        <v>35.64</v>
      </c>
      <c r="N1381" s="1190">
        <v>1</v>
      </c>
      <c r="O1381" s="1190">
        <v>0</v>
      </c>
      <c r="P1381" s="1187">
        <v>4690379083252</v>
      </c>
      <c r="Q1381" s="1190"/>
      <c r="R1381" s="1190">
        <v>0</v>
      </c>
      <c r="S1381" s="968" t="s">
        <v>4092</v>
      </c>
      <c r="T1381" s="983">
        <f t="shared" si="42"/>
        <v>13655.94</v>
      </c>
      <c r="U1381" s="983">
        <f t="shared" si="43"/>
        <v>14338.737000000001</v>
      </c>
      <c r="V1381" s="1169"/>
    </row>
    <row r="1382" spans="1:22" hidden="1">
      <c r="A1382" s="1187" t="s">
        <v>4218</v>
      </c>
      <c r="B1382" s="1188">
        <v>610110000813</v>
      </c>
      <c r="C1382" s="1187" t="s">
        <v>4292</v>
      </c>
      <c r="D1382" s="1187" t="s">
        <v>4114</v>
      </c>
      <c r="E1382" s="1187" t="s">
        <v>4090</v>
      </c>
      <c r="F1382" s="1189">
        <v>20382</v>
      </c>
      <c r="G1382" s="1187" t="s">
        <v>4091</v>
      </c>
      <c r="H1382" s="1190">
        <v>11</v>
      </c>
      <c r="I1382" s="1191">
        <v>0.99</v>
      </c>
      <c r="J1382" s="1191">
        <v>0</v>
      </c>
      <c r="K1382" s="1192">
        <v>36</v>
      </c>
      <c r="L1382" s="1191">
        <v>20.354399999999998</v>
      </c>
      <c r="M1382" s="1191">
        <v>35.64</v>
      </c>
      <c r="N1382" s="1190">
        <v>1</v>
      </c>
      <c r="O1382" s="1190">
        <v>0</v>
      </c>
      <c r="P1382" s="1187">
        <v>4690379083269</v>
      </c>
      <c r="Q1382" s="1190"/>
      <c r="R1382" s="1190">
        <v>0</v>
      </c>
      <c r="S1382" s="968" t="s">
        <v>4092</v>
      </c>
      <c r="T1382" s="983">
        <f t="shared" si="42"/>
        <v>13655.94</v>
      </c>
      <c r="U1382" s="983">
        <f t="shared" si="43"/>
        <v>14338.737000000001</v>
      </c>
      <c r="V1382" s="1169"/>
    </row>
    <row r="1383" spans="1:22" hidden="1">
      <c r="A1383" s="1187" t="s">
        <v>4218</v>
      </c>
      <c r="B1383" s="1188">
        <v>610110000814</v>
      </c>
      <c r="C1383" s="1187" t="s">
        <v>4293</v>
      </c>
      <c r="D1383" s="1187" t="s">
        <v>4114</v>
      </c>
      <c r="E1383" s="1187" t="s">
        <v>4090</v>
      </c>
      <c r="F1383" s="1189">
        <v>20382</v>
      </c>
      <c r="G1383" s="1187" t="s">
        <v>4091</v>
      </c>
      <c r="H1383" s="1190">
        <v>11</v>
      </c>
      <c r="I1383" s="1191">
        <v>0.99</v>
      </c>
      <c r="J1383" s="1191">
        <v>0</v>
      </c>
      <c r="K1383" s="1192">
        <v>36</v>
      </c>
      <c r="L1383" s="1191">
        <v>20.354399999999998</v>
      </c>
      <c r="M1383" s="1191">
        <v>35.64</v>
      </c>
      <c r="N1383" s="1190">
        <v>1</v>
      </c>
      <c r="O1383" s="1190">
        <v>0</v>
      </c>
      <c r="P1383" s="1187">
        <v>4690379083276</v>
      </c>
      <c r="Q1383" s="1190"/>
      <c r="R1383" s="1190">
        <v>0</v>
      </c>
      <c r="S1383" s="968" t="s">
        <v>4092</v>
      </c>
      <c r="T1383" s="983">
        <f t="shared" si="42"/>
        <v>13655.94</v>
      </c>
      <c r="U1383" s="983">
        <f t="shared" si="43"/>
        <v>14338.737000000001</v>
      </c>
      <c r="V1383" s="1169"/>
    </row>
    <row r="1384" spans="1:22" hidden="1">
      <c r="A1384" s="1187" t="s">
        <v>4218</v>
      </c>
      <c r="B1384" s="1188">
        <v>610110000815</v>
      </c>
      <c r="C1384" s="1187" t="s">
        <v>4294</v>
      </c>
      <c r="D1384" s="1187" t="s">
        <v>4114</v>
      </c>
      <c r="E1384" s="1187" t="s">
        <v>4090</v>
      </c>
      <c r="F1384" s="1189">
        <v>20382</v>
      </c>
      <c r="G1384" s="1187" t="s">
        <v>4091</v>
      </c>
      <c r="H1384" s="1190">
        <v>11</v>
      </c>
      <c r="I1384" s="1191">
        <v>0.99</v>
      </c>
      <c r="J1384" s="1191">
        <v>0</v>
      </c>
      <c r="K1384" s="1192">
        <v>36</v>
      </c>
      <c r="L1384" s="1191">
        <v>20.354399999999998</v>
      </c>
      <c r="M1384" s="1191">
        <v>35.64</v>
      </c>
      <c r="N1384" s="1190">
        <v>1</v>
      </c>
      <c r="O1384" s="1190">
        <v>0</v>
      </c>
      <c r="P1384" s="1187">
        <v>4690379083283</v>
      </c>
      <c r="Q1384" s="1190"/>
      <c r="R1384" s="1190">
        <v>0</v>
      </c>
      <c r="S1384" s="968" t="s">
        <v>4092</v>
      </c>
      <c r="T1384" s="983">
        <f t="shared" si="42"/>
        <v>13655.94</v>
      </c>
      <c r="U1384" s="983">
        <f t="shared" si="43"/>
        <v>14338.737000000001</v>
      </c>
      <c r="V1384" s="1169"/>
    </row>
    <row r="1385" spans="1:22" hidden="1">
      <c r="A1385" s="1187" t="s">
        <v>4218</v>
      </c>
      <c r="B1385" s="1188">
        <v>610110000816</v>
      </c>
      <c r="C1385" s="1187" t="s">
        <v>4295</v>
      </c>
      <c r="D1385" s="1187" t="s">
        <v>4114</v>
      </c>
      <c r="E1385" s="1187" t="s">
        <v>4090</v>
      </c>
      <c r="F1385" s="1189">
        <v>14400</v>
      </c>
      <c r="G1385" s="1187" t="s">
        <v>4091</v>
      </c>
      <c r="H1385" s="1190">
        <v>11</v>
      </c>
      <c r="I1385" s="1191">
        <v>0.99</v>
      </c>
      <c r="J1385" s="1191">
        <v>0</v>
      </c>
      <c r="K1385" s="1192">
        <v>36</v>
      </c>
      <c r="L1385" s="1191">
        <v>20.354399999999998</v>
      </c>
      <c r="M1385" s="1191">
        <v>35.64</v>
      </c>
      <c r="N1385" s="1190">
        <v>1</v>
      </c>
      <c r="O1385" s="1190">
        <v>0</v>
      </c>
      <c r="P1385" s="1187">
        <v>4690379083290</v>
      </c>
      <c r="Q1385" s="1190"/>
      <c r="R1385" s="1190">
        <v>0</v>
      </c>
      <c r="S1385" s="968" t="s">
        <v>4092</v>
      </c>
      <c r="T1385" s="983">
        <f t="shared" si="42"/>
        <v>9648</v>
      </c>
      <c r="U1385" s="983">
        <f t="shared" si="43"/>
        <v>10130.4</v>
      </c>
      <c r="V1385" s="1169"/>
    </row>
    <row r="1386" spans="1:22" hidden="1">
      <c r="A1386" s="1187" t="s">
        <v>4218</v>
      </c>
      <c r="B1386" s="1188">
        <v>610110000817</v>
      </c>
      <c r="C1386" s="1187" t="s">
        <v>4296</v>
      </c>
      <c r="D1386" s="1187" t="s">
        <v>4114</v>
      </c>
      <c r="E1386" s="1187" t="s">
        <v>4090</v>
      </c>
      <c r="F1386" s="1189">
        <v>14400</v>
      </c>
      <c r="G1386" s="1187" t="s">
        <v>4091</v>
      </c>
      <c r="H1386" s="1190">
        <v>11</v>
      </c>
      <c r="I1386" s="1191">
        <v>0.99</v>
      </c>
      <c r="J1386" s="1191">
        <v>0</v>
      </c>
      <c r="K1386" s="1192">
        <v>36</v>
      </c>
      <c r="L1386" s="1191">
        <v>20.354399999999998</v>
      </c>
      <c r="M1386" s="1191">
        <v>35.64</v>
      </c>
      <c r="N1386" s="1190">
        <v>1</v>
      </c>
      <c r="O1386" s="1190">
        <v>0</v>
      </c>
      <c r="P1386" s="1187">
        <v>4690379083306</v>
      </c>
      <c r="Q1386" s="1190"/>
      <c r="R1386" s="1190">
        <v>0</v>
      </c>
      <c r="S1386" s="968" t="s">
        <v>4092</v>
      </c>
      <c r="T1386" s="983">
        <f t="shared" si="42"/>
        <v>9648</v>
      </c>
      <c r="U1386" s="983">
        <f t="shared" si="43"/>
        <v>10130.4</v>
      </c>
      <c r="V1386" s="1169"/>
    </row>
    <row r="1387" spans="1:22" hidden="1">
      <c r="A1387" s="1187" t="s">
        <v>4218</v>
      </c>
      <c r="B1387" s="1188">
        <v>610110000818</v>
      </c>
      <c r="C1387" s="1187" t="s">
        <v>4297</v>
      </c>
      <c r="D1387" s="1187" t="s">
        <v>4114</v>
      </c>
      <c r="E1387" s="1187" t="s">
        <v>4090</v>
      </c>
      <c r="F1387" s="1189">
        <v>14400</v>
      </c>
      <c r="G1387" s="1187" t="s">
        <v>4091</v>
      </c>
      <c r="H1387" s="1190">
        <v>11</v>
      </c>
      <c r="I1387" s="1191">
        <v>0.99</v>
      </c>
      <c r="J1387" s="1191">
        <v>0</v>
      </c>
      <c r="K1387" s="1192">
        <v>36</v>
      </c>
      <c r="L1387" s="1191">
        <v>20.354399999999998</v>
      </c>
      <c r="M1387" s="1191">
        <v>35.64</v>
      </c>
      <c r="N1387" s="1190">
        <v>1</v>
      </c>
      <c r="O1387" s="1190">
        <v>0</v>
      </c>
      <c r="P1387" s="1187">
        <v>4690379083313</v>
      </c>
      <c r="Q1387" s="1190"/>
      <c r="R1387" s="1190">
        <v>0</v>
      </c>
      <c r="S1387" s="968" t="s">
        <v>4092</v>
      </c>
      <c r="T1387" s="983">
        <f t="shared" si="42"/>
        <v>9648</v>
      </c>
      <c r="U1387" s="983">
        <f t="shared" si="43"/>
        <v>10130.4</v>
      </c>
      <c r="V1387" s="1169"/>
    </row>
    <row r="1388" spans="1:22" hidden="1">
      <c r="A1388" s="1187" t="s">
        <v>4218</v>
      </c>
      <c r="B1388" s="1188">
        <v>610110000819</v>
      </c>
      <c r="C1388" s="1187" t="s">
        <v>4298</v>
      </c>
      <c r="D1388" s="1187" t="s">
        <v>4114</v>
      </c>
      <c r="E1388" s="1187" t="s">
        <v>4090</v>
      </c>
      <c r="F1388" s="1189">
        <v>14400</v>
      </c>
      <c r="G1388" s="1187" t="s">
        <v>4091</v>
      </c>
      <c r="H1388" s="1190">
        <v>11</v>
      </c>
      <c r="I1388" s="1191">
        <v>0.99</v>
      </c>
      <c r="J1388" s="1191">
        <v>0</v>
      </c>
      <c r="K1388" s="1192">
        <v>36</v>
      </c>
      <c r="L1388" s="1191">
        <v>20.354399999999998</v>
      </c>
      <c r="M1388" s="1191">
        <v>35.64</v>
      </c>
      <c r="N1388" s="1190">
        <v>1</v>
      </c>
      <c r="O1388" s="1190">
        <v>0</v>
      </c>
      <c r="P1388" s="1187">
        <v>4690379083320</v>
      </c>
      <c r="Q1388" s="1190"/>
      <c r="R1388" s="1190">
        <v>0</v>
      </c>
      <c r="S1388" s="968" t="s">
        <v>4092</v>
      </c>
      <c r="T1388" s="983">
        <f t="shared" si="42"/>
        <v>9648</v>
      </c>
      <c r="U1388" s="983">
        <f t="shared" si="43"/>
        <v>10130.4</v>
      </c>
      <c r="V1388" s="1169"/>
    </row>
    <row r="1389" spans="1:22" hidden="1">
      <c r="A1389" s="1187" t="s">
        <v>4218</v>
      </c>
      <c r="B1389" s="1188">
        <v>610110000820</v>
      </c>
      <c r="C1389" s="1187" t="s">
        <v>4299</v>
      </c>
      <c r="D1389" s="1187" t="s">
        <v>4114</v>
      </c>
      <c r="E1389" s="1187" t="s">
        <v>4090</v>
      </c>
      <c r="F1389" s="1189">
        <v>14400</v>
      </c>
      <c r="G1389" s="1187" t="s">
        <v>4091</v>
      </c>
      <c r="H1389" s="1190">
        <v>11</v>
      </c>
      <c r="I1389" s="1191">
        <v>0.99</v>
      </c>
      <c r="J1389" s="1191">
        <v>0</v>
      </c>
      <c r="K1389" s="1192">
        <v>36</v>
      </c>
      <c r="L1389" s="1191">
        <v>20.354399999999998</v>
      </c>
      <c r="M1389" s="1191">
        <v>35.64</v>
      </c>
      <c r="N1389" s="1190">
        <v>1</v>
      </c>
      <c r="O1389" s="1190">
        <v>0</v>
      </c>
      <c r="P1389" s="1187">
        <v>4690379083337</v>
      </c>
      <c r="Q1389" s="1190"/>
      <c r="R1389" s="1190">
        <v>0</v>
      </c>
      <c r="S1389" s="968" t="s">
        <v>4092</v>
      </c>
      <c r="T1389" s="983">
        <f t="shared" si="42"/>
        <v>9648</v>
      </c>
      <c r="U1389" s="983">
        <f t="shared" si="43"/>
        <v>10130.4</v>
      </c>
      <c r="V1389" s="1169"/>
    </row>
    <row r="1390" spans="1:22" hidden="1">
      <c r="A1390" s="1187" t="s">
        <v>4218</v>
      </c>
      <c r="B1390" s="1188">
        <v>610110000821</v>
      </c>
      <c r="C1390" s="1187" t="s">
        <v>4300</v>
      </c>
      <c r="D1390" s="1187" t="s">
        <v>4114</v>
      </c>
      <c r="E1390" s="1187" t="s">
        <v>4090</v>
      </c>
      <c r="F1390" s="1189">
        <v>14400</v>
      </c>
      <c r="G1390" s="1187" t="s">
        <v>4091</v>
      </c>
      <c r="H1390" s="1190">
        <v>11</v>
      </c>
      <c r="I1390" s="1191">
        <v>0.99</v>
      </c>
      <c r="J1390" s="1191">
        <v>0</v>
      </c>
      <c r="K1390" s="1192">
        <v>36</v>
      </c>
      <c r="L1390" s="1191">
        <v>20.354399999999998</v>
      </c>
      <c r="M1390" s="1191">
        <v>35.64</v>
      </c>
      <c r="N1390" s="1190">
        <v>1</v>
      </c>
      <c r="O1390" s="1190">
        <v>0</v>
      </c>
      <c r="P1390" s="1187">
        <v>4690379083344</v>
      </c>
      <c r="Q1390" s="1190"/>
      <c r="R1390" s="1190">
        <v>0</v>
      </c>
      <c r="S1390" s="968" t="s">
        <v>4092</v>
      </c>
      <c r="T1390" s="983">
        <f t="shared" si="42"/>
        <v>9648</v>
      </c>
      <c r="U1390" s="983">
        <f t="shared" si="43"/>
        <v>10130.4</v>
      </c>
      <c r="V1390" s="1169"/>
    </row>
    <row r="1391" spans="1:22" hidden="1">
      <c r="A1391" s="1187" t="s">
        <v>4218</v>
      </c>
      <c r="B1391" s="1188">
        <v>610110000822</v>
      </c>
      <c r="C1391" s="1187" t="s">
        <v>4301</v>
      </c>
      <c r="D1391" s="1187" t="s">
        <v>4114</v>
      </c>
      <c r="E1391" s="1187" t="s">
        <v>4090</v>
      </c>
      <c r="F1391" s="1189">
        <v>14400</v>
      </c>
      <c r="G1391" s="1187" t="s">
        <v>4091</v>
      </c>
      <c r="H1391" s="1190">
        <v>11</v>
      </c>
      <c r="I1391" s="1191">
        <v>0.99</v>
      </c>
      <c r="J1391" s="1191">
        <v>0</v>
      </c>
      <c r="K1391" s="1192">
        <v>36</v>
      </c>
      <c r="L1391" s="1191">
        <v>20.354399999999998</v>
      </c>
      <c r="M1391" s="1191">
        <v>35.64</v>
      </c>
      <c r="N1391" s="1190">
        <v>1</v>
      </c>
      <c r="O1391" s="1190">
        <v>0</v>
      </c>
      <c r="P1391" s="1187">
        <v>4690379083351</v>
      </c>
      <c r="Q1391" s="1190"/>
      <c r="R1391" s="1190">
        <v>0</v>
      </c>
      <c r="S1391" s="968" t="s">
        <v>4092</v>
      </c>
      <c r="T1391" s="983">
        <f t="shared" ref="T1391:T1454" si="44">F1391*67%</f>
        <v>9648</v>
      </c>
      <c r="U1391" s="983">
        <f t="shared" si="43"/>
        <v>10130.4</v>
      </c>
      <c r="V1391" s="1169"/>
    </row>
    <row r="1392" spans="1:22" hidden="1">
      <c r="A1392" s="1187" t="s">
        <v>4218</v>
      </c>
      <c r="B1392" s="1188">
        <v>600100000041</v>
      </c>
      <c r="C1392" s="1187" t="s">
        <v>4302</v>
      </c>
      <c r="D1392" s="1187" t="s">
        <v>4303</v>
      </c>
      <c r="E1392" s="1187" t="s">
        <v>4120</v>
      </c>
      <c r="F1392" s="1189">
        <v>3504</v>
      </c>
      <c r="G1392" s="1187" t="s">
        <v>4091</v>
      </c>
      <c r="H1392" s="1190">
        <v>10</v>
      </c>
      <c r="I1392" s="1191">
        <v>5.9998800023999502E-2</v>
      </c>
      <c r="J1392" s="1191">
        <v>0</v>
      </c>
      <c r="K1392" s="1192"/>
      <c r="L1392" s="1191">
        <v>2.8</v>
      </c>
      <c r="M1392" s="1191"/>
      <c r="N1392" s="1190">
        <v>1</v>
      </c>
      <c r="O1392" s="1190">
        <v>0</v>
      </c>
      <c r="P1392" s="1187">
        <v>4690379083382</v>
      </c>
      <c r="Q1392" s="1190"/>
      <c r="R1392" s="1190">
        <v>0</v>
      </c>
      <c r="S1392" s="968" t="s">
        <v>4092</v>
      </c>
      <c r="T1392" s="983">
        <f t="shared" si="44"/>
        <v>2347.6800000000003</v>
      </c>
      <c r="U1392" s="983">
        <f t="shared" ref="U1392:U1455" si="45">T1392*1.05</f>
        <v>2465.0640000000003</v>
      </c>
      <c r="V1392" s="1169"/>
    </row>
    <row r="1393" spans="1:22" hidden="1">
      <c r="A1393" s="1187" t="s">
        <v>4218</v>
      </c>
      <c r="B1393" s="1188">
        <v>600100000042</v>
      </c>
      <c r="C1393" s="1187" t="s">
        <v>4304</v>
      </c>
      <c r="D1393" s="1187" t="s">
        <v>4303</v>
      </c>
      <c r="E1393" s="1187" t="s">
        <v>4120</v>
      </c>
      <c r="F1393" s="1189">
        <v>3504</v>
      </c>
      <c r="G1393" s="1187" t="s">
        <v>4091</v>
      </c>
      <c r="H1393" s="1190">
        <v>10</v>
      </c>
      <c r="I1393" s="1191">
        <v>5.9998800023999502E-2</v>
      </c>
      <c r="J1393" s="1191">
        <v>0</v>
      </c>
      <c r="K1393" s="1192"/>
      <c r="L1393" s="1191">
        <v>2.8</v>
      </c>
      <c r="M1393" s="1191"/>
      <c r="N1393" s="1190">
        <v>1</v>
      </c>
      <c r="O1393" s="1190">
        <v>0</v>
      </c>
      <c r="P1393" s="1187">
        <v>4690379083399</v>
      </c>
      <c r="Q1393" s="1190"/>
      <c r="R1393" s="1190">
        <v>0</v>
      </c>
      <c r="S1393" s="968" t="s">
        <v>4092</v>
      </c>
      <c r="T1393" s="983">
        <f t="shared" si="44"/>
        <v>2347.6800000000003</v>
      </c>
      <c r="U1393" s="983">
        <f t="shared" si="45"/>
        <v>2465.0640000000003</v>
      </c>
      <c r="V1393" s="1169"/>
    </row>
    <row r="1394" spans="1:22" hidden="1">
      <c r="A1394" s="1187" t="s">
        <v>4218</v>
      </c>
      <c r="B1394" s="1188">
        <v>610090002350</v>
      </c>
      <c r="C1394" s="1187" t="s">
        <v>4305</v>
      </c>
      <c r="D1394" s="1187" t="s">
        <v>4119</v>
      </c>
      <c r="E1394" s="1187" t="s">
        <v>4120</v>
      </c>
      <c r="F1394" s="1189">
        <v>696</v>
      </c>
      <c r="G1394" s="1187" t="s">
        <v>4091</v>
      </c>
      <c r="H1394" s="1190">
        <v>10</v>
      </c>
      <c r="I1394" s="1191">
        <v>0.57600368642359301</v>
      </c>
      <c r="J1394" s="1191">
        <v>0</v>
      </c>
      <c r="K1394" s="1192">
        <v>60</v>
      </c>
      <c r="L1394" s="1191">
        <v>9.5</v>
      </c>
      <c r="M1394" s="1191">
        <v>34.5602211854156</v>
      </c>
      <c r="N1394" s="1190">
        <v>1</v>
      </c>
      <c r="O1394" s="1190">
        <v>0</v>
      </c>
      <c r="P1394" s="1187">
        <v>4690379081753</v>
      </c>
      <c r="Q1394" s="1190"/>
      <c r="R1394" s="1190">
        <v>0</v>
      </c>
      <c r="S1394" s="968" t="s">
        <v>4092</v>
      </c>
      <c r="T1394" s="983">
        <f t="shared" si="44"/>
        <v>466.32000000000005</v>
      </c>
      <c r="U1394" s="983">
        <f t="shared" si="45"/>
        <v>489.63600000000008</v>
      </c>
      <c r="V1394" s="1169"/>
    </row>
    <row r="1395" spans="1:22" hidden="1">
      <c r="A1395" s="1187" t="s">
        <v>4218</v>
      </c>
      <c r="B1395" s="1188">
        <v>610090002351</v>
      </c>
      <c r="C1395" s="1187" t="s">
        <v>4306</v>
      </c>
      <c r="D1395" s="1187" t="s">
        <v>4119</v>
      </c>
      <c r="E1395" s="1187" t="s">
        <v>4120</v>
      </c>
      <c r="F1395" s="1189">
        <v>696</v>
      </c>
      <c r="G1395" s="1187" t="s">
        <v>4091</v>
      </c>
      <c r="H1395" s="1190">
        <v>1</v>
      </c>
      <c r="I1395" s="1191">
        <v>0</v>
      </c>
      <c r="J1395" s="1191">
        <v>0</v>
      </c>
      <c r="K1395" s="1192"/>
      <c r="L1395" s="1191">
        <v>0.95</v>
      </c>
      <c r="M1395" s="1191"/>
      <c r="N1395" s="1190">
        <v>1</v>
      </c>
      <c r="O1395" s="1190">
        <v>0</v>
      </c>
      <c r="P1395" s="1187">
        <v>4690379081760</v>
      </c>
      <c r="Q1395" s="1190"/>
      <c r="R1395" s="1190">
        <v>0</v>
      </c>
      <c r="S1395" s="968" t="s">
        <v>4092</v>
      </c>
      <c r="T1395" s="983">
        <f t="shared" si="44"/>
        <v>466.32000000000005</v>
      </c>
      <c r="U1395" s="983">
        <f t="shared" si="45"/>
        <v>489.63600000000008</v>
      </c>
      <c r="V1395" s="1169"/>
    </row>
    <row r="1396" spans="1:22" hidden="1">
      <c r="A1396" s="1187" t="s">
        <v>4218</v>
      </c>
      <c r="B1396" s="1188">
        <v>610090002352</v>
      </c>
      <c r="C1396" s="1187" t="s">
        <v>4307</v>
      </c>
      <c r="D1396" s="1187" t="s">
        <v>4119</v>
      </c>
      <c r="E1396" s="1187" t="s">
        <v>4120</v>
      </c>
      <c r="F1396" s="1189">
        <v>696</v>
      </c>
      <c r="G1396" s="1187" t="s">
        <v>4091</v>
      </c>
      <c r="H1396" s="1190">
        <v>10</v>
      </c>
      <c r="I1396" s="1191">
        <v>0.57600368642359301</v>
      </c>
      <c r="J1396" s="1191">
        <v>0</v>
      </c>
      <c r="K1396" s="1192">
        <v>60</v>
      </c>
      <c r="L1396" s="1191">
        <v>9.5</v>
      </c>
      <c r="M1396" s="1191">
        <v>34.5602211854156</v>
      </c>
      <c r="N1396" s="1190">
        <v>1</v>
      </c>
      <c r="O1396" s="1190">
        <v>0</v>
      </c>
      <c r="P1396" s="1187">
        <v>4690379081777</v>
      </c>
      <c r="Q1396" s="1190"/>
      <c r="R1396" s="1190">
        <v>0</v>
      </c>
      <c r="S1396" s="968" t="s">
        <v>4092</v>
      </c>
      <c r="T1396" s="983">
        <f t="shared" si="44"/>
        <v>466.32000000000005</v>
      </c>
      <c r="U1396" s="983">
        <f t="shared" si="45"/>
        <v>489.63600000000008</v>
      </c>
      <c r="V1396" s="1169"/>
    </row>
    <row r="1397" spans="1:22" hidden="1">
      <c r="A1397" s="1187" t="s">
        <v>4218</v>
      </c>
      <c r="B1397" s="1188">
        <v>610090002353</v>
      </c>
      <c r="C1397" s="1187" t="s">
        <v>4308</v>
      </c>
      <c r="D1397" s="1187" t="s">
        <v>4119</v>
      </c>
      <c r="E1397" s="1187" t="s">
        <v>4120</v>
      </c>
      <c r="F1397" s="1189">
        <v>696</v>
      </c>
      <c r="G1397" s="1187" t="s">
        <v>4091</v>
      </c>
      <c r="H1397" s="1190">
        <v>10</v>
      </c>
      <c r="I1397" s="1191">
        <v>0.57600368642359301</v>
      </c>
      <c r="J1397" s="1191">
        <v>0</v>
      </c>
      <c r="K1397" s="1192">
        <v>60</v>
      </c>
      <c r="L1397" s="1191">
        <v>9.5</v>
      </c>
      <c r="M1397" s="1191">
        <v>34.5602211854156</v>
      </c>
      <c r="N1397" s="1190">
        <v>1</v>
      </c>
      <c r="O1397" s="1190">
        <v>0</v>
      </c>
      <c r="P1397" s="1187">
        <v>4690379081784</v>
      </c>
      <c r="Q1397" s="1190"/>
      <c r="R1397" s="1190">
        <v>0</v>
      </c>
      <c r="S1397" s="968" t="s">
        <v>4092</v>
      </c>
      <c r="T1397" s="983">
        <f t="shared" si="44"/>
        <v>466.32000000000005</v>
      </c>
      <c r="U1397" s="983">
        <f t="shared" si="45"/>
        <v>489.63600000000008</v>
      </c>
      <c r="V1397" s="1169"/>
    </row>
    <row r="1398" spans="1:22" hidden="1">
      <c r="A1398" s="1187" t="s">
        <v>4218</v>
      </c>
      <c r="B1398" s="1188">
        <v>610090002354</v>
      </c>
      <c r="C1398" s="1187" t="s">
        <v>4309</v>
      </c>
      <c r="D1398" s="1187" t="s">
        <v>4119</v>
      </c>
      <c r="E1398" s="1187" t="s">
        <v>4120</v>
      </c>
      <c r="F1398" s="1189">
        <v>696</v>
      </c>
      <c r="G1398" s="1187" t="s">
        <v>4091</v>
      </c>
      <c r="H1398" s="1190">
        <v>10</v>
      </c>
      <c r="I1398" s="1191">
        <v>0.57600368642359301</v>
      </c>
      <c r="J1398" s="1191">
        <v>0</v>
      </c>
      <c r="K1398" s="1192">
        <v>60</v>
      </c>
      <c r="L1398" s="1191">
        <v>9.5</v>
      </c>
      <c r="M1398" s="1191">
        <v>34.5602211854156</v>
      </c>
      <c r="N1398" s="1190">
        <v>1</v>
      </c>
      <c r="O1398" s="1190">
        <v>0</v>
      </c>
      <c r="P1398" s="1187">
        <v>4690379081791</v>
      </c>
      <c r="Q1398" s="1190"/>
      <c r="R1398" s="1190">
        <v>0</v>
      </c>
      <c r="S1398" s="968" t="s">
        <v>4092</v>
      </c>
      <c r="T1398" s="983">
        <f t="shared" si="44"/>
        <v>466.32000000000005</v>
      </c>
      <c r="U1398" s="983">
        <f t="shared" si="45"/>
        <v>489.63600000000008</v>
      </c>
      <c r="V1398" s="1169"/>
    </row>
    <row r="1399" spans="1:22" hidden="1">
      <c r="A1399" s="1187" t="s">
        <v>4218</v>
      </c>
      <c r="B1399" s="1188">
        <v>610090002355</v>
      </c>
      <c r="C1399" s="1187" t="s">
        <v>4310</v>
      </c>
      <c r="D1399" s="1187" t="s">
        <v>4119</v>
      </c>
      <c r="E1399" s="1187" t="s">
        <v>4120</v>
      </c>
      <c r="F1399" s="1189">
        <v>696</v>
      </c>
      <c r="G1399" s="1187" t="s">
        <v>4091</v>
      </c>
      <c r="H1399" s="1190">
        <v>10</v>
      </c>
      <c r="I1399" s="1191">
        <v>0.57600368642359301</v>
      </c>
      <c r="J1399" s="1191">
        <v>0</v>
      </c>
      <c r="K1399" s="1192">
        <v>60</v>
      </c>
      <c r="L1399" s="1191">
        <v>9.5</v>
      </c>
      <c r="M1399" s="1191">
        <v>34.5602211854156</v>
      </c>
      <c r="N1399" s="1190">
        <v>1</v>
      </c>
      <c r="O1399" s="1190">
        <v>0</v>
      </c>
      <c r="P1399" s="1187">
        <v>4690379081807</v>
      </c>
      <c r="Q1399" s="1190"/>
      <c r="R1399" s="1190">
        <v>0</v>
      </c>
      <c r="S1399" s="968" t="s">
        <v>4092</v>
      </c>
      <c r="T1399" s="983">
        <f t="shared" si="44"/>
        <v>466.32000000000005</v>
      </c>
      <c r="U1399" s="983">
        <f t="shared" si="45"/>
        <v>489.63600000000008</v>
      </c>
      <c r="V1399" s="1169"/>
    </row>
    <row r="1400" spans="1:22" hidden="1">
      <c r="A1400" s="1187" t="s">
        <v>4218</v>
      </c>
      <c r="B1400" s="1188">
        <v>610090002356</v>
      </c>
      <c r="C1400" s="1187" t="s">
        <v>4311</v>
      </c>
      <c r="D1400" s="1187" t="s">
        <v>4119</v>
      </c>
      <c r="E1400" s="1187" t="s">
        <v>4120</v>
      </c>
      <c r="F1400" s="1189">
        <v>696</v>
      </c>
      <c r="G1400" s="1187" t="s">
        <v>4091</v>
      </c>
      <c r="H1400" s="1190">
        <v>10</v>
      </c>
      <c r="I1400" s="1191">
        <v>0.57600368642359301</v>
      </c>
      <c r="J1400" s="1191">
        <v>0</v>
      </c>
      <c r="K1400" s="1192">
        <v>60</v>
      </c>
      <c r="L1400" s="1191">
        <v>9.5</v>
      </c>
      <c r="M1400" s="1191">
        <v>34.5602211854156</v>
      </c>
      <c r="N1400" s="1190">
        <v>1</v>
      </c>
      <c r="O1400" s="1190">
        <v>0</v>
      </c>
      <c r="P1400" s="1187">
        <v>4690379081814</v>
      </c>
      <c r="Q1400" s="1190"/>
      <c r="R1400" s="1190">
        <v>0</v>
      </c>
      <c r="S1400" s="968" t="s">
        <v>4092</v>
      </c>
      <c r="T1400" s="983">
        <f t="shared" si="44"/>
        <v>466.32000000000005</v>
      </c>
      <c r="U1400" s="983">
        <f t="shared" si="45"/>
        <v>489.63600000000008</v>
      </c>
      <c r="V1400" s="1169"/>
    </row>
    <row r="1401" spans="1:22" hidden="1">
      <c r="A1401" s="1187" t="s">
        <v>4218</v>
      </c>
      <c r="B1401" s="1188">
        <v>610090002364</v>
      </c>
      <c r="C1401" s="1187" t="s">
        <v>4312</v>
      </c>
      <c r="D1401" s="1187" t="s">
        <v>4125</v>
      </c>
      <c r="E1401" s="1187" t="s">
        <v>4120</v>
      </c>
      <c r="F1401" s="1189">
        <v>240</v>
      </c>
      <c r="G1401" s="1187" t="s">
        <v>4091</v>
      </c>
      <c r="H1401" s="1190">
        <v>10</v>
      </c>
      <c r="I1401" s="1191">
        <v>0.43200276481769501</v>
      </c>
      <c r="J1401" s="1191">
        <v>0</v>
      </c>
      <c r="K1401" s="1192">
        <v>72</v>
      </c>
      <c r="L1401" s="1191">
        <v>9.0299999999999994</v>
      </c>
      <c r="M1401" s="1191">
        <v>31.104199066873999</v>
      </c>
      <c r="N1401" s="1190">
        <v>1</v>
      </c>
      <c r="O1401" s="1190">
        <v>0</v>
      </c>
      <c r="P1401" s="1187">
        <v>4690379081890</v>
      </c>
      <c r="Q1401" s="1190"/>
      <c r="R1401" s="1190">
        <v>0</v>
      </c>
      <c r="S1401" s="968" t="s">
        <v>4092</v>
      </c>
      <c r="T1401" s="983">
        <f t="shared" si="44"/>
        <v>160.80000000000001</v>
      </c>
      <c r="U1401" s="983">
        <f t="shared" si="45"/>
        <v>168.84000000000003</v>
      </c>
      <c r="V1401" s="1169"/>
    </row>
    <row r="1402" spans="1:22" hidden="1">
      <c r="A1402" s="1187" t="s">
        <v>4218</v>
      </c>
      <c r="B1402" s="1188">
        <v>610090002365</v>
      </c>
      <c r="C1402" s="1187" t="s">
        <v>4313</v>
      </c>
      <c r="D1402" s="1187" t="s">
        <v>4125</v>
      </c>
      <c r="E1402" s="1187" t="s">
        <v>4120</v>
      </c>
      <c r="F1402" s="1189">
        <v>240</v>
      </c>
      <c r="G1402" s="1187" t="s">
        <v>4091</v>
      </c>
      <c r="H1402" s="1190">
        <v>10</v>
      </c>
      <c r="I1402" s="1191">
        <v>0.43200276481769501</v>
      </c>
      <c r="J1402" s="1191">
        <v>0</v>
      </c>
      <c r="K1402" s="1192">
        <v>72</v>
      </c>
      <c r="L1402" s="1191">
        <v>9.0299999999999994</v>
      </c>
      <c r="M1402" s="1191">
        <v>31.104199066873999</v>
      </c>
      <c r="N1402" s="1190">
        <v>1</v>
      </c>
      <c r="O1402" s="1190">
        <v>0</v>
      </c>
      <c r="P1402" s="1187">
        <v>4690379081906</v>
      </c>
      <c r="Q1402" s="1190"/>
      <c r="R1402" s="1190">
        <v>0</v>
      </c>
      <c r="S1402" s="968" t="s">
        <v>4092</v>
      </c>
      <c r="T1402" s="983">
        <f t="shared" si="44"/>
        <v>160.80000000000001</v>
      </c>
      <c r="U1402" s="983">
        <f t="shared" si="45"/>
        <v>168.84000000000003</v>
      </c>
      <c r="V1402" s="1169"/>
    </row>
    <row r="1403" spans="1:22" hidden="1">
      <c r="A1403" s="1187" t="s">
        <v>4218</v>
      </c>
      <c r="B1403" s="1188">
        <v>610090002366</v>
      </c>
      <c r="C1403" s="1187" t="s">
        <v>4314</v>
      </c>
      <c r="D1403" s="1187" t="s">
        <v>4125</v>
      </c>
      <c r="E1403" s="1187" t="s">
        <v>4120</v>
      </c>
      <c r="F1403" s="1189">
        <v>240</v>
      </c>
      <c r="G1403" s="1187" t="s">
        <v>4091</v>
      </c>
      <c r="H1403" s="1190">
        <v>10</v>
      </c>
      <c r="I1403" s="1191">
        <v>0.43200276481769501</v>
      </c>
      <c r="J1403" s="1191">
        <v>0</v>
      </c>
      <c r="K1403" s="1192">
        <v>72</v>
      </c>
      <c r="L1403" s="1191">
        <v>9.0299999999999994</v>
      </c>
      <c r="M1403" s="1191">
        <v>31.104199066873999</v>
      </c>
      <c r="N1403" s="1190">
        <v>1</v>
      </c>
      <c r="O1403" s="1190">
        <v>0</v>
      </c>
      <c r="P1403" s="1187">
        <v>4690379081913</v>
      </c>
      <c r="Q1403" s="1190"/>
      <c r="R1403" s="1190">
        <v>0</v>
      </c>
      <c r="S1403" s="968" t="s">
        <v>4092</v>
      </c>
      <c r="T1403" s="983">
        <f t="shared" si="44"/>
        <v>160.80000000000001</v>
      </c>
      <c r="U1403" s="983">
        <f t="shared" si="45"/>
        <v>168.84000000000003</v>
      </c>
      <c r="V1403" s="1169"/>
    </row>
    <row r="1404" spans="1:22" hidden="1">
      <c r="A1404" s="1187" t="s">
        <v>4218</v>
      </c>
      <c r="B1404" s="1188">
        <v>610090002367</v>
      </c>
      <c r="C1404" s="1187" t="s">
        <v>4315</v>
      </c>
      <c r="D1404" s="1187" t="s">
        <v>4125</v>
      </c>
      <c r="E1404" s="1187" t="s">
        <v>4120</v>
      </c>
      <c r="F1404" s="1189">
        <v>240</v>
      </c>
      <c r="G1404" s="1187" t="s">
        <v>4091</v>
      </c>
      <c r="H1404" s="1190">
        <v>10</v>
      </c>
      <c r="I1404" s="1191">
        <v>0.43200276481769501</v>
      </c>
      <c r="J1404" s="1191">
        <v>0</v>
      </c>
      <c r="K1404" s="1192">
        <v>72</v>
      </c>
      <c r="L1404" s="1191">
        <v>9.0299999999999994</v>
      </c>
      <c r="M1404" s="1191">
        <v>31.104199066873999</v>
      </c>
      <c r="N1404" s="1190">
        <v>1</v>
      </c>
      <c r="O1404" s="1190">
        <v>0</v>
      </c>
      <c r="P1404" s="1187">
        <v>4690379081920</v>
      </c>
      <c r="Q1404" s="1190"/>
      <c r="R1404" s="1190">
        <v>0</v>
      </c>
      <c r="S1404" s="968" t="s">
        <v>4092</v>
      </c>
      <c r="T1404" s="983">
        <f t="shared" si="44"/>
        <v>160.80000000000001</v>
      </c>
      <c r="U1404" s="983">
        <f t="shared" si="45"/>
        <v>168.84000000000003</v>
      </c>
      <c r="V1404" s="1169"/>
    </row>
    <row r="1405" spans="1:22" hidden="1">
      <c r="A1405" s="1187" t="s">
        <v>4218</v>
      </c>
      <c r="B1405" s="1188">
        <v>610090002368</v>
      </c>
      <c r="C1405" s="1187" t="s">
        <v>4316</v>
      </c>
      <c r="D1405" s="1187" t="s">
        <v>4125</v>
      </c>
      <c r="E1405" s="1187" t="s">
        <v>4120</v>
      </c>
      <c r="F1405" s="1189">
        <v>240</v>
      </c>
      <c r="G1405" s="1187" t="s">
        <v>4091</v>
      </c>
      <c r="H1405" s="1190">
        <v>10</v>
      </c>
      <c r="I1405" s="1191">
        <v>0.43200276481769501</v>
      </c>
      <c r="J1405" s="1191">
        <v>0</v>
      </c>
      <c r="K1405" s="1192">
        <v>72</v>
      </c>
      <c r="L1405" s="1191">
        <v>9.0299999999999994</v>
      </c>
      <c r="M1405" s="1191">
        <v>31.104199066873999</v>
      </c>
      <c r="N1405" s="1190">
        <v>1</v>
      </c>
      <c r="O1405" s="1190">
        <v>0</v>
      </c>
      <c r="P1405" s="1187">
        <v>4690379081937</v>
      </c>
      <c r="Q1405" s="1190"/>
      <c r="R1405" s="1190">
        <v>0</v>
      </c>
      <c r="S1405" s="968" t="s">
        <v>4092</v>
      </c>
      <c r="T1405" s="983">
        <f t="shared" si="44"/>
        <v>160.80000000000001</v>
      </c>
      <c r="U1405" s="983">
        <f t="shared" si="45"/>
        <v>168.84000000000003</v>
      </c>
      <c r="V1405" s="1169"/>
    </row>
    <row r="1406" spans="1:22" hidden="1">
      <c r="A1406" s="1187" t="s">
        <v>4218</v>
      </c>
      <c r="B1406" s="1188">
        <v>610090002369</v>
      </c>
      <c r="C1406" s="1187" t="s">
        <v>4317</v>
      </c>
      <c r="D1406" s="1187" t="s">
        <v>4125</v>
      </c>
      <c r="E1406" s="1187" t="s">
        <v>4120</v>
      </c>
      <c r="F1406" s="1189">
        <v>240</v>
      </c>
      <c r="G1406" s="1187" t="s">
        <v>4091</v>
      </c>
      <c r="H1406" s="1190">
        <v>10</v>
      </c>
      <c r="I1406" s="1191">
        <v>0.43200276481769501</v>
      </c>
      <c r="J1406" s="1191">
        <v>0</v>
      </c>
      <c r="K1406" s="1192">
        <v>72</v>
      </c>
      <c r="L1406" s="1191">
        <v>9.0299999999999994</v>
      </c>
      <c r="M1406" s="1191">
        <v>31.104199066873999</v>
      </c>
      <c r="N1406" s="1190">
        <v>1</v>
      </c>
      <c r="O1406" s="1190">
        <v>0</v>
      </c>
      <c r="P1406" s="1187">
        <v>4690379081944</v>
      </c>
      <c r="Q1406" s="1190"/>
      <c r="R1406" s="1190">
        <v>0</v>
      </c>
      <c r="S1406" s="968" t="s">
        <v>4092</v>
      </c>
      <c r="T1406" s="983">
        <f t="shared" si="44"/>
        <v>160.80000000000001</v>
      </c>
      <c r="U1406" s="983">
        <f t="shared" si="45"/>
        <v>168.84000000000003</v>
      </c>
      <c r="V1406" s="1169"/>
    </row>
    <row r="1407" spans="1:22" hidden="1">
      <c r="A1407" s="1187" t="s">
        <v>4218</v>
      </c>
      <c r="B1407" s="1188">
        <v>610090002370</v>
      </c>
      <c r="C1407" s="1187" t="s">
        <v>4318</v>
      </c>
      <c r="D1407" s="1187" t="s">
        <v>4125</v>
      </c>
      <c r="E1407" s="1187" t="s">
        <v>4120</v>
      </c>
      <c r="F1407" s="1189">
        <v>240</v>
      </c>
      <c r="G1407" s="1187" t="s">
        <v>4091</v>
      </c>
      <c r="H1407" s="1190">
        <v>10</v>
      </c>
      <c r="I1407" s="1191">
        <v>0.43200276481769501</v>
      </c>
      <c r="J1407" s="1191">
        <v>0</v>
      </c>
      <c r="K1407" s="1192">
        <v>72</v>
      </c>
      <c r="L1407" s="1191">
        <v>9.0299999999999994</v>
      </c>
      <c r="M1407" s="1191">
        <v>31.104199066873999</v>
      </c>
      <c r="N1407" s="1190">
        <v>1</v>
      </c>
      <c r="O1407" s="1190">
        <v>0</v>
      </c>
      <c r="P1407" s="1187">
        <v>4690379081951</v>
      </c>
      <c r="Q1407" s="1190"/>
      <c r="R1407" s="1190">
        <v>0</v>
      </c>
      <c r="S1407" s="968" t="s">
        <v>4092</v>
      </c>
      <c r="T1407" s="983">
        <f t="shared" si="44"/>
        <v>160.80000000000001</v>
      </c>
      <c r="U1407" s="983">
        <f t="shared" si="45"/>
        <v>168.84000000000003</v>
      </c>
      <c r="V1407" s="1169"/>
    </row>
    <row r="1408" spans="1:22" hidden="1">
      <c r="A1408" s="1187" t="s">
        <v>4218</v>
      </c>
      <c r="B1408" s="1188">
        <v>610090002378</v>
      </c>
      <c r="C1408" s="1187" t="s">
        <v>4319</v>
      </c>
      <c r="D1408" s="1187" t="s">
        <v>4130</v>
      </c>
      <c r="E1408" s="1187" t="s">
        <v>4120</v>
      </c>
      <c r="F1408" s="1189">
        <v>126</v>
      </c>
      <c r="G1408" s="1187" t="s">
        <v>4091</v>
      </c>
      <c r="H1408" s="1190">
        <v>19</v>
      </c>
      <c r="I1408" s="1191">
        <v>9.8496630378434397E-2</v>
      </c>
      <c r="J1408" s="1191">
        <v>0</v>
      </c>
      <c r="K1408" s="1192">
        <v>416</v>
      </c>
      <c r="L1408" s="1191">
        <v>2.1659999999999999</v>
      </c>
      <c r="M1408" s="1191">
        <v>40.974598237428701</v>
      </c>
      <c r="N1408" s="1190">
        <v>1</v>
      </c>
      <c r="O1408" s="1190">
        <v>0</v>
      </c>
      <c r="P1408" s="1187">
        <v>4690379082033</v>
      </c>
      <c r="Q1408" s="1190"/>
      <c r="R1408" s="1190">
        <v>0</v>
      </c>
      <c r="S1408" s="968" t="s">
        <v>4092</v>
      </c>
      <c r="T1408" s="983">
        <f t="shared" si="44"/>
        <v>84.42</v>
      </c>
      <c r="U1408" s="983">
        <f t="shared" si="45"/>
        <v>88.641000000000005</v>
      </c>
      <c r="V1408" s="1169"/>
    </row>
    <row r="1409" spans="1:22" hidden="1">
      <c r="A1409" s="1187" t="s">
        <v>4218</v>
      </c>
      <c r="B1409" s="1188">
        <v>610090002379</v>
      </c>
      <c r="C1409" s="1187" t="s">
        <v>4320</v>
      </c>
      <c r="D1409" s="1187" t="s">
        <v>4130</v>
      </c>
      <c r="E1409" s="1187" t="s">
        <v>4120</v>
      </c>
      <c r="F1409" s="1189">
        <v>126</v>
      </c>
      <c r="G1409" s="1187" t="s">
        <v>4091</v>
      </c>
      <c r="H1409" s="1190">
        <v>19</v>
      </c>
      <c r="I1409" s="1191">
        <v>9.8496630378434397E-2</v>
      </c>
      <c r="J1409" s="1191">
        <v>0</v>
      </c>
      <c r="K1409" s="1192">
        <v>416</v>
      </c>
      <c r="L1409" s="1191">
        <v>2.1659999999999999</v>
      </c>
      <c r="M1409" s="1191">
        <v>40.974598237428701</v>
      </c>
      <c r="N1409" s="1190">
        <v>1</v>
      </c>
      <c r="O1409" s="1190">
        <v>0</v>
      </c>
      <c r="P1409" s="1187">
        <v>4690379082040</v>
      </c>
      <c r="Q1409" s="1190"/>
      <c r="R1409" s="1190">
        <v>0</v>
      </c>
      <c r="S1409" s="968" t="s">
        <v>4092</v>
      </c>
      <c r="T1409" s="983">
        <f t="shared" si="44"/>
        <v>84.42</v>
      </c>
      <c r="U1409" s="983">
        <f t="shared" si="45"/>
        <v>88.641000000000005</v>
      </c>
      <c r="V1409" s="1169"/>
    </row>
    <row r="1410" spans="1:22" hidden="1">
      <c r="A1410" s="1187" t="s">
        <v>4218</v>
      </c>
      <c r="B1410" s="1188">
        <v>610090002380</v>
      </c>
      <c r="C1410" s="1187" t="s">
        <v>4321</v>
      </c>
      <c r="D1410" s="1187" t="s">
        <v>4130</v>
      </c>
      <c r="E1410" s="1187" t="s">
        <v>4120</v>
      </c>
      <c r="F1410" s="1189">
        <v>126</v>
      </c>
      <c r="G1410" s="1187" t="s">
        <v>4091</v>
      </c>
      <c r="H1410" s="1190">
        <v>19</v>
      </c>
      <c r="I1410" s="1191">
        <v>9.8496630378434397E-2</v>
      </c>
      <c r="J1410" s="1191">
        <v>0</v>
      </c>
      <c r="K1410" s="1192">
        <v>416</v>
      </c>
      <c r="L1410" s="1191">
        <v>2.1659999999999999</v>
      </c>
      <c r="M1410" s="1191">
        <v>40.974598237428701</v>
      </c>
      <c r="N1410" s="1190">
        <v>1</v>
      </c>
      <c r="O1410" s="1190">
        <v>0</v>
      </c>
      <c r="P1410" s="1187">
        <v>4690379082057</v>
      </c>
      <c r="Q1410" s="1190"/>
      <c r="R1410" s="1190">
        <v>0</v>
      </c>
      <c r="S1410" s="968" t="s">
        <v>4092</v>
      </c>
      <c r="T1410" s="983">
        <f t="shared" si="44"/>
        <v>84.42</v>
      </c>
      <c r="U1410" s="983">
        <f t="shared" si="45"/>
        <v>88.641000000000005</v>
      </c>
      <c r="V1410" s="1169"/>
    </row>
    <row r="1411" spans="1:22" hidden="1">
      <c r="A1411" s="1187" t="s">
        <v>4218</v>
      </c>
      <c r="B1411" s="1188">
        <v>610090002381</v>
      </c>
      <c r="C1411" s="1187" t="s">
        <v>4322</v>
      </c>
      <c r="D1411" s="1187" t="s">
        <v>4130</v>
      </c>
      <c r="E1411" s="1187" t="s">
        <v>4120</v>
      </c>
      <c r="F1411" s="1189">
        <v>126</v>
      </c>
      <c r="G1411" s="1187" t="s">
        <v>4091</v>
      </c>
      <c r="H1411" s="1190">
        <v>19</v>
      </c>
      <c r="I1411" s="1191">
        <v>9.8496630378434397E-2</v>
      </c>
      <c r="J1411" s="1191">
        <v>0</v>
      </c>
      <c r="K1411" s="1192">
        <v>416</v>
      </c>
      <c r="L1411" s="1191">
        <v>2.1659999999999999</v>
      </c>
      <c r="M1411" s="1191">
        <v>40.974598237428701</v>
      </c>
      <c r="N1411" s="1190">
        <v>1</v>
      </c>
      <c r="O1411" s="1190">
        <v>0</v>
      </c>
      <c r="P1411" s="1187">
        <v>4690379082064</v>
      </c>
      <c r="Q1411" s="1190"/>
      <c r="R1411" s="1190">
        <v>0</v>
      </c>
      <c r="S1411" s="968" t="s">
        <v>4092</v>
      </c>
      <c r="T1411" s="983">
        <f t="shared" si="44"/>
        <v>84.42</v>
      </c>
      <c r="U1411" s="983">
        <f t="shared" si="45"/>
        <v>88.641000000000005</v>
      </c>
      <c r="V1411" s="1169"/>
    </row>
    <row r="1412" spans="1:22" hidden="1">
      <c r="A1412" s="1187" t="s">
        <v>4218</v>
      </c>
      <c r="B1412" s="1188">
        <v>610090002382</v>
      </c>
      <c r="C1412" s="1187" t="s">
        <v>4323</v>
      </c>
      <c r="D1412" s="1187" t="s">
        <v>4130</v>
      </c>
      <c r="E1412" s="1187" t="s">
        <v>4120</v>
      </c>
      <c r="F1412" s="1189">
        <v>126</v>
      </c>
      <c r="G1412" s="1187" t="s">
        <v>4091</v>
      </c>
      <c r="H1412" s="1190">
        <v>19</v>
      </c>
      <c r="I1412" s="1191">
        <v>9.8496630378434397E-2</v>
      </c>
      <c r="J1412" s="1191">
        <v>0</v>
      </c>
      <c r="K1412" s="1192">
        <v>416</v>
      </c>
      <c r="L1412" s="1191">
        <v>2.1659999999999999</v>
      </c>
      <c r="M1412" s="1191">
        <v>40.974598237428701</v>
      </c>
      <c r="N1412" s="1190">
        <v>1</v>
      </c>
      <c r="O1412" s="1190">
        <v>0</v>
      </c>
      <c r="P1412" s="1187">
        <v>4690379082071</v>
      </c>
      <c r="Q1412" s="1190"/>
      <c r="R1412" s="1190">
        <v>0</v>
      </c>
      <c r="S1412" s="968" t="s">
        <v>4092</v>
      </c>
      <c r="T1412" s="983">
        <f t="shared" si="44"/>
        <v>84.42</v>
      </c>
      <c r="U1412" s="983">
        <f t="shared" si="45"/>
        <v>88.641000000000005</v>
      </c>
      <c r="V1412" s="1169"/>
    </row>
    <row r="1413" spans="1:22" hidden="1">
      <c r="A1413" s="1187" t="s">
        <v>4218</v>
      </c>
      <c r="B1413" s="1188">
        <v>610090002383</v>
      </c>
      <c r="C1413" s="1187" t="s">
        <v>4324</v>
      </c>
      <c r="D1413" s="1187" t="s">
        <v>4130</v>
      </c>
      <c r="E1413" s="1187" t="s">
        <v>4120</v>
      </c>
      <c r="F1413" s="1189">
        <v>126</v>
      </c>
      <c r="G1413" s="1187" t="s">
        <v>4091</v>
      </c>
      <c r="H1413" s="1190">
        <v>19</v>
      </c>
      <c r="I1413" s="1191">
        <v>9.8496630378434397E-2</v>
      </c>
      <c r="J1413" s="1191">
        <v>0</v>
      </c>
      <c r="K1413" s="1192">
        <v>416</v>
      </c>
      <c r="L1413" s="1191">
        <v>2.1659999999999999</v>
      </c>
      <c r="M1413" s="1191">
        <v>40.974598237428701</v>
      </c>
      <c r="N1413" s="1190">
        <v>1</v>
      </c>
      <c r="O1413" s="1190">
        <v>0</v>
      </c>
      <c r="P1413" s="1187">
        <v>4690379082088</v>
      </c>
      <c r="Q1413" s="1190"/>
      <c r="R1413" s="1190">
        <v>0</v>
      </c>
      <c r="S1413" s="968" t="s">
        <v>4092</v>
      </c>
      <c r="T1413" s="983">
        <f t="shared" si="44"/>
        <v>84.42</v>
      </c>
      <c r="U1413" s="983">
        <f t="shared" si="45"/>
        <v>88.641000000000005</v>
      </c>
      <c r="V1413" s="1169"/>
    </row>
    <row r="1414" spans="1:22" hidden="1">
      <c r="A1414" s="1187" t="s">
        <v>4218</v>
      </c>
      <c r="B1414" s="1188">
        <v>610090002384</v>
      </c>
      <c r="C1414" s="1187" t="s">
        <v>4325</v>
      </c>
      <c r="D1414" s="1187" t="s">
        <v>4130</v>
      </c>
      <c r="E1414" s="1187" t="s">
        <v>4120</v>
      </c>
      <c r="F1414" s="1189">
        <v>126</v>
      </c>
      <c r="G1414" s="1187" t="s">
        <v>4091</v>
      </c>
      <c r="H1414" s="1190">
        <v>19</v>
      </c>
      <c r="I1414" s="1191">
        <v>9.8496630378434397E-2</v>
      </c>
      <c r="J1414" s="1191">
        <v>0</v>
      </c>
      <c r="K1414" s="1192">
        <v>416</v>
      </c>
      <c r="L1414" s="1191">
        <v>2.1659999999999999</v>
      </c>
      <c r="M1414" s="1191">
        <v>40.974598237428701</v>
      </c>
      <c r="N1414" s="1190">
        <v>1</v>
      </c>
      <c r="O1414" s="1190">
        <v>0</v>
      </c>
      <c r="P1414" s="1187">
        <v>4690379082095</v>
      </c>
      <c r="Q1414" s="1190"/>
      <c r="R1414" s="1190">
        <v>0</v>
      </c>
      <c r="S1414" s="968" t="s">
        <v>4092</v>
      </c>
      <c r="T1414" s="983">
        <f t="shared" si="44"/>
        <v>84.42</v>
      </c>
      <c r="U1414" s="983">
        <f t="shared" si="45"/>
        <v>88.641000000000005</v>
      </c>
      <c r="V1414" s="1169"/>
    </row>
    <row r="1415" spans="1:22" hidden="1">
      <c r="A1415" s="1187" t="s">
        <v>4218</v>
      </c>
      <c r="B1415" s="1188">
        <v>610130005237</v>
      </c>
      <c r="C1415" s="1187" t="s">
        <v>4326</v>
      </c>
      <c r="D1415" s="1187" t="s">
        <v>4119</v>
      </c>
      <c r="E1415" s="1187" t="s">
        <v>4135</v>
      </c>
      <c r="F1415" s="1189">
        <v>1404</v>
      </c>
      <c r="G1415" s="1187" t="s">
        <v>4091</v>
      </c>
      <c r="H1415" s="1190">
        <v>10</v>
      </c>
      <c r="I1415" s="1191">
        <v>0.57599539203686401</v>
      </c>
      <c r="J1415" s="1191">
        <v>8</v>
      </c>
      <c r="K1415" s="1192">
        <v>60</v>
      </c>
      <c r="L1415" s="1191">
        <v>17.600000000000001</v>
      </c>
      <c r="M1415" s="1191">
        <v>34.559723522211797</v>
      </c>
      <c r="N1415" s="1190">
        <v>1</v>
      </c>
      <c r="O1415" s="1190">
        <v>0</v>
      </c>
      <c r="P1415" s="1187">
        <v>4690379082101</v>
      </c>
      <c r="Q1415" s="1190"/>
      <c r="R1415" s="1190">
        <v>0</v>
      </c>
      <c r="S1415" s="968" t="s">
        <v>4092</v>
      </c>
      <c r="T1415" s="983">
        <f t="shared" si="44"/>
        <v>940.68000000000006</v>
      </c>
      <c r="U1415" s="983">
        <f t="shared" si="45"/>
        <v>987.71400000000006</v>
      </c>
      <c r="V1415" s="1169"/>
    </row>
    <row r="1416" spans="1:22" hidden="1">
      <c r="A1416" s="1187" t="s">
        <v>4218</v>
      </c>
      <c r="B1416" s="1188">
        <v>610130005238</v>
      </c>
      <c r="C1416" s="1187" t="s">
        <v>4327</v>
      </c>
      <c r="D1416" s="1187" t="s">
        <v>4119</v>
      </c>
      <c r="E1416" s="1187" t="s">
        <v>4135</v>
      </c>
      <c r="F1416" s="1189">
        <v>1404</v>
      </c>
      <c r="G1416" s="1187" t="s">
        <v>4091</v>
      </c>
      <c r="H1416" s="1190">
        <v>10</v>
      </c>
      <c r="I1416" s="1191">
        <v>0.57599539203686401</v>
      </c>
      <c r="J1416" s="1191">
        <v>8</v>
      </c>
      <c r="K1416" s="1192">
        <v>60</v>
      </c>
      <c r="L1416" s="1191">
        <v>17.600000000000001</v>
      </c>
      <c r="M1416" s="1191">
        <v>34.559723522211797</v>
      </c>
      <c r="N1416" s="1190">
        <v>1</v>
      </c>
      <c r="O1416" s="1190">
        <v>0</v>
      </c>
      <c r="P1416" s="1187">
        <v>4690379082118</v>
      </c>
      <c r="Q1416" s="1190"/>
      <c r="R1416" s="1190">
        <v>0</v>
      </c>
      <c r="S1416" s="968" t="s">
        <v>4092</v>
      </c>
      <c r="T1416" s="983">
        <f t="shared" si="44"/>
        <v>940.68000000000006</v>
      </c>
      <c r="U1416" s="983">
        <f t="shared" si="45"/>
        <v>987.71400000000006</v>
      </c>
      <c r="V1416" s="1169"/>
    </row>
    <row r="1417" spans="1:22" hidden="1">
      <c r="A1417" s="1187" t="s">
        <v>4218</v>
      </c>
      <c r="B1417" s="1188">
        <v>610130005239</v>
      </c>
      <c r="C1417" s="1187" t="s">
        <v>4328</v>
      </c>
      <c r="D1417" s="1187" t="s">
        <v>4119</v>
      </c>
      <c r="E1417" s="1187" t="s">
        <v>4135</v>
      </c>
      <c r="F1417" s="1189">
        <v>1404</v>
      </c>
      <c r="G1417" s="1187" t="s">
        <v>4091</v>
      </c>
      <c r="H1417" s="1190">
        <v>10</v>
      </c>
      <c r="I1417" s="1191">
        <v>0.57599539203686401</v>
      </c>
      <c r="J1417" s="1191">
        <v>8</v>
      </c>
      <c r="K1417" s="1192">
        <v>60</v>
      </c>
      <c r="L1417" s="1191">
        <v>17.600000000000001</v>
      </c>
      <c r="M1417" s="1191">
        <v>34.559723522211797</v>
      </c>
      <c r="N1417" s="1190">
        <v>1</v>
      </c>
      <c r="O1417" s="1190">
        <v>0</v>
      </c>
      <c r="P1417" s="1187">
        <v>4690379082125</v>
      </c>
      <c r="Q1417" s="1190"/>
      <c r="R1417" s="1190">
        <v>0</v>
      </c>
      <c r="S1417" s="968" t="s">
        <v>4092</v>
      </c>
      <c r="T1417" s="983">
        <f t="shared" si="44"/>
        <v>940.68000000000006</v>
      </c>
      <c r="U1417" s="983">
        <f t="shared" si="45"/>
        <v>987.71400000000006</v>
      </c>
      <c r="V1417" s="1169"/>
    </row>
    <row r="1418" spans="1:22" hidden="1">
      <c r="A1418" s="1187" t="s">
        <v>4218</v>
      </c>
      <c r="B1418" s="1188">
        <v>610130005240</v>
      </c>
      <c r="C1418" s="1187" t="s">
        <v>4329</v>
      </c>
      <c r="D1418" s="1187" t="s">
        <v>4119</v>
      </c>
      <c r="E1418" s="1187" t="s">
        <v>4135</v>
      </c>
      <c r="F1418" s="1189">
        <v>1404</v>
      </c>
      <c r="G1418" s="1187" t="s">
        <v>4091</v>
      </c>
      <c r="H1418" s="1190">
        <v>10</v>
      </c>
      <c r="I1418" s="1191">
        <v>0.57599539203686401</v>
      </c>
      <c r="J1418" s="1191">
        <v>8</v>
      </c>
      <c r="K1418" s="1192">
        <v>60</v>
      </c>
      <c r="L1418" s="1191">
        <v>17.600000000000001</v>
      </c>
      <c r="M1418" s="1191">
        <v>34.559723522211797</v>
      </c>
      <c r="N1418" s="1190">
        <v>1</v>
      </c>
      <c r="O1418" s="1190">
        <v>0</v>
      </c>
      <c r="P1418" s="1187">
        <v>4690379082132</v>
      </c>
      <c r="Q1418" s="1190"/>
      <c r="R1418" s="1190">
        <v>0</v>
      </c>
      <c r="S1418" s="968" t="s">
        <v>4092</v>
      </c>
      <c r="T1418" s="983">
        <f t="shared" si="44"/>
        <v>940.68000000000006</v>
      </c>
      <c r="U1418" s="983">
        <f t="shared" si="45"/>
        <v>987.71400000000006</v>
      </c>
      <c r="V1418" s="1169"/>
    </row>
    <row r="1419" spans="1:22" hidden="1">
      <c r="A1419" s="1187" t="s">
        <v>4218</v>
      </c>
      <c r="B1419" s="1188">
        <v>610130005241</v>
      </c>
      <c r="C1419" s="1187" t="s">
        <v>4330</v>
      </c>
      <c r="D1419" s="1187" t="s">
        <v>4119</v>
      </c>
      <c r="E1419" s="1187" t="s">
        <v>4135</v>
      </c>
      <c r="F1419" s="1189">
        <v>1404</v>
      </c>
      <c r="G1419" s="1187" t="s">
        <v>4091</v>
      </c>
      <c r="H1419" s="1190">
        <v>10</v>
      </c>
      <c r="I1419" s="1191">
        <v>0.57599539203686401</v>
      </c>
      <c r="J1419" s="1191">
        <v>8</v>
      </c>
      <c r="K1419" s="1192">
        <v>60</v>
      </c>
      <c r="L1419" s="1191">
        <v>17.600000000000001</v>
      </c>
      <c r="M1419" s="1191">
        <v>34.559723522211797</v>
      </c>
      <c r="N1419" s="1190">
        <v>1</v>
      </c>
      <c r="O1419" s="1190">
        <v>0</v>
      </c>
      <c r="P1419" s="1187">
        <v>4690379082149</v>
      </c>
      <c r="Q1419" s="1190"/>
      <c r="R1419" s="1190">
        <v>0</v>
      </c>
      <c r="S1419" s="968" t="s">
        <v>4092</v>
      </c>
      <c r="T1419" s="983">
        <f t="shared" si="44"/>
        <v>940.68000000000006</v>
      </c>
      <c r="U1419" s="983">
        <f t="shared" si="45"/>
        <v>987.71400000000006</v>
      </c>
      <c r="V1419" s="1169"/>
    </row>
    <row r="1420" spans="1:22" hidden="1">
      <c r="A1420" s="1187" t="s">
        <v>4218</v>
      </c>
      <c r="B1420" s="1188">
        <v>610130005242</v>
      </c>
      <c r="C1420" s="1187" t="s">
        <v>4331</v>
      </c>
      <c r="D1420" s="1187" t="s">
        <v>4119</v>
      </c>
      <c r="E1420" s="1187" t="s">
        <v>4135</v>
      </c>
      <c r="F1420" s="1189">
        <v>1404</v>
      </c>
      <c r="G1420" s="1187" t="s">
        <v>4091</v>
      </c>
      <c r="H1420" s="1190">
        <v>10</v>
      </c>
      <c r="I1420" s="1191">
        <v>0.57599539203686401</v>
      </c>
      <c r="J1420" s="1191">
        <v>8</v>
      </c>
      <c r="K1420" s="1192">
        <v>60</v>
      </c>
      <c r="L1420" s="1191">
        <v>17.600000000000001</v>
      </c>
      <c r="M1420" s="1191">
        <v>34.559723522211797</v>
      </c>
      <c r="N1420" s="1190">
        <v>1</v>
      </c>
      <c r="O1420" s="1190">
        <v>0</v>
      </c>
      <c r="P1420" s="1187">
        <v>4690379082156</v>
      </c>
      <c r="Q1420" s="1190"/>
      <c r="R1420" s="1190">
        <v>0</v>
      </c>
      <c r="S1420" s="968" t="s">
        <v>4092</v>
      </c>
      <c r="T1420" s="983">
        <f t="shared" si="44"/>
        <v>940.68000000000006</v>
      </c>
      <c r="U1420" s="983">
        <f t="shared" si="45"/>
        <v>987.71400000000006</v>
      </c>
      <c r="V1420" s="1169"/>
    </row>
    <row r="1421" spans="1:22" hidden="1">
      <c r="A1421" s="1187" t="s">
        <v>4218</v>
      </c>
      <c r="B1421" s="1188">
        <v>610130005243</v>
      </c>
      <c r="C1421" s="1187" t="s">
        <v>4332</v>
      </c>
      <c r="D1421" s="1187" t="s">
        <v>4119</v>
      </c>
      <c r="E1421" s="1187" t="s">
        <v>4135</v>
      </c>
      <c r="F1421" s="1189">
        <v>1404</v>
      </c>
      <c r="G1421" s="1187" t="s">
        <v>4091</v>
      </c>
      <c r="H1421" s="1190">
        <v>10</v>
      </c>
      <c r="I1421" s="1191">
        <v>0.57599539203686401</v>
      </c>
      <c r="J1421" s="1191">
        <v>8</v>
      </c>
      <c r="K1421" s="1192">
        <v>60</v>
      </c>
      <c r="L1421" s="1191">
        <v>17.600000000000001</v>
      </c>
      <c r="M1421" s="1191">
        <v>34.559723522211797</v>
      </c>
      <c r="N1421" s="1190">
        <v>1</v>
      </c>
      <c r="O1421" s="1190">
        <v>0</v>
      </c>
      <c r="P1421" s="1187">
        <v>4690379082163</v>
      </c>
      <c r="Q1421" s="1190"/>
      <c r="R1421" s="1190">
        <v>0</v>
      </c>
      <c r="S1421" s="968" t="s">
        <v>4092</v>
      </c>
      <c r="T1421" s="983">
        <f t="shared" si="44"/>
        <v>940.68000000000006</v>
      </c>
      <c r="U1421" s="983">
        <f t="shared" si="45"/>
        <v>987.71400000000006</v>
      </c>
      <c r="V1421" s="1169"/>
    </row>
    <row r="1422" spans="1:22" hidden="1">
      <c r="A1422" s="1187" t="s">
        <v>4218</v>
      </c>
      <c r="B1422" s="1188">
        <v>610130005244</v>
      </c>
      <c r="C1422" s="1187" t="s">
        <v>4333</v>
      </c>
      <c r="D1422" s="1187" t="s">
        <v>4119</v>
      </c>
      <c r="E1422" s="1187" t="s">
        <v>4135</v>
      </c>
      <c r="F1422" s="1189">
        <v>1236</v>
      </c>
      <c r="G1422" s="1187" t="s">
        <v>4091</v>
      </c>
      <c r="H1422" s="1190">
        <v>10</v>
      </c>
      <c r="I1422" s="1191">
        <v>0.57599539203686401</v>
      </c>
      <c r="J1422" s="1191">
        <v>8</v>
      </c>
      <c r="K1422" s="1192">
        <v>60</v>
      </c>
      <c r="L1422" s="1191">
        <v>17.600000000000001</v>
      </c>
      <c r="M1422" s="1191">
        <v>34.559723522211797</v>
      </c>
      <c r="N1422" s="1190">
        <v>1</v>
      </c>
      <c r="O1422" s="1190">
        <v>0</v>
      </c>
      <c r="P1422" s="1187">
        <v>4690379082170</v>
      </c>
      <c r="Q1422" s="1190"/>
      <c r="R1422" s="1190">
        <v>0</v>
      </c>
      <c r="S1422" s="968" t="s">
        <v>4092</v>
      </c>
      <c r="T1422" s="983">
        <f t="shared" si="44"/>
        <v>828.12</v>
      </c>
      <c r="U1422" s="983">
        <f t="shared" si="45"/>
        <v>869.52600000000007</v>
      </c>
      <c r="V1422" s="1169"/>
    </row>
    <row r="1423" spans="1:22" hidden="1">
      <c r="A1423" s="1187" t="s">
        <v>4218</v>
      </c>
      <c r="B1423" s="1188">
        <v>610130005245</v>
      </c>
      <c r="C1423" s="1187" t="s">
        <v>4334</v>
      </c>
      <c r="D1423" s="1187" t="s">
        <v>4119</v>
      </c>
      <c r="E1423" s="1187" t="s">
        <v>4135</v>
      </c>
      <c r="F1423" s="1189">
        <v>1236</v>
      </c>
      <c r="G1423" s="1187" t="s">
        <v>4091</v>
      </c>
      <c r="H1423" s="1190">
        <v>10</v>
      </c>
      <c r="I1423" s="1191">
        <v>0.57599539203686401</v>
      </c>
      <c r="J1423" s="1191">
        <v>8</v>
      </c>
      <c r="K1423" s="1192">
        <v>60</v>
      </c>
      <c r="L1423" s="1191">
        <v>17.600000000000001</v>
      </c>
      <c r="M1423" s="1191">
        <v>34.559723522211797</v>
      </c>
      <c r="N1423" s="1190">
        <v>1</v>
      </c>
      <c r="O1423" s="1190">
        <v>0</v>
      </c>
      <c r="P1423" s="1187">
        <v>4690379082187</v>
      </c>
      <c r="Q1423" s="1190"/>
      <c r="R1423" s="1190">
        <v>0</v>
      </c>
      <c r="S1423" s="968" t="s">
        <v>4092</v>
      </c>
      <c r="T1423" s="983">
        <f t="shared" si="44"/>
        <v>828.12</v>
      </c>
      <c r="U1423" s="983">
        <f t="shared" si="45"/>
        <v>869.52600000000007</v>
      </c>
      <c r="V1423" s="1169"/>
    </row>
    <row r="1424" spans="1:22" hidden="1">
      <c r="A1424" s="1187" t="s">
        <v>4218</v>
      </c>
      <c r="B1424" s="1188">
        <v>610130005246</v>
      </c>
      <c r="C1424" s="1187" t="s">
        <v>4335</v>
      </c>
      <c r="D1424" s="1187" t="s">
        <v>4119</v>
      </c>
      <c r="E1424" s="1187" t="s">
        <v>4135</v>
      </c>
      <c r="F1424" s="1189">
        <v>1236</v>
      </c>
      <c r="G1424" s="1187" t="s">
        <v>4091</v>
      </c>
      <c r="H1424" s="1190">
        <v>10</v>
      </c>
      <c r="I1424" s="1191">
        <v>0.57599539203686401</v>
      </c>
      <c r="J1424" s="1191">
        <v>8</v>
      </c>
      <c r="K1424" s="1192">
        <v>60</v>
      </c>
      <c r="L1424" s="1191">
        <v>17.600000000000001</v>
      </c>
      <c r="M1424" s="1191">
        <v>34.559723522211797</v>
      </c>
      <c r="N1424" s="1190">
        <v>1</v>
      </c>
      <c r="O1424" s="1190">
        <v>0</v>
      </c>
      <c r="P1424" s="1187">
        <v>4690379082194</v>
      </c>
      <c r="Q1424" s="1190"/>
      <c r="R1424" s="1190">
        <v>0</v>
      </c>
      <c r="S1424" s="968" t="s">
        <v>4092</v>
      </c>
      <c r="T1424" s="983">
        <f t="shared" si="44"/>
        <v>828.12</v>
      </c>
      <c r="U1424" s="983">
        <f t="shared" si="45"/>
        <v>869.52600000000007</v>
      </c>
      <c r="V1424" s="1169"/>
    </row>
    <row r="1425" spans="1:22" hidden="1">
      <c r="A1425" s="1187" t="s">
        <v>4218</v>
      </c>
      <c r="B1425" s="1188">
        <v>610130005247</v>
      </c>
      <c r="C1425" s="1187" t="s">
        <v>4336</v>
      </c>
      <c r="D1425" s="1187" t="s">
        <v>4119</v>
      </c>
      <c r="E1425" s="1187" t="s">
        <v>4135</v>
      </c>
      <c r="F1425" s="1189">
        <v>1236</v>
      </c>
      <c r="G1425" s="1187" t="s">
        <v>4091</v>
      </c>
      <c r="H1425" s="1190">
        <v>10</v>
      </c>
      <c r="I1425" s="1191">
        <v>0.57599539203686401</v>
      </c>
      <c r="J1425" s="1191">
        <v>8</v>
      </c>
      <c r="K1425" s="1192">
        <v>60</v>
      </c>
      <c r="L1425" s="1191">
        <v>17.600000000000001</v>
      </c>
      <c r="M1425" s="1191">
        <v>34.559723522211797</v>
      </c>
      <c r="N1425" s="1190">
        <v>1</v>
      </c>
      <c r="O1425" s="1190">
        <v>0</v>
      </c>
      <c r="P1425" s="1187">
        <v>4690379082200</v>
      </c>
      <c r="Q1425" s="1190"/>
      <c r="R1425" s="1190">
        <v>0</v>
      </c>
      <c r="S1425" s="968" t="s">
        <v>4092</v>
      </c>
      <c r="T1425" s="983">
        <f t="shared" si="44"/>
        <v>828.12</v>
      </c>
      <c r="U1425" s="983">
        <f t="shared" si="45"/>
        <v>869.52600000000007</v>
      </c>
      <c r="V1425" s="1169"/>
    </row>
    <row r="1426" spans="1:22" hidden="1">
      <c r="A1426" s="1187" t="s">
        <v>4218</v>
      </c>
      <c r="B1426" s="1188">
        <v>610130005248</v>
      </c>
      <c r="C1426" s="1187" t="s">
        <v>4337</v>
      </c>
      <c r="D1426" s="1187" t="s">
        <v>4119</v>
      </c>
      <c r="E1426" s="1187" t="s">
        <v>4135</v>
      </c>
      <c r="F1426" s="1189">
        <v>1236</v>
      </c>
      <c r="G1426" s="1187" t="s">
        <v>4091</v>
      </c>
      <c r="H1426" s="1190">
        <v>10</v>
      </c>
      <c r="I1426" s="1191">
        <v>0.57599539203686401</v>
      </c>
      <c r="J1426" s="1191">
        <v>8</v>
      </c>
      <c r="K1426" s="1192">
        <v>60</v>
      </c>
      <c r="L1426" s="1191">
        <v>17.600000000000001</v>
      </c>
      <c r="M1426" s="1191">
        <v>34.559723522211797</v>
      </c>
      <c r="N1426" s="1190">
        <v>1</v>
      </c>
      <c r="O1426" s="1190">
        <v>0</v>
      </c>
      <c r="P1426" s="1187">
        <v>4690379082217</v>
      </c>
      <c r="Q1426" s="1190"/>
      <c r="R1426" s="1190">
        <v>0</v>
      </c>
      <c r="S1426" s="968" t="s">
        <v>4092</v>
      </c>
      <c r="T1426" s="983">
        <f t="shared" si="44"/>
        <v>828.12</v>
      </c>
      <c r="U1426" s="983">
        <f t="shared" si="45"/>
        <v>869.52600000000007</v>
      </c>
      <c r="V1426" s="1169"/>
    </row>
    <row r="1427" spans="1:22" hidden="1">
      <c r="A1427" s="1187" t="s">
        <v>4218</v>
      </c>
      <c r="B1427" s="1188">
        <v>610130005249</v>
      </c>
      <c r="C1427" s="1187" t="s">
        <v>4338</v>
      </c>
      <c r="D1427" s="1187" t="s">
        <v>4119</v>
      </c>
      <c r="E1427" s="1187" t="s">
        <v>4135</v>
      </c>
      <c r="F1427" s="1189">
        <v>1236</v>
      </c>
      <c r="G1427" s="1187" t="s">
        <v>4091</v>
      </c>
      <c r="H1427" s="1190">
        <v>10</v>
      </c>
      <c r="I1427" s="1191">
        <v>0.57599539203686401</v>
      </c>
      <c r="J1427" s="1191">
        <v>8</v>
      </c>
      <c r="K1427" s="1192">
        <v>60</v>
      </c>
      <c r="L1427" s="1191">
        <v>17.600000000000001</v>
      </c>
      <c r="M1427" s="1191">
        <v>34.559723522211797</v>
      </c>
      <c r="N1427" s="1190">
        <v>1</v>
      </c>
      <c r="O1427" s="1190">
        <v>0</v>
      </c>
      <c r="P1427" s="1187">
        <v>4690379082224</v>
      </c>
      <c r="Q1427" s="1190"/>
      <c r="R1427" s="1190">
        <v>0</v>
      </c>
      <c r="S1427" s="968" t="s">
        <v>4092</v>
      </c>
      <c r="T1427" s="983">
        <f t="shared" si="44"/>
        <v>828.12</v>
      </c>
      <c r="U1427" s="983">
        <f t="shared" si="45"/>
        <v>869.52600000000007</v>
      </c>
      <c r="V1427" s="1169"/>
    </row>
    <row r="1428" spans="1:22" hidden="1">
      <c r="A1428" s="1187" t="s">
        <v>4218</v>
      </c>
      <c r="B1428" s="1188">
        <v>610130005250</v>
      </c>
      <c r="C1428" s="1187" t="s">
        <v>4339</v>
      </c>
      <c r="D1428" s="1187" t="s">
        <v>4119</v>
      </c>
      <c r="E1428" s="1187" t="s">
        <v>4135</v>
      </c>
      <c r="F1428" s="1189">
        <v>1236</v>
      </c>
      <c r="G1428" s="1187" t="s">
        <v>4091</v>
      </c>
      <c r="H1428" s="1190">
        <v>10</v>
      </c>
      <c r="I1428" s="1191">
        <v>0.57599539203686401</v>
      </c>
      <c r="J1428" s="1191">
        <v>8</v>
      </c>
      <c r="K1428" s="1192">
        <v>60</v>
      </c>
      <c r="L1428" s="1191">
        <v>17.600000000000001</v>
      </c>
      <c r="M1428" s="1191">
        <v>34.559723522211797</v>
      </c>
      <c r="N1428" s="1190">
        <v>1</v>
      </c>
      <c r="O1428" s="1190">
        <v>0</v>
      </c>
      <c r="P1428" s="1187">
        <v>4690379082231</v>
      </c>
      <c r="Q1428" s="1190"/>
      <c r="R1428" s="1190">
        <v>0</v>
      </c>
      <c r="S1428" s="968" t="s">
        <v>4092</v>
      </c>
      <c r="T1428" s="983">
        <f t="shared" si="44"/>
        <v>828.12</v>
      </c>
      <c r="U1428" s="983">
        <f t="shared" si="45"/>
        <v>869.52600000000007</v>
      </c>
      <c r="V1428" s="1169"/>
    </row>
    <row r="1429" spans="1:22" hidden="1">
      <c r="A1429" s="1187" t="s">
        <v>4218</v>
      </c>
      <c r="B1429" s="1188">
        <v>610130004799</v>
      </c>
      <c r="C1429" s="1187" t="s">
        <v>4340</v>
      </c>
      <c r="D1429" s="1187" t="s">
        <v>4125</v>
      </c>
      <c r="E1429" s="1187" t="s">
        <v>4135</v>
      </c>
      <c r="F1429" s="1189">
        <v>1254</v>
      </c>
      <c r="G1429" s="1187" t="s">
        <v>4091</v>
      </c>
      <c r="H1429" s="1190">
        <v>10</v>
      </c>
      <c r="I1429" s="1191">
        <v>0.43199654402764798</v>
      </c>
      <c r="J1429" s="1191">
        <v>6</v>
      </c>
      <c r="K1429" s="1192">
        <v>72</v>
      </c>
      <c r="L1429" s="1191">
        <v>9.33</v>
      </c>
      <c r="M1429" s="1191">
        <v>31.103751169990598</v>
      </c>
      <c r="N1429" s="1190">
        <v>1</v>
      </c>
      <c r="O1429" s="1190">
        <v>0</v>
      </c>
      <c r="P1429" s="1187">
        <v>4690379082248</v>
      </c>
      <c r="Q1429" s="1190"/>
      <c r="R1429" s="1190">
        <v>0</v>
      </c>
      <c r="S1429" s="968" t="s">
        <v>4092</v>
      </c>
      <c r="T1429" s="983">
        <f t="shared" si="44"/>
        <v>840.18000000000006</v>
      </c>
      <c r="U1429" s="983">
        <f t="shared" si="45"/>
        <v>882.18900000000008</v>
      </c>
      <c r="V1429" s="1169"/>
    </row>
    <row r="1430" spans="1:22" hidden="1">
      <c r="A1430" s="1187" t="s">
        <v>4218</v>
      </c>
      <c r="B1430" s="1188">
        <v>610130004815</v>
      </c>
      <c r="C1430" s="1187" t="s">
        <v>4341</v>
      </c>
      <c r="D1430" s="1187" t="s">
        <v>4125</v>
      </c>
      <c r="E1430" s="1187" t="s">
        <v>4135</v>
      </c>
      <c r="F1430" s="1189">
        <v>1254</v>
      </c>
      <c r="G1430" s="1187" t="s">
        <v>4091</v>
      </c>
      <c r="H1430" s="1190">
        <v>10</v>
      </c>
      <c r="I1430" s="1191">
        <v>0.43199654402764798</v>
      </c>
      <c r="J1430" s="1191">
        <v>6</v>
      </c>
      <c r="K1430" s="1192">
        <v>72</v>
      </c>
      <c r="L1430" s="1191">
        <v>9.33</v>
      </c>
      <c r="M1430" s="1191">
        <v>31.103751169990598</v>
      </c>
      <c r="N1430" s="1190">
        <v>1</v>
      </c>
      <c r="O1430" s="1190">
        <v>0</v>
      </c>
      <c r="P1430" s="1187">
        <v>4690379082255</v>
      </c>
      <c r="Q1430" s="1190"/>
      <c r="R1430" s="1190">
        <v>0</v>
      </c>
      <c r="S1430" s="968" t="s">
        <v>4092</v>
      </c>
      <c r="T1430" s="983">
        <f t="shared" si="44"/>
        <v>840.18000000000006</v>
      </c>
      <c r="U1430" s="983">
        <f t="shared" si="45"/>
        <v>882.18900000000008</v>
      </c>
      <c r="V1430" s="1169"/>
    </row>
    <row r="1431" spans="1:22" hidden="1">
      <c r="A1431" s="1187" t="s">
        <v>4218</v>
      </c>
      <c r="B1431" s="1188">
        <v>610130005225</v>
      </c>
      <c r="C1431" s="1187" t="s">
        <v>4342</v>
      </c>
      <c r="D1431" s="1187" t="s">
        <v>4125</v>
      </c>
      <c r="E1431" s="1187" t="s">
        <v>4135</v>
      </c>
      <c r="F1431" s="1189">
        <v>1254</v>
      </c>
      <c r="G1431" s="1187" t="s">
        <v>4091</v>
      </c>
      <c r="H1431" s="1190">
        <v>10</v>
      </c>
      <c r="I1431" s="1191">
        <v>0.43199654402764798</v>
      </c>
      <c r="J1431" s="1191">
        <v>6</v>
      </c>
      <c r="K1431" s="1192">
        <v>72</v>
      </c>
      <c r="L1431" s="1191">
        <v>9.33</v>
      </c>
      <c r="M1431" s="1191">
        <v>31.103751169990598</v>
      </c>
      <c r="N1431" s="1190">
        <v>1</v>
      </c>
      <c r="O1431" s="1190">
        <v>0</v>
      </c>
      <c r="P1431" s="1187">
        <v>4690379082262</v>
      </c>
      <c r="Q1431" s="1190"/>
      <c r="R1431" s="1190">
        <v>0</v>
      </c>
      <c r="S1431" s="968" t="s">
        <v>4092</v>
      </c>
      <c r="T1431" s="983">
        <f t="shared" si="44"/>
        <v>840.18000000000006</v>
      </c>
      <c r="U1431" s="983">
        <f t="shared" si="45"/>
        <v>882.18900000000008</v>
      </c>
      <c r="V1431" s="1169"/>
    </row>
    <row r="1432" spans="1:22" hidden="1">
      <c r="A1432" s="1187" t="s">
        <v>4218</v>
      </c>
      <c r="B1432" s="1188">
        <v>610130005226</v>
      </c>
      <c r="C1432" s="1187" t="s">
        <v>4343</v>
      </c>
      <c r="D1432" s="1187" t="s">
        <v>4125</v>
      </c>
      <c r="E1432" s="1187" t="s">
        <v>4135</v>
      </c>
      <c r="F1432" s="1189">
        <v>1254</v>
      </c>
      <c r="G1432" s="1187" t="s">
        <v>4091</v>
      </c>
      <c r="H1432" s="1190">
        <v>10</v>
      </c>
      <c r="I1432" s="1191">
        <v>0.43199654402764798</v>
      </c>
      <c r="J1432" s="1191">
        <v>6</v>
      </c>
      <c r="K1432" s="1192">
        <v>72</v>
      </c>
      <c r="L1432" s="1191">
        <v>9.33</v>
      </c>
      <c r="M1432" s="1191">
        <v>31.103751169990598</v>
      </c>
      <c r="N1432" s="1190">
        <v>1</v>
      </c>
      <c r="O1432" s="1190">
        <v>0</v>
      </c>
      <c r="P1432" s="1187">
        <v>4690379082279</v>
      </c>
      <c r="Q1432" s="1190"/>
      <c r="R1432" s="1190">
        <v>0</v>
      </c>
      <c r="S1432" s="968" t="s">
        <v>4092</v>
      </c>
      <c r="T1432" s="983">
        <f t="shared" si="44"/>
        <v>840.18000000000006</v>
      </c>
      <c r="U1432" s="983">
        <f t="shared" si="45"/>
        <v>882.18900000000008</v>
      </c>
      <c r="V1432" s="1169"/>
    </row>
    <row r="1433" spans="1:22" hidden="1">
      <c r="A1433" s="1187" t="s">
        <v>4218</v>
      </c>
      <c r="B1433" s="1188">
        <v>610130005227</v>
      </c>
      <c r="C1433" s="1187" t="s">
        <v>4344</v>
      </c>
      <c r="D1433" s="1187" t="s">
        <v>4125</v>
      </c>
      <c r="E1433" s="1187" t="s">
        <v>4135</v>
      </c>
      <c r="F1433" s="1189">
        <v>1254</v>
      </c>
      <c r="G1433" s="1187" t="s">
        <v>4091</v>
      </c>
      <c r="H1433" s="1190">
        <v>10</v>
      </c>
      <c r="I1433" s="1191">
        <v>0.43199654402764798</v>
      </c>
      <c r="J1433" s="1191">
        <v>6</v>
      </c>
      <c r="K1433" s="1192">
        <v>72</v>
      </c>
      <c r="L1433" s="1191">
        <v>9.33</v>
      </c>
      <c r="M1433" s="1191">
        <v>31.103751169990598</v>
      </c>
      <c r="N1433" s="1190">
        <v>1</v>
      </c>
      <c r="O1433" s="1190">
        <v>0</v>
      </c>
      <c r="P1433" s="1187">
        <v>4690379082286</v>
      </c>
      <c r="Q1433" s="1190"/>
      <c r="R1433" s="1190">
        <v>0</v>
      </c>
      <c r="S1433" s="968" t="s">
        <v>4092</v>
      </c>
      <c r="T1433" s="983">
        <f t="shared" si="44"/>
        <v>840.18000000000006</v>
      </c>
      <c r="U1433" s="983">
        <f t="shared" si="45"/>
        <v>882.18900000000008</v>
      </c>
      <c r="V1433" s="1169"/>
    </row>
    <row r="1434" spans="1:22" hidden="1">
      <c r="A1434" s="1187" t="s">
        <v>4218</v>
      </c>
      <c r="B1434" s="1188">
        <v>610130005228</v>
      </c>
      <c r="C1434" s="1187" t="s">
        <v>4345</v>
      </c>
      <c r="D1434" s="1187" t="s">
        <v>4125</v>
      </c>
      <c r="E1434" s="1187" t="s">
        <v>4135</v>
      </c>
      <c r="F1434" s="1189">
        <v>1254</v>
      </c>
      <c r="G1434" s="1187" t="s">
        <v>4091</v>
      </c>
      <c r="H1434" s="1190">
        <v>10</v>
      </c>
      <c r="I1434" s="1191">
        <v>0.43199654402764798</v>
      </c>
      <c r="J1434" s="1191">
        <v>6</v>
      </c>
      <c r="K1434" s="1192">
        <v>72</v>
      </c>
      <c r="L1434" s="1191">
        <v>9.33</v>
      </c>
      <c r="M1434" s="1191">
        <v>31.103751169990598</v>
      </c>
      <c r="N1434" s="1190">
        <v>1</v>
      </c>
      <c r="O1434" s="1190">
        <v>0</v>
      </c>
      <c r="P1434" s="1187">
        <v>4690379082293</v>
      </c>
      <c r="Q1434" s="1190"/>
      <c r="R1434" s="1190">
        <v>0</v>
      </c>
      <c r="S1434" s="968" t="s">
        <v>4092</v>
      </c>
      <c r="T1434" s="983">
        <f t="shared" si="44"/>
        <v>840.18000000000006</v>
      </c>
      <c r="U1434" s="983">
        <f t="shared" si="45"/>
        <v>882.18900000000008</v>
      </c>
      <c r="V1434" s="1169"/>
    </row>
    <row r="1435" spans="1:22" hidden="1">
      <c r="A1435" s="1187" t="s">
        <v>4218</v>
      </c>
      <c r="B1435" s="1188">
        <v>610130005229</v>
      </c>
      <c r="C1435" s="1187" t="s">
        <v>4346</v>
      </c>
      <c r="D1435" s="1187" t="s">
        <v>4125</v>
      </c>
      <c r="E1435" s="1187" t="s">
        <v>4135</v>
      </c>
      <c r="F1435" s="1189">
        <v>1254</v>
      </c>
      <c r="G1435" s="1187" t="s">
        <v>4091</v>
      </c>
      <c r="H1435" s="1190">
        <v>10</v>
      </c>
      <c r="I1435" s="1191">
        <v>0.43199654402764798</v>
      </c>
      <c r="J1435" s="1191">
        <v>6</v>
      </c>
      <c r="K1435" s="1192">
        <v>72</v>
      </c>
      <c r="L1435" s="1191">
        <v>9.33</v>
      </c>
      <c r="M1435" s="1191">
        <v>31.103751169990598</v>
      </c>
      <c r="N1435" s="1190">
        <v>1</v>
      </c>
      <c r="O1435" s="1190">
        <v>0</v>
      </c>
      <c r="P1435" s="1187">
        <v>4690379082309</v>
      </c>
      <c r="Q1435" s="1190"/>
      <c r="R1435" s="1190">
        <v>0</v>
      </c>
      <c r="S1435" s="968" t="s">
        <v>4092</v>
      </c>
      <c r="T1435" s="983">
        <f t="shared" si="44"/>
        <v>840.18000000000006</v>
      </c>
      <c r="U1435" s="983">
        <f t="shared" si="45"/>
        <v>882.18900000000008</v>
      </c>
      <c r="V1435" s="1169"/>
    </row>
    <row r="1436" spans="1:22" hidden="1">
      <c r="A1436" s="1187" t="s">
        <v>4218</v>
      </c>
      <c r="B1436" s="1188">
        <v>610130005230</v>
      </c>
      <c r="C1436" s="1187" t="s">
        <v>4347</v>
      </c>
      <c r="D1436" s="1187" t="s">
        <v>4125</v>
      </c>
      <c r="E1436" s="1187" t="s">
        <v>4135</v>
      </c>
      <c r="F1436" s="1189">
        <v>1098</v>
      </c>
      <c r="G1436" s="1187" t="s">
        <v>4091</v>
      </c>
      <c r="H1436" s="1190">
        <v>10</v>
      </c>
      <c r="I1436" s="1191">
        <v>0.43199654402764798</v>
      </c>
      <c r="J1436" s="1191">
        <v>6</v>
      </c>
      <c r="K1436" s="1192">
        <v>72</v>
      </c>
      <c r="L1436" s="1191">
        <v>9.33</v>
      </c>
      <c r="M1436" s="1191">
        <v>31.103751169990598</v>
      </c>
      <c r="N1436" s="1190">
        <v>1</v>
      </c>
      <c r="O1436" s="1190">
        <v>0</v>
      </c>
      <c r="P1436" s="1187">
        <v>4690379082316</v>
      </c>
      <c r="Q1436" s="1190"/>
      <c r="R1436" s="1190">
        <v>0</v>
      </c>
      <c r="S1436" s="968" t="s">
        <v>4092</v>
      </c>
      <c r="T1436" s="983">
        <f t="shared" si="44"/>
        <v>735.66000000000008</v>
      </c>
      <c r="U1436" s="983">
        <f t="shared" si="45"/>
        <v>772.4430000000001</v>
      </c>
      <c r="V1436" s="1169"/>
    </row>
    <row r="1437" spans="1:22" hidden="1">
      <c r="A1437" s="1187" t="s">
        <v>4218</v>
      </c>
      <c r="B1437" s="1188">
        <v>610130005231</v>
      </c>
      <c r="C1437" s="1187" t="s">
        <v>4348</v>
      </c>
      <c r="D1437" s="1187" t="s">
        <v>4125</v>
      </c>
      <c r="E1437" s="1187" t="s">
        <v>4135</v>
      </c>
      <c r="F1437" s="1189">
        <v>1098</v>
      </c>
      <c r="G1437" s="1187" t="s">
        <v>4091</v>
      </c>
      <c r="H1437" s="1190">
        <v>10</v>
      </c>
      <c r="I1437" s="1191">
        <v>0.43199654402764798</v>
      </c>
      <c r="J1437" s="1191">
        <v>6</v>
      </c>
      <c r="K1437" s="1192">
        <v>72</v>
      </c>
      <c r="L1437" s="1191">
        <v>9.33</v>
      </c>
      <c r="M1437" s="1191">
        <v>31.103751169990598</v>
      </c>
      <c r="N1437" s="1190">
        <v>1</v>
      </c>
      <c r="O1437" s="1190">
        <v>0</v>
      </c>
      <c r="P1437" s="1187">
        <v>4690379082323</v>
      </c>
      <c r="Q1437" s="1190"/>
      <c r="R1437" s="1190">
        <v>0</v>
      </c>
      <c r="S1437" s="968" t="s">
        <v>4092</v>
      </c>
      <c r="T1437" s="983">
        <f t="shared" si="44"/>
        <v>735.66000000000008</v>
      </c>
      <c r="U1437" s="983">
        <f t="shared" si="45"/>
        <v>772.4430000000001</v>
      </c>
      <c r="V1437" s="1169"/>
    </row>
    <row r="1438" spans="1:22" hidden="1">
      <c r="A1438" s="1187" t="s">
        <v>4218</v>
      </c>
      <c r="B1438" s="1188">
        <v>610130005232</v>
      </c>
      <c r="C1438" s="1187" t="s">
        <v>4349</v>
      </c>
      <c r="D1438" s="1187" t="s">
        <v>4125</v>
      </c>
      <c r="E1438" s="1187" t="s">
        <v>4135</v>
      </c>
      <c r="F1438" s="1189">
        <v>1098</v>
      </c>
      <c r="G1438" s="1187" t="s">
        <v>4091</v>
      </c>
      <c r="H1438" s="1190">
        <v>10</v>
      </c>
      <c r="I1438" s="1191">
        <v>0.43199654402764798</v>
      </c>
      <c r="J1438" s="1191">
        <v>6</v>
      </c>
      <c r="K1438" s="1192">
        <v>72</v>
      </c>
      <c r="L1438" s="1191">
        <v>9.33</v>
      </c>
      <c r="M1438" s="1191">
        <v>31.103751169990598</v>
      </c>
      <c r="N1438" s="1190">
        <v>1</v>
      </c>
      <c r="O1438" s="1190">
        <v>0</v>
      </c>
      <c r="P1438" s="1187">
        <v>4690379082330</v>
      </c>
      <c r="Q1438" s="1190"/>
      <c r="R1438" s="1190">
        <v>0</v>
      </c>
      <c r="S1438" s="968" t="s">
        <v>4092</v>
      </c>
      <c r="T1438" s="983">
        <f t="shared" si="44"/>
        <v>735.66000000000008</v>
      </c>
      <c r="U1438" s="983">
        <f t="shared" si="45"/>
        <v>772.4430000000001</v>
      </c>
      <c r="V1438" s="1169"/>
    </row>
    <row r="1439" spans="1:22" hidden="1">
      <c r="A1439" s="1187" t="s">
        <v>4218</v>
      </c>
      <c r="B1439" s="1188">
        <v>610130005233</v>
      </c>
      <c r="C1439" s="1187" t="s">
        <v>4350</v>
      </c>
      <c r="D1439" s="1187" t="s">
        <v>4125</v>
      </c>
      <c r="E1439" s="1187" t="s">
        <v>4135</v>
      </c>
      <c r="F1439" s="1189">
        <v>1098</v>
      </c>
      <c r="G1439" s="1187" t="s">
        <v>4091</v>
      </c>
      <c r="H1439" s="1190">
        <v>10</v>
      </c>
      <c r="I1439" s="1191">
        <v>0.43199654402764798</v>
      </c>
      <c r="J1439" s="1191">
        <v>6</v>
      </c>
      <c r="K1439" s="1192">
        <v>72</v>
      </c>
      <c r="L1439" s="1191">
        <v>9.33</v>
      </c>
      <c r="M1439" s="1191">
        <v>31.103751169990598</v>
      </c>
      <c r="N1439" s="1190">
        <v>1</v>
      </c>
      <c r="O1439" s="1190">
        <v>0</v>
      </c>
      <c r="P1439" s="1187">
        <v>4690379082347</v>
      </c>
      <c r="Q1439" s="1190"/>
      <c r="R1439" s="1190">
        <v>0</v>
      </c>
      <c r="S1439" s="968" t="s">
        <v>4092</v>
      </c>
      <c r="T1439" s="983">
        <f t="shared" si="44"/>
        <v>735.66000000000008</v>
      </c>
      <c r="U1439" s="983">
        <f t="shared" si="45"/>
        <v>772.4430000000001</v>
      </c>
      <c r="V1439" s="1169"/>
    </row>
    <row r="1440" spans="1:22" hidden="1">
      <c r="A1440" s="1187" t="s">
        <v>4218</v>
      </c>
      <c r="B1440" s="1188">
        <v>610130005234</v>
      </c>
      <c r="C1440" s="1187" t="s">
        <v>4351</v>
      </c>
      <c r="D1440" s="1187" t="s">
        <v>4125</v>
      </c>
      <c r="E1440" s="1187" t="s">
        <v>4135</v>
      </c>
      <c r="F1440" s="1189">
        <v>1098</v>
      </c>
      <c r="G1440" s="1187" t="s">
        <v>4091</v>
      </c>
      <c r="H1440" s="1190">
        <v>10</v>
      </c>
      <c r="I1440" s="1191">
        <v>0.43199654402764798</v>
      </c>
      <c r="J1440" s="1191">
        <v>6</v>
      </c>
      <c r="K1440" s="1192">
        <v>72</v>
      </c>
      <c r="L1440" s="1191">
        <v>9.33</v>
      </c>
      <c r="M1440" s="1191">
        <v>31.103751169990598</v>
      </c>
      <c r="N1440" s="1190">
        <v>1</v>
      </c>
      <c r="O1440" s="1190">
        <v>0</v>
      </c>
      <c r="P1440" s="1187">
        <v>4690379082354</v>
      </c>
      <c r="Q1440" s="1190"/>
      <c r="R1440" s="1190">
        <v>0</v>
      </c>
      <c r="S1440" s="968" t="s">
        <v>4092</v>
      </c>
      <c r="T1440" s="983">
        <f t="shared" si="44"/>
        <v>735.66000000000008</v>
      </c>
      <c r="U1440" s="983">
        <f t="shared" si="45"/>
        <v>772.4430000000001</v>
      </c>
      <c r="V1440" s="1169"/>
    </row>
    <row r="1441" spans="1:22" hidden="1">
      <c r="A1441" s="1187" t="s">
        <v>4218</v>
      </c>
      <c r="B1441" s="1188">
        <v>610130005235</v>
      </c>
      <c r="C1441" s="1187" t="s">
        <v>4352</v>
      </c>
      <c r="D1441" s="1187" t="s">
        <v>4125</v>
      </c>
      <c r="E1441" s="1187" t="s">
        <v>4135</v>
      </c>
      <c r="F1441" s="1189">
        <v>1098</v>
      </c>
      <c r="G1441" s="1187" t="s">
        <v>4091</v>
      </c>
      <c r="H1441" s="1190">
        <v>10</v>
      </c>
      <c r="I1441" s="1191">
        <v>0.43199654402764798</v>
      </c>
      <c r="J1441" s="1191">
        <v>6</v>
      </c>
      <c r="K1441" s="1192">
        <v>72</v>
      </c>
      <c r="L1441" s="1191">
        <v>9.33</v>
      </c>
      <c r="M1441" s="1191">
        <v>31.103751169990598</v>
      </c>
      <c r="N1441" s="1190">
        <v>1</v>
      </c>
      <c r="O1441" s="1190">
        <v>0</v>
      </c>
      <c r="P1441" s="1187">
        <v>4690379082361</v>
      </c>
      <c r="Q1441" s="1190"/>
      <c r="R1441" s="1190">
        <v>0</v>
      </c>
      <c r="S1441" s="968" t="s">
        <v>4092</v>
      </c>
      <c r="T1441" s="983">
        <f t="shared" si="44"/>
        <v>735.66000000000008</v>
      </c>
      <c r="U1441" s="983">
        <f t="shared" si="45"/>
        <v>772.4430000000001</v>
      </c>
      <c r="V1441" s="1169"/>
    </row>
    <row r="1442" spans="1:22" hidden="1">
      <c r="A1442" s="1187" t="s">
        <v>4218</v>
      </c>
      <c r="B1442" s="1188">
        <v>610130005236</v>
      </c>
      <c r="C1442" s="1187" t="s">
        <v>4353</v>
      </c>
      <c r="D1442" s="1187" t="s">
        <v>4125</v>
      </c>
      <c r="E1442" s="1187" t="s">
        <v>4135</v>
      </c>
      <c r="F1442" s="1189">
        <v>1098</v>
      </c>
      <c r="G1442" s="1187" t="s">
        <v>4091</v>
      </c>
      <c r="H1442" s="1190">
        <v>10</v>
      </c>
      <c r="I1442" s="1191">
        <v>0.43199654402764798</v>
      </c>
      <c r="J1442" s="1191">
        <v>6</v>
      </c>
      <c r="K1442" s="1192">
        <v>72</v>
      </c>
      <c r="L1442" s="1191">
        <v>9.33</v>
      </c>
      <c r="M1442" s="1191">
        <v>31.103751169990598</v>
      </c>
      <c r="N1442" s="1190">
        <v>1</v>
      </c>
      <c r="O1442" s="1190">
        <v>0</v>
      </c>
      <c r="P1442" s="1187">
        <v>4690379082378</v>
      </c>
      <c r="Q1442" s="1190"/>
      <c r="R1442" s="1190">
        <v>0</v>
      </c>
      <c r="S1442" s="968" t="s">
        <v>4092</v>
      </c>
      <c r="T1442" s="983">
        <f t="shared" si="44"/>
        <v>735.66000000000008</v>
      </c>
      <c r="U1442" s="983">
        <f t="shared" si="45"/>
        <v>772.4430000000001</v>
      </c>
      <c r="V1442" s="1169"/>
    </row>
    <row r="1443" spans="1:22" hidden="1">
      <c r="A1443" s="1187" t="s">
        <v>4218</v>
      </c>
      <c r="B1443" s="1188">
        <v>620070002047</v>
      </c>
      <c r="C1443" s="1187" t="s">
        <v>4354</v>
      </c>
      <c r="D1443" s="1187" t="s">
        <v>4144</v>
      </c>
      <c r="E1443" s="1187" t="s">
        <v>4120</v>
      </c>
      <c r="F1443" s="1189">
        <v>11958</v>
      </c>
      <c r="G1443" s="1187" t="s">
        <v>4091</v>
      </c>
      <c r="H1443" s="1190">
        <v>2</v>
      </c>
      <c r="I1443" s="1191">
        <v>1.05596620908131</v>
      </c>
      <c r="J1443" s="1191">
        <v>0</v>
      </c>
      <c r="K1443" s="1192">
        <v>18</v>
      </c>
      <c r="L1443" s="1191">
        <v>22.9</v>
      </c>
      <c r="M1443" s="1191">
        <v>19.007391763463598</v>
      </c>
      <c r="N1443" s="1190">
        <v>1</v>
      </c>
      <c r="O1443" s="1190">
        <v>0</v>
      </c>
      <c r="P1443" s="1187">
        <v>4690379082385</v>
      </c>
      <c r="Q1443" s="1190"/>
      <c r="R1443" s="1190">
        <v>0</v>
      </c>
      <c r="S1443" s="968" t="s">
        <v>4092</v>
      </c>
      <c r="T1443" s="983">
        <f t="shared" si="44"/>
        <v>8011.8600000000006</v>
      </c>
      <c r="U1443" s="983">
        <f t="shared" si="45"/>
        <v>8412.4530000000013</v>
      </c>
      <c r="V1443" s="1169"/>
    </row>
    <row r="1444" spans="1:22" hidden="1">
      <c r="A1444" s="1187" t="s">
        <v>4218</v>
      </c>
      <c r="B1444" s="1188">
        <v>620070002048</v>
      </c>
      <c r="C1444" s="1187" t="s">
        <v>4355</v>
      </c>
      <c r="D1444" s="1187" t="s">
        <v>4144</v>
      </c>
      <c r="E1444" s="1187" t="s">
        <v>4120</v>
      </c>
      <c r="F1444" s="1189">
        <v>11958</v>
      </c>
      <c r="G1444" s="1187" t="s">
        <v>4091</v>
      </c>
      <c r="H1444" s="1190">
        <v>2</v>
      </c>
      <c r="I1444" s="1191">
        <v>1.05596620908131</v>
      </c>
      <c r="J1444" s="1191">
        <v>0</v>
      </c>
      <c r="K1444" s="1192">
        <v>18</v>
      </c>
      <c r="L1444" s="1191">
        <v>22.9</v>
      </c>
      <c r="M1444" s="1191">
        <v>19.007391763463598</v>
      </c>
      <c r="N1444" s="1190">
        <v>1</v>
      </c>
      <c r="O1444" s="1190">
        <v>0</v>
      </c>
      <c r="P1444" s="1187">
        <v>4690379082392</v>
      </c>
      <c r="Q1444" s="1190"/>
      <c r="R1444" s="1190">
        <v>0</v>
      </c>
      <c r="S1444" s="968" t="s">
        <v>4092</v>
      </c>
      <c r="T1444" s="983">
        <f t="shared" si="44"/>
        <v>8011.8600000000006</v>
      </c>
      <c r="U1444" s="983">
        <f t="shared" si="45"/>
        <v>8412.4530000000013</v>
      </c>
      <c r="V1444" s="1169"/>
    </row>
    <row r="1445" spans="1:22" hidden="1">
      <c r="A1445" s="1187" t="s">
        <v>4218</v>
      </c>
      <c r="B1445" s="1188">
        <v>620070002049</v>
      </c>
      <c r="C1445" s="1187" t="s">
        <v>4356</v>
      </c>
      <c r="D1445" s="1187" t="s">
        <v>4144</v>
      </c>
      <c r="E1445" s="1187" t="s">
        <v>4120</v>
      </c>
      <c r="F1445" s="1189">
        <v>11958</v>
      </c>
      <c r="G1445" s="1187" t="s">
        <v>4091</v>
      </c>
      <c r="H1445" s="1190">
        <v>2</v>
      </c>
      <c r="I1445" s="1191">
        <v>1.05596620908131</v>
      </c>
      <c r="J1445" s="1191">
        <v>0</v>
      </c>
      <c r="K1445" s="1192">
        <v>18</v>
      </c>
      <c r="L1445" s="1191">
        <v>22.9</v>
      </c>
      <c r="M1445" s="1191">
        <v>19.007391763463598</v>
      </c>
      <c r="N1445" s="1190">
        <v>1</v>
      </c>
      <c r="O1445" s="1190">
        <v>0</v>
      </c>
      <c r="P1445" s="1187">
        <v>4690379082408</v>
      </c>
      <c r="Q1445" s="1190"/>
      <c r="R1445" s="1190">
        <v>0</v>
      </c>
      <c r="S1445" s="968" t="s">
        <v>4092</v>
      </c>
      <c r="T1445" s="983">
        <f t="shared" si="44"/>
        <v>8011.8600000000006</v>
      </c>
      <c r="U1445" s="983">
        <f t="shared" si="45"/>
        <v>8412.4530000000013</v>
      </c>
      <c r="V1445" s="1169"/>
    </row>
    <row r="1446" spans="1:22" hidden="1">
      <c r="A1446" s="1187" t="s">
        <v>4218</v>
      </c>
      <c r="B1446" s="1188">
        <v>620070002050</v>
      </c>
      <c r="C1446" s="1187" t="s">
        <v>4357</v>
      </c>
      <c r="D1446" s="1187" t="s">
        <v>4144</v>
      </c>
      <c r="E1446" s="1187" t="s">
        <v>4120</v>
      </c>
      <c r="F1446" s="1189">
        <v>11958</v>
      </c>
      <c r="G1446" s="1187" t="s">
        <v>4091</v>
      </c>
      <c r="H1446" s="1190">
        <v>2</v>
      </c>
      <c r="I1446" s="1191">
        <v>1.05596620908131</v>
      </c>
      <c r="J1446" s="1191">
        <v>0</v>
      </c>
      <c r="K1446" s="1192">
        <v>18</v>
      </c>
      <c r="L1446" s="1191">
        <v>22.9</v>
      </c>
      <c r="M1446" s="1191">
        <v>19.007391763463598</v>
      </c>
      <c r="N1446" s="1190">
        <v>1</v>
      </c>
      <c r="O1446" s="1190">
        <v>0</v>
      </c>
      <c r="P1446" s="1187">
        <v>4690379082415</v>
      </c>
      <c r="Q1446" s="1190"/>
      <c r="R1446" s="1190">
        <v>0</v>
      </c>
      <c r="S1446" s="968" t="s">
        <v>4092</v>
      </c>
      <c r="T1446" s="983">
        <f t="shared" si="44"/>
        <v>8011.8600000000006</v>
      </c>
      <c r="U1446" s="983">
        <f t="shared" si="45"/>
        <v>8412.4530000000013</v>
      </c>
      <c r="V1446" s="1169"/>
    </row>
    <row r="1447" spans="1:22" hidden="1">
      <c r="A1447" s="1187" t="s">
        <v>4218</v>
      </c>
      <c r="B1447" s="1188">
        <v>620070002051</v>
      </c>
      <c r="C1447" s="1187" t="s">
        <v>4358</v>
      </c>
      <c r="D1447" s="1187" t="s">
        <v>4144</v>
      </c>
      <c r="E1447" s="1187" t="s">
        <v>4120</v>
      </c>
      <c r="F1447" s="1189">
        <v>11958</v>
      </c>
      <c r="G1447" s="1187" t="s">
        <v>4091</v>
      </c>
      <c r="H1447" s="1190">
        <v>2</v>
      </c>
      <c r="I1447" s="1191">
        <v>1.05596620908131</v>
      </c>
      <c r="J1447" s="1191">
        <v>0</v>
      </c>
      <c r="K1447" s="1192">
        <v>18</v>
      </c>
      <c r="L1447" s="1191">
        <v>22.9</v>
      </c>
      <c r="M1447" s="1191">
        <v>19.007391763463598</v>
      </c>
      <c r="N1447" s="1190">
        <v>1</v>
      </c>
      <c r="O1447" s="1190">
        <v>0</v>
      </c>
      <c r="P1447" s="1187">
        <v>4690379082422</v>
      </c>
      <c r="Q1447" s="1190"/>
      <c r="R1447" s="1190">
        <v>0</v>
      </c>
      <c r="S1447" s="968" t="s">
        <v>4092</v>
      </c>
      <c r="T1447" s="983">
        <f t="shared" si="44"/>
        <v>8011.8600000000006</v>
      </c>
      <c r="U1447" s="983">
        <f t="shared" si="45"/>
        <v>8412.4530000000013</v>
      </c>
      <c r="V1447" s="1169"/>
    </row>
    <row r="1448" spans="1:22" hidden="1">
      <c r="A1448" s="1187" t="s">
        <v>4218</v>
      </c>
      <c r="B1448" s="1188">
        <v>620070002052</v>
      </c>
      <c r="C1448" s="1187" t="s">
        <v>4359</v>
      </c>
      <c r="D1448" s="1187" t="s">
        <v>4144</v>
      </c>
      <c r="E1448" s="1187" t="s">
        <v>4120</v>
      </c>
      <c r="F1448" s="1189">
        <v>11958</v>
      </c>
      <c r="G1448" s="1187" t="s">
        <v>4091</v>
      </c>
      <c r="H1448" s="1190">
        <v>2</v>
      </c>
      <c r="I1448" s="1191">
        <v>1.05596620908131</v>
      </c>
      <c r="J1448" s="1191">
        <v>0</v>
      </c>
      <c r="K1448" s="1192">
        <v>18</v>
      </c>
      <c r="L1448" s="1191">
        <v>22.9</v>
      </c>
      <c r="M1448" s="1191">
        <v>19.007391763463598</v>
      </c>
      <c r="N1448" s="1190">
        <v>1</v>
      </c>
      <c r="O1448" s="1190">
        <v>0</v>
      </c>
      <c r="P1448" s="1187">
        <v>4690379082439</v>
      </c>
      <c r="Q1448" s="1190"/>
      <c r="R1448" s="1190">
        <v>0</v>
      </c>
      <c r="S1448" s="968" t="s">
        <v>4092</v>
      </c>
      <c r="T1448" s="983">
        <f t="shared" si="44"/>
        <v>8011.8600000000006</v>
      </c>
      <c r="U1448" s="983">
        <f t="shared" si="45"/>
        <v>8412.4530000000013</v>
      </c>
      <c r="V1448" s="1169"/>
    </row>
    <row r="1449" spans="1:22" hidden="1">
      <c r="A1449" s="1187" t="s">
        <v>4218</v>
      </c>
      <c r="B1449" s="1188">
        <v>620070002053</v>
      </c>
      <c r="C1449" s="1187" t="s">
        <v>4360</v>
      </c>
      <c r="D1449" s="1187" t="s">
        <v>4144</v>
      </c>
      <c r="E1449" s="1187" t="s">
        <v>4120</v>
      </c>
      <c r="F1449" s="1189">
        <v>11958</v>
      </c>
      <c r="G1449" s="1187" t="s">
        <v>4091</v>
      </c>
      <c r="H1449" s="1190">
        <v>2</v>
      </c>
      <c r="I1449" s="1191">
        <v>1.05596620908131</v>
      </c>
      <c r="J1449" s="1191">
        <v>0</v>
      </c>
      <c r="K1449" s="1192">
        <v>18</v>
      </c>
      <c r="L1449" s="1191">
        <v>22.9</v>
      </c>
      <c r="M1449" s="1191">
        <v>19.007391763463598</v>
      </c>
      <c r="N1449" s="1190">
        <v>1</v>
      </c>
      <c r="O1449" s="1190">
        <v>0</v>
      </c>
      <c r="P1449" s="1187">
        <v>4690379082446</v>
      </c>
      <c r="Q1449" s="1190"/>
      <c r="R1449" s="1190">
        <v>0</v>
      </c>
      <c r="S1449" s="968" t="s">
        <v>4092</v>
      </c>
      <c r="T1449" s="983">
        <f t="shared" si="44"/>
        <v>8011.8600000000006</v>
      </c>
      <c r="U1449" s="983">
        <f t="shared" si="45"/>
        <v>8412.4530000000013</v>
      </c>
      <c r="V1449" s="1169"/>
    </row>
    <row r="1450" spans="1:22" hidden="1">
      <c r="A1450" s="1187" t="s">
        <v>4218</v>
      </c>
      <c r="B1450" s="1188">
        <v>620070002054</v>
      </c>
      <c r="C1450" s="1187" t="s">
        <v>4361</v>
      </c>
      <c r="D1450" s="1187" t="s">
        <v>4144</v>
      </c>
      <c r="E1450" s="1187" t="s">
        <v>4120</v>
      </c>
      <c r="F1450" s="1189">
        <v>16158</v>
      </c>
      <c r="G1450" s="1187" t="s">
        <v>4091</v>
      </c>
      <c r="H1450" s="1190">
        <v>1</v>
      </c>
      <c r="I1450" s="1191">
        <v>0.527983104540655</v>
      </c>
      <c r="J1450" s="1191">
        <v>0</v>
      </c>
      <c r="K1450" s="1192">
        <v>30</v>
      </c>
      <c r="L1450" s="1191">
        <v>11.45</v>
      </c>
      <c r="M1450" s="1191">
        <v>15.8394931362196</v>
      </c>
      <c r="N1450" s="1190">
        <v>1</v>
      </c>
      <c r="O1450" s="1190">
        <v>0</v>
      </c>
      <c r="P1450" s="1187">
        <v>4690379082453</v>
      </c>
      <c r="Q1450" s="1190"/>
      <c r="R1450" s="1190">
        <v>0</v>
      </c>
      <c r="S1450" s="968" t="s">
        <v>4092</v>
      </c>
      <c r="T1450" s="983">
        <f t="shared" si="44"/>
        <v>10825.86</v>
      </c>
      <c r="U1450" s="983">
        <f t="shared" si="45"/>
        <v>11367.153</v>
      </c>
      <c r="V1450" s="1169"/>
    </row>
    <row r="1451" spans="1:22" hidden="1">
      <c r="A1451" s="1187" t="s">
        <v>4218</v>
      </c>
      <c r="B1451" s="1188">
        <v>620070002055</v>
      </c>
      <c r="C1451" s="1187" t="s">
        <v>4362</v>
      </c>
      <c r="D1451" s="1187" t="s">
        <v>4144</v>
      </c>
      <c r="E1451" s="1187" t="s">
        <v>4120</v>
      </c>
      <c r="F1451" s="1189">
        <v>16158</v>
      </c>
      <c r="G1451" s="1187" t="s">
        <v>4091</v>
      </c>
      <c r="H1451" s="1190">
        <v>1</v>
      </c>
      <c r="I1451" s="1191">
        <v>0.527983104540655</v>
      </c>
      <c r="J1451" s="1191">
        <v>0</v>
      </c>
      <c r="K1451" s="1192">
        <v>30</v>
      </c>
      <c r="L1451" s="1191">
        <v>11.45</v>
      </c>
      <c r="M1451" s="1191">
        <v>15.8394931362196</v>
      </c>
      <c r="N1451" s="1190">
        <v>1</v>
      </c>
      <c r="O1451" s="1190">
        <v>0</v>
      </c>
      <c r="P1451" s="1187">
        <v>4690379082460</v>
      </c>
      <c r="Q1451" s="1190"/>
      <c r="R1451" s="1190">
        <v>0</v>
      </c>
      <c r="S1451" s="968" t="s">
        <v>4092</v>
      </c>
      <c r="T1451" s="983">
        <f t="shared" si="44"/>
        <v>10825.86</v>
      </c>
      <c r="U1451" s="983">
        <f t="shared" si="45"/>
        <v>11367.153</v>
      </c>
      <c r="V1451" s="1169"/>
    </row>
    <row r="1452" spans="1:22" hidden="1">
      <c r="A1452" s="1187" t="s">
        <v>4218</v>
      </c>
      <c r="B1452" s="1188">
        <v>620070002056</v>
      </c>
      <c r="C1452" s="1187" t="s">
        <v>4363</v>
      </c>
      <c r="D1452" s="1187" t="s">
        <v>4144</v>
      </c>
      <c r="E1452" s="1187" t="s">
        <v>4120</v>
      </c>
      <c r="F1452" s="1189">
        <v>16158</v>
      </c>
      <c r="G1452" s="1187" t="s">
        <v>4091</v>
      </c>
      <c r="H1452" s="1190">
        <v>1</v>
      </c>
      <c r="I1452" s="1191">
        <v>0.527983104540655</v>
      </c>
      <c r="J1452" s="1191">
        <v>0</v>
      </c>
      <c r="K1452" s="1192">
        <v>30</v>
      </c>
      <c r="L1452" s="1191">
        <v>11.45</v>
      </c>
      <c r="M1452" s="1191">
        <v>15.8394931362196</v>
      </c>
      <c r="N1452" s="1190">
        <v>1</v>
      </c>
      <c r="O1452" s="1190">
        <v>0</v>
      </c>
      <c r="P1452" s="1187">
        <v>4690379082477</v>
      </c>
      <c r="Q1452" s="1190"/>
      <c r="R1452" s="1190">
        <v>0</v>
      </c>
      <c r="S1452" s="968" t="s">
        <v>4092</v>
      </c>
      <c r="T1452" s="983">
        <f t="shared" si="44"/>
        <v>10825.86</v>
      </c>
      <c r="U1452" s="983">
        <f t="shared" si="45"/>
        <v>11367.153</v>
      </c>
      <c r="V1452" s="1169"/>
    </row>
    <row r="1453" spans="1:22" hidden="1">
      <c r="A1453" s="1187" t="s">
        <v>4218</v>
      </c>
      <c r="B1453" s="1188">
        <v>620070002057</v>
      </c>
      <c r="C1453" s="1187" t="s">
        <v>4364</v>
      </c>
      <c r="D1453" s="1187" t="s">
        <v>4144</v>
      </c>
      <c r="E1453" s="1187" t="s">
        <v>4120</v>
      </c>
      <c r="F1453" s="1189">
        <v>16158</v>
      </c>
      <c r="G1453" s="1187" t="s">
        <v>4091</v>
      </c>
      <c r="H1453" s="1190">
        <v>1</v>
      </c>
      <c r="I1453" s="1191">
        <v>0.527983104540655</v>
      </c>
      <c r="J1453" s="1191">
        <v>0</v>
      </c>
      <c r="K1453" s="1192">
        <v>30</v>
      </c>
      <c r="L1453" s="1191">
        <v>11.45</v>
      </c>
      <c r="M1453" s="1191">
        <v>15.8394931362196</v>
      </c>
      <c r="N1453" s="1190">
        <v>1</v>
      </c>
      <c r="O1453" s="1190">
        <v>0</v>
      </c>
      <c r="P1453" s="1187">
        <v>4690379082484</v>
      </c>
      <c r="Q1453" s="1190"/>
      <c r="R1453" s="1190">
        <v>0</v>
      </c>
      <c r="S1453" s="968" t="s">
        <v>4092</v>
      </c>
      <c r="T1453" s="983">
        <f t="shared" si="44"/>
        <v>10825.86</v>
      </c>
      <c r="U1453" s="983">
        <f t="shared" si="45"/>
        <v>11367.153</v>
      </c>
      <c r="V1453" s="1169"/>
    </row>
    <row r="1454" spans="1:22" hidden="1">
      <c r="A1454" s="1187" t="s">
        <v>4218</v>
      </c>
      <c r="B1454" s="1188">
        <v>620070002058</v>
      </c>
      <c r="C1454" s="1187" t="s">
        <v>4365</v>
      </c>
      <c r="D1454" s="1187" t="s">
        <v>4144</v>
      </c>
      <c r="E1454" s="1187" t="s">
        <v>4120</v>
      </c>
      <c r="F1454" s="1189">
        <v>16158</v>
      </c>
      <c r="G1454" s="1187" t="s">
        <v>4091</v>
      </c>
      <c r="H1454" s="1190">
        <v>1</v>
      </c>
      <c r="I1454" s="1191">
        <v>0.527983104540655</v>
      </c>
      <c r="J1454" s="1191">
        <v>0</v>
      </c>
      <c r="K1454" s="1192">
        <v>30</v>
      </c>
      <c r="L1454" s="1191">
        <v>11.45</v>
      </c>
      <c r="M1454" s="1191">
        <v>15.8394931362196</v>
      </c>
      <c r="N1454" s="1190">
        <v>1</v>
      </c>
      <c r="O1454" s="1190">
        <v>0</v>
      </c>
      <c r="P1454" s="1187">
        <v>4690379082491</v>
      </c>
      <c r="Q1454" s="1190"/>
      <c r="R1454" s="1190">
        <v>0</v>
      </c>
      <c r="S1454" s="968" t="s">
        <v>4092</v>
      </c>
      <c r="T1454" s="983">
        <f t="shared" si="44"/>
        <v>10825.86</v>
      </c>
      <c r="U1454" s="983">
        <f t="shared" si="45"/>
        <v>11367.153</v>
      </c>
      <c r="V1454" s="1169"/>
    </row>
    <row r="1455" spans="1:22" hidden="1">
      <c r="A1455" s="1187" t="s">
        <v>4218</v>
      </c>
      <c r="B1455" s="1188">
        <v>620070002059</v>
      </c>
      <c r="C1455" s="1187" t="s">
        <v>4366</v>
      </c>
      <c r="D1455" s="1187" t="s">
        <v>4144</v>
      </c>
      <c r="E1455" s="1187" t="s">
        <v>4120</v>
      </c>
      <c r="F1455" s="1189">
        <v>16158</v>
      </c>
      <c r="G1455" s="1187" t="s">
        <v>4091</v>
      </c>
      <c r="H1455" s="1190">
        <v>1</v>
      </c>
      <c r="I1455" s="1191">
        <v>0.527983104540655</v>
      </c>
      <c r="J1455" s="1191">
        <v>0</v>
      </c>
      <c r="K1455" s="1192">
        <v>30</v>
      </c>
      <c r="L1455" s="1191">
        <v>11.45</v>
      </c>
      <c r="M1455" s="1191">
        <v>15.8394931362196</v>
      </c>
      <c r="N1455" s="1190">
        <v>1</v>
      </c>
      <c r="O1455" s="1190">
        <v>0</v>
      </c>
      <c r="P1455" s="1187">
        <v>4690379082507</v>
      </c>
      <c r="Q1455" s="1190"/>
      <c r="R1455" s="1190">
        <v>0</v>
      </c>
      <c r="S1455" s="968" t="s">
        <v>4092</v>
      </c>
      <c r="T1455" s="983">
        <f t="shared" ref="T1455:T1518" si="46">F1455*67%</f>
        <v>10825.86</v>
      </c>
      <c r="U1455" s="983">
        <f t="shared" si="45"/>
        <v>11367.153</v>
      </c>
      <c r="V1455" s="1169"/>
    </row>
    <row r="1456" spans="1:22" hidden="1">
      <c r="A1456" s="1187" t="s">
        <v>4218</v>
      </c>
      <c r="B1456" s="1188">
        <v>620070002060</v>
      </c>
      <c r="C1456" s="1187" t="s">
        <v>4367</v>
      </c>
      <c r="D1456" s="1187" t="s">
        <v>4144</v>
      </c>
      <c r="E1456" s="1187" t="s">
        <v>4120</v>
      </c>
      <c r="F1456" s="1189">
        <v>16158</v>
      </c>
      <c r="G1456" s="1187" t="s">
        <v>4091</v>
      </c>
      <c r="H1456" s="1190">
        <v>1</v>
      </c>
      <c r="I1456" s="1191">
        <v>0.527983104540655</v>
      </c>
      <c r="J1456" s="1191">
        <v>0</v>
      </c>
      <c r="K1456" s="1192">
        <v>30</v>
      </c>
      <c r="L1456" s="1191">
        <v>11.45</v>
      </c>
      <c r="M1456" s="1191">
        <v>15.8394931362196</v>
      </c>
      <c r="N1456" s="1190">
        <v>1</v>
      </c>
      <c r="O1456" s="1190">
        <v>0</v>
      </c>
      <c r="P1456" s="1187">
        <v>4690379082514</v>
      </c>
      <c r="Q1456" s="1190"/>
      <c r="R1456" s="1190">
        <v>0</v>
      </c>
      <c r="S1456" s="968" t="s">
        <v>4092</v>
      </c>
      <c r="T1456" s="983">
        <f t="shared" si="46"/>
        <v>10825.86</v>
      </c>
      <c r="U1456" s="983">
        <f t="shared" ref="U1456:U1519" si="47">T1456*1.05</f>
        <v>11367.153</v>
      </c>
      <c r="V1456" s="1169"/>
    </row>
    <row r="1457" spans="1:22" hidden="1">
      <c r="A1457" s="1187" t="s">
        <v>4218</v>
      </c>
      <c r="B1457" s="1188">
        <v>620070002061</v>
      </c>
      <c r="C1457" s="1187" t="s">
        <v>4368</v>
      </c>
      <c r="D1457" s="1187" t="s">
        <v>4144</v>
      </c>
      <c r="E1457" s="1187" t="s">
        <v>4120</v>
      </c>
      <c r="F1457" s="1189">
        <v>16158</v>
      </c>
      <c r="G1457" s="1187" t="s">
        <v>4091</v>
      </c>
      <c r="H1457" s="1190">
        <v>1</v>
      </c>
      <c r="I1457" s="1191">
        <v>0.527983104540655</v>
      </c>
      <c r="J1457" s="1191">
        <v>0</v>
      </c>
      <c r="K1457" s="1192">
        <v>30</v>
      </c>
      <c r="L1457" s="1191">
        <v>11.45</v>
      </c>
      <c r="M1457" s="1191">
        <v>15.8394931362196</v>
      </c>
      <c r="N1457" s="1190">
        <v>1</v>
      </c>
      <c r="O1457" s="1190">
        <v>0</v>
      </c>
      <c r="P1457" s="1187">
        <v>4690379082521</v>
      </c>
      <c r="Q1457" s="1190"/>
      <c r="R1457" s="1190">
        <v>0</v>
      </c>
      <c r="S1457" s="968" t="s">
        <v>4092</v>
      </c>
      <c r="T1457" s="983">
        <f t="shared" si="46"/>
        <v>10825.86</v>
      </c>
      <c r="U1457" s="983">
        <f t="shared" si="47"/>
        <v>11367.153</v>
      </c>
      <c r="V1457" s="1169"/>
    </row>
    <row r="1458" spans="1:22" hidden="1">
      <c r="A1458" s="1187" t="s">
        <v>4218</v>
      </c>
      <c r="B1458" s="1188">
        <v>620070002062</v>
      </c>
      <c r="C1458" s="1187" t="s">
        <v>4369</v>
      </c>
      <c r="D1458" s="1187" t="s">
        <v>4144</v>
      </c>
      <c r="E1458" s="1187" t="s">
        <v>4120</v>
      </c>
      <c r="F1458" s="1189">
        <v>16158</v>
      </c>
      <c r="G1458" s="1187" t="s">
        <v>4091</v>
      </c>
      <c r="H1458" s="1190">
        <v>1</v>
      </c>
      <c r="I1458" s="1191">
        <v>0.527983104540655</v>
      </c>
      <c r="J1458" s="1191">
        <v>0</v>
      </c>
      <c r="K1458" s="1192">
        <v>30</v>
      </c>
      <c r="L1458" s="1191">
        <v>11.45</v>
      </c>
      <c r="M1458" s="1191">
        <v>15.8394931362196</v>
      </c>
      <c r="N1458" s="1190">
        <v>1</v>
      </c>
      <c r="O1458" s="1190">
        <v>0</v>
      </c>
      <c r="P1458" s="1187">
        <v>4690379082538</v>
      </c>
      <c r="Q1458" s="1190"/>
      <c r="R1458" s="1190">
        <v>0</v>
      </c>
      <c r="S1458" s="968" t="s">
        <v>4092</v>
      </c>
      <c r="T1458" s="983">
        <f t="shared" si="46"/>
        <v>10825.86</v>
      </c>
      <c r="U1458" s="983">
        <f t="shared" si="47"/>
        <v>11367.153</v>
      </c>
      <c r="V1458" s="1169"/>
    </row>
    <row r="1459" spans="1:22" hidden="1">
      <c r="A1459" s="1187" t="s">
        <v>4218</v>
      </c>
      <c r="B1459" s="1188">
        <v>620070002063</v>
      </c>
      <c r="C1459" s="1187" t="s">
        <v>4370</v>
      </c>
      <c r="D1459" s="1187" t="s">
        <v>4144</v>
      </c>
      <c r="E1459" s="1187" t="s">
        <v>4120</v>
      </c>
      <c r="F1459" s="1189">
        <v>16158</v>
      </c>
      <c r="G1459" s="1187" t="s">
        <v>4091</v>
      </c>
      <c r="H1459" s="1190">
        <v>1</v>
      </c>
      <c r="I1459" s="1191">
        <v>0.527983104540655</v>
      </c>
      <c r="J1459" s="1191">
        <v>0</v>
      </c>
      <c r="K1459" s="1192">
        <v>30</v>
      </c>
      <c r="L1459" s="1191">
        <v>11.45</v>
      </c>
      <c r="M1459" s="1191">
        <v>15.8394931362196</v>
      </c>
      <c r="N1459" s="1190">
        <v>1</v>
      </c>
      <c r="O1459" s="1190">
        <v>0</v>
      </c>
      <c r="P1459" s="1187">
        <v>4690379082545</v>
      </c>
      <c r="Q1459" s="1190"/>
      <c r="R1459" s="1190">
        <v>0</v>
      </c>
      <c r="S1459" s="968" t="s">
        <v>4092</v>
      </c>
      <c r="T1459" s="983">
        <f t="shared" si="46"/>
        <v>10825.86</v>
      </c>
      <c r="U1459" s="983">
        <f t="shared" si="47"/>
        <v>11367.153</v>
      </c>
      <c r="V1459" s="1169"/>
    </row>
    <row r="1460" spans="1:22" hidden="1">
      <c r="A1460" s="1187" t="s">
        <v>4218</v>
      </c>
      <c r="B1460" s="1188">
        <v>620070002064</v>
      </c>
      <c r="C1460" s="1187" t="s">
        <v>4371</v>
      </c>
      <c r="D1460" s="1187" t="s">
        <v>4144</v>
      </c>
      <c r="E1460" s="1187" t="s">
        <v>4120</v>
      </c>
      <c r="F1460" s="1189">
        <v>16158</v>
      </c>
      <c r="G1460" s="1187" t="s">
        <v>4091</v>
      </c>
      <c r="H1460" s="1190">
        <v>1</v>
      </c>
      <c r="I1460" s="1191">
        <v>0.527983104540655</v>
      </c>
      <c r="J1460" s="1191">
        <v>0</v>
      </c>
      <c r="K1460" s="1192">
        <v>30</v>
      </c>
      <c r="L1460" s="1191">
        <v>11.45</v>
      </c>
      <c r="M1460" s="1191">
        <v>15.8394931362196</v>
      </c>
      <c r="N1460" s="1190">
        <v>1</v>
      </c>
      <c r="O1460" s="1190">
        <v>0</v>
      </c>
      <c r="P1460" s="1187">
        <v>4690379082552</v>
      </c>
      <c r="Q1460" s="1190"/>
      <c r="R1460" s="1190">
        <v>0</v>
      </c>
      <c r="S1460" s="968" t="s">
        <v>4092</v>
      </c>
      <c r="T1460" s="983">
        <f t="shared" si="46"/>
        <v>10825.86</v>
      </c>
      <c r="U1460" s="983">
        <f t="shared" si="47"/>
        <v>11367.153</v>
      </c>
      <c r="V1460" s="1169"/>
    </row>
    <row r="1461" spans="1:22" hidden="1">
      <c r="A1461" s="1187" t="s">
        <v>4218</v>
      </c>
      <c r="B1461" s="1188">
        <v>620070002065</v>
      </c>
      <c r="C1461" s="1187" t="s">
        <v>4372</v>
      </c>
      <c r="D1461" s="1187" t="s">
        <v>4144</v>
      </c>
      <c r="E1461" s="1187" t="s">
        <v>4120</v>
      </c>
      <c r="F1461" s="1189">
        <v>16158</v>
      </c>
      <c r="G1461" s="1187" t="s">
        <v>4091</v>
      </c>
      <c r="H1461" s="1190">
        <v>1</v>
      </c>
      <c r="I1461" s="1191">
        <v>0.527983104540655</v>
      </c>
      <c r="J1461" s="1191">
        <v>0</v>
      </c>
      <c r="K1461" s="1192">
        <v>30</v>
      </c>
      <c r="L1461" s="1191">
        <v>11.45</v>
      </c>
      <c r="M1461" s="1191">
        <v>15.8394931362196</v>
      </c>
      <c r="N1461" s="1190">
        <v>1</v>
      </c>
      <c r="O1461" s="1190">
        <v>0</v>
      </c>
      <c r="P1461" s="1187">
        <v>4690379082569</v>
      </c>
      <c r="Q1461" s="1190"/>
      <c r="R1461" s="1190">
        <v>0</v>
      </c>
      <c r="S1461" s="968" t="s">
        <v>4092</v>
      </c>
      <c r="T1461" s="983">
        <f t="shared" si="46"/>
        <v>10825.86</v>
      </c>
      <c r="U1461" s="983">
        <f t="shared" si="47"/>
        <v>11367.153</v>
      </c>
      <c r="V1461" s="1169"/>
    </row>
    <row r="1462" spans="1:22" hidden="1">
      <c r="A1462" s="1187" t="s">
        <v>4218</v>
      </c>
      <c r="B1462" s="1188">
        <v>620070002066</v>
      </c>
      <c r="C1462" s="1187" t="s">
        <v>4373</v>
      </c>
      <c r="D1462" s="1187" t="s">
        <v>4144</v>
      </c>
      <c r="E1462" s="1187" t="s">
        <v>4120</v>
      </c>
      <c r="F1462" s="1189">
        <v>16158</v>
      </c>
      <c r="G1462" s="1187" t="s">
        <v>4091</v>
      </c>
      <c r="H1462" s="1190">
        <v>1</v>
      </c>
      <c r="I1462" s="1191">
        <v>0.527983104540655</v>
      </c>
      <c r="J1462" s="1191">
        <v>0</v>
      </c>
      <c r="K1462" s="1192">
        <v>30</v>
      </c>
      <c r="L1462" s="1191">
        <v>11.45</v>
      </c>
      <c r="M1462" s="1191">
        <v>15.8394931362196</v>
      </c>
      <c r="N1462" s="1190">
        <v>1</v>
      </c>
      <c r="O1462" s="1190">
        <v>0</v>
      </c>
      <c r="P1462" s="1187">
        <v>4690379082576</v>
      </c>
      <c r="Q1462" s="1190"/>
      <c r="R1462" s="1190">
        <v>0</v>
      </c>
      <c r="S1462" s="968" t="s">
        <v>4092</v>
      </c>
      <c r="T1462" s="983">
        <f t="shared" si="46"/>
        <v>10825.86</v>
      </c>
      <c r="U1462" s="983">
        <f t="shared" si="47"/>
        <v>11367.153</v>
      </c>
      <c r="V1462" s="1169"/>
    </row>
    <row r="1463" spans="1:22" hidden="1">
      <c r="A1463" s="1187" t="s">
        <v>4218</v>
      </c>
      <c r="B1463" s="1188">
        <v>620070002067</v>
      </c>
      <c r="C1463" s="1187" t="s">
        <v>4374</v>
      </c>
      <c r="D1463" s="1187" t="s">
        <v>4144</v>
      </c>
      <c r="E1463" s="1187" t="s">
        <v>4120</v>
      </c>
      <c r="F1463" s="1189">
        <v>16158</v>
      </c>
      <c r="G1463" s="1187" t="s">
        <v>4091</v>
      </c>
      <c r="H1463" s="1190">
        <v>1</v>
      </c>
      <c r="I1463" s="1191">
        <v>0.527983104540655</v>
      </c>
      <c r="J1463" s="1191">
        <v>0</v>
      </c>
      <c r="K1463" s="1192">
        <v>30</v>
      </c>
      <c r="L1463" s="1191">
        <v>11.45</v>
      </c>
      <c r="M1463" s="1191">
        <v>15.8394931362196</v>
      </c>
      <c r="N1463" s="1190">
        <v>1</v>
      </c>
      <c r="O1463" s="1190">
        <v>0</v>
      </c>
      <c r="P1463" s="1187">
        <v>4690379082583</v>
      </c>
      <c r="Q1463" s="1190"/>
      <c r="R1463" s="1190">
        <v>0</v>
      </c>
      <c r="S1463" s="968" t="s">
        <v>4092</v>
      </c>
      <c r="T1463" s="983">
        <f t="shared" si="46"/>
        <v>10825.86</v>
      </c>
      <c r="U1463" s="983">
        <f t="shared" si="47"/>
        <v>11367.153</v>
      </c>
      <c r="V1463" s="1169"/>
    </row>
    <row r="1464" spans="1:22" hidden="1">
      <c r="A1464" s="1187" t="s">
        <v>4218</v>
      </c>
      <c r="B1464" s="1188">
        <v>620070002112</v>
      </c>
      <c r="C1464" s="1187" t="s">
        <v>4375</v>
      </c>
      <c r="D1464" s="1187" t="s">
        <v>4157</v>
      </c>
      <c r="E1464" s="1187" t="s">
        <v>4120</v>
      </c>
      <c r="F1464" s="1189">
        <v>6858</v>
      </c>
      <c r="G1464" s="1187" t="s">
        <v>4091</v>
      </c>
      <c r="H1464" s="1190">
        <v>4</v>
      </c>
      <c r="I1464" s="1191">
        <v>1.05596620908131</v>
      </c>
      <c r="J1464" s="1191">
        <v>0</v>
      </c>
      <c r="K1464" s="1192">
        <v>20</v>
      </c>
      <c r="L1464" s="1191">
        <v>45.8</v>
      </c>
      <c r="M1464" s="1191">
        <v>21.119324181626201</v>
      </c>
      <c r="N1464" s="1190">
        <v>1</v>
      </c>
      <c r="O1464" s="1190">
        <v>0</v>
      </c>
      <c r="P1464" s="1187">
        <v>4690379082590</v>
      </c>
      <c r="Q1464" s="1190"/>
      <c r="R1464" s="1190">
        <v>0</v>
      </c>
      <c r="S1464" s="968" t="s">
        <v>4092</v>
      </c>
      <c r="T1464" s="983">
        <f t="shared" si="46"/>
        <v>4594.8600000000006</v>
      </c>
      <c r="U1464" s="983">
        <f t="shared" si="47"/>
        <v>4824.603000000001</v>
      </c>
      <c r="V1464" s="1169"/>
    </row>
    <row r="1465" spans="1:22" hidden="1">
      <c r="A1465" s="1187" t="s">
        <v>4218</v>
      </c>
      <c r="B1465" s="1188">
        <v>620070002113</v>
      </c>
      <c r="C1465" s="1187" t="s">
        <v>4376</v>
      </c>
      <c r="D1465" s="1187" t="s">
        <v>4157</v>
      </c>
      <c r="E1465" s="1187" t="s">
        <v>4120</v>
      </c>
      <c r="F1465" s="1189">
        <v>6858</v>
      </c>
      <c r="G1465" s="1187" t="s">
        <v>4091</v>
      </c>
      <c r="H1465" s="1190">
        <v>4</v>
      </c>
      <c r="I1465" s="1191">
        <v>1.05596620908131</v>
      </c>
      <c r="J1465" s="1191">
        <v>0</v>
      </c>
      <c r="K1465" s="1192">
        <v>20</v>
      </c>
      <c r="L1465" s="1191">
        <v>45.8</v>
      </c>
      <c r="M1465" s="1191">
        <v>21.119324181626201</v>
      </c>
      <c r="N1465" s="1190">
        <v>1</v>
      </c>
      <c r="O1465" s="1190">
        <v>0</v>
      </c>
      <c r="P1465" s="1187">
        <v>4690379082606</v>
      </c>
      <c r="Q1465" s="1190"/>
      <c r="R1465" s="1190">
        <v>0</v>
      </c>
      <c r="S1465" s="968" t="s">
        <v>4092</v>
      </c>
      <c r="T1465" s="983">
        <f t="shared" si="46"/>
        <v>4594.8600000000006</v>
      </c>
      <c r="U1465" s="983">
        <f t="shared" si="47"/>
        <v>4824.603000000001</v>
      </c>
      <c r="V1465" s="1169"/>
    </row>
    <row r="1466" spans="1:22" hidden="1">
      <c r="A1466" s="1187" t="s">
        <v>4218</v>
      </c>
      <c r="B1466" s="1188">
        <v>620070002114</v>
      </c>
      <c r="C1466" s="1187" t="s">
        <v>4377</v>
      </c>
      <c r="D1466" s="1187" t="s">
        <v>4157</v>
      </c>
      <c r="E1466" s="1187" t="s">
        <v>4120</v>
      </c>
      <c r="F1466" s="1189">
        <v>6858</v>
      </c>
      <c r="G1466" s="1187" t="s">
        <v>4091</v>
      </c>
      <c r="H1466" s="1190">
        <v>4</v>
      </c>
      <c r="I1466" s="1191">
        <v>1.05596620908131</v>
      </c>
      <c r="J1466" s="1191">
        <v>0</v>
      </c>
      <c r="K1466" s="1192">
        <v>20</v>
      </c>
      <c r="L1466" s="1191">
        <v>45.8</v>
      </c>
      <c r="M1466" s="1191">
        <v>21.119324181626201</v>
      </c>
      <c r="N1466" s="1190">
        <v>1</v>
      </c>
      <c r="O1466" s="1190">
        <v>0</v>
      </c>
      <c r="P1466" s="1187">
        <v>4690379082613</v>
      </c>
      <c r="Q1466" s="1190"/>
      <c r="R1466" s="1190">
        <v>0</v>
      </c>
      <c r="S1466" s="968" t="s">
        <v>4092</v>
      </c>
      <c r="T1466" s="983">
        <f t="shared" si="46"/>
        <v>4594.8600000000006</v>
      </c>
      <c r="U1466" s="983">
        <f t="shared" si="47"/>
        <v>4824.603000000001</v>
      </c>
      <c r="V1466" s="1169"/>
    </row>
    <row r="1467" spans="1:22" hidden="1">
      <c r="A1467" s="1187" t="s">
        <v>4218</v>
      </c>
      <c r="B1467" s="1188">
        <v>620070002115</v>
      </c>
      <c r="C1467" s="1187" t="s">
        <v>4378</v>
      </c>
      <c r="D1467" s="1187" t="s">
        <v>4157</v>
      </c>
      <c r="E1467" s="1187" t="s">
        <v>4120</v>
      </c>
      <c r="F1467" s="1189">
        <v>6858</v>
      </c>
      <c r="G1467" s="1187" t="s">
        <v>4091</v>
      </c>
      <c r="H1467" s="1190">
        <v>4</v>
      </c>
      <c r="I1467" s="1191">
        <v>1.05596620908131</v>
      </c>
      <c r="J1467" s="1191">
        <v>0</v>
      </c>
      <c r="K1467" s="1192">
        <v>20</v>
      </c>
      <c r="L1467" s="1191">
        <v>45.8</v>
      </c>
      <c r="M1467" s="1191">
        <v>21.119324181626201</v>
      </c>
      <c r="N1467" s="1190">
        <v>1</v>
      </c>
      <c r="O1467" s="1190">
        <v>0</v>
      </c>
      <c r="P1467" s="1187">
        <v>4690379082620</v>
      </c>
      <c r="Q1467" s="1190"/>
      <c r="R1467" s="1190">
        <v>0</v>
      </c>
      <c r="S1467" s="968" t="s">
        <v>4092</v>
      </c>
      <c r="T1467" s="983">
        <f t="shared" si="46"/>
        <v>4594.8600000000006</v>
      </c>
      <c r="U1467" s="983">
        <f t="shared" si="47"/>
        <v>4824.603000000001</v>
      </c>
      <c r="V1467" s="1169"/>
    </row>
    <row r="1468" spans="1:22" hidden="1">
      <c r="A1468" s="1187" t="s">
        <v>4218</v>
      </c>
      <c r="B1468" s="1188">
        <v>620070002116</v>
      </c>
      <c r="C1468" s="1187" t="s">
        <v>4379</v>
      </c>
      <c r="D1468" s="1187" t="s">
        <v>4157</v>
      </c>
      <c r="E1468" s="1187" t="s">
        <v>4120</v>
      </c>
      <c r="F1468" s="1189">
        <v>6858</v>
      </c>
      <c r="G1468" s="1187" t="s">
        <v>4091</v>
      </c>
      <c r="H1468" s="1190">
        <v>4</v>
      </c>
      <c r="I1468" s="1191">
        <v>1.05596620908131</v>
      </c>
      <c r="J1468" s="1191">
        <v>0</v>
      </c>
      <c r="K1468" s="1192">
        <v>20</v>
      </c>
      <c r="L1468" s="1191">
        <v>45.8</v>
      </c>
      <c r="M1468" s="1191">
        <v>21.119324181626201</v>
      </c>
      <c r="N1468" s="1190">
        <v>1</v>
      </c>
      <c r="O1468" s="1190">
        <v>0</v>
      </c>
      <c r="P1468" s="1187">
        <v>4690379082637</v>
      </c>
      <c r="Q1468" s="1190"/>
      <c r="R1468" s="1190">
        <v>0</v>
      </c>
      <c r="S1468" s="968" t="s">
        <v>4092</v>
      </c>
      <c r="T1468" s="983">
        <f t="shared" si="46"/>
        <v>4594.8600000000006</v>
      </c>
      <c r="U1468" s="983">
        <f t="shared" si="47"/>
        <v>4824.603000000001</v>
      </c>
      <c r="V1468" s="1169"/>
    </row>
    <row r="1469" spans="1:22" hidden="1">
      <c r="A1469" s="1187" t="s">
        <v>4218</v>
      </c>
      <c r="B1469" s="1188">
        <v>620070002117</v>
      </c>
      <c r="C1469" s="1187" t="s">
        <v>4380</v>
      </c>
      <c r="D1469" s="1187" t="s">
        <v>4157</v>
      </c>
      <c r="E1469" s="1187" t="s">
        <v>4120</v>
      </c>
      <c r="F1469" s="1189">
        <v>6858</v>
      </c>
      <c r="G1469" s="1187" t="s">
        <v>4091</v>
      </c>
      <c r="H1469" s="1190">
        <v>4</v>
      </c>
      <c r="I1469" s="1191">
        <v>1.05596620908131</v>
      </c>
      <c r="J1469" s="1191">
        <v>0</v>
      </c>
      <c r="K1469" s="1192">
        <v>20</v>
      </c>
      <c r="L1469" s="1191">
        <v>45.8</v>
      </c>
      <c r="M1469" s="1191">
        <v>21.119324181626201</v>
      </c>
      <c r="N1469" s="1190">
        <v>1</v>
      </c>
      <c r="O1469" s="1190">
        <v>0</v>
      </c>
      <c r="P1469" s="1187">
        <v>4690379082644</v>
      </c>
      <c r="Q1469" s="1190"/>
      <c r="R1469" s="1190">
        <v>0</v>
      </c>
      <c r="S1469" s="968" t="s">
        <v>4092</v>
      </c>
      <c r="T1469" s="983">
        <f t="shared" si="46"/>
        <v>4594.8600000000006</v>
      </c>
      <c r="U1469" s="983">
        <f t="shared" si="47"/>
        <v>4824.603000000001</v>
      </c>
      <c r="V1469" s="1169"/>
    </row>
    <row r="1470" spans="1:22" hidden="1">
      <c r="A1470" s="1187" t="s">
        <v>4218</v>
      </c>
      <c r="B1470" s="1188">
        <v>620070002118</v>
      </c>
      <c r="C1470" s="1187" t="s">
        <v>4381</v>
      </c>
      <c r="D1470" s="1187" t="s">
        <v>4157</v>
      </c>
      <c r="E1470" s="1187" t="s">
        <v>4120</v>
      </c>
      <c r="F1470" s="1189">
        <v>6858</v>
      </c>
      <c r="G1470" s="1187" t="s">
        <v>4091</v>
      </c>
      <c r="H1470" s="1190">
        <v>4</v>
      </c>
      <c r="I1470" s="1191">
        <v>1.05596620908131</v>
      </c>
      <c r="J1470" s="1191">
        <v>0</v>
      </c>
      <c r="K1470" s="1192">
        <v>20</v>
      </c>
      <c r="L1470" s="1191">
        <v>45.8</v>
      </c>
      <c r="M1470" s="1191">
        <v>21.119324181626201</v>
      </c>
      <c r="N1470" s="1190">
        <v>1</v>
      </c>
      <c r="O1470" s="1190">
        <v>0</v>
      </c>
      <c r="P1470" s="1187">
        <v>4690379082651</v>
      </c>
      <c r="Q1470" s="1190"/>
      <c r="R1470" s="1190">
        <v>0</v>
      </c>
      <c r="S1470" s="968" t="s">
        <v>4092</v>
      </c>
      <c r="T1470" s="983">
        <f t="shared" si="46"/>
        <v>4594.8600000000006</v>
      </c>
      <c r="U1470" s="983">
        <f t="shared" si="47"/>
        <v>4824.603000000001</v>
      </c>
      <c r="V1470" s="1169"/>
    </row>
    <row r="1471" spans="1:22" hidden="1">
      <c r="A1471" s="1187" t="s">
        <v>4218</v>
      </c>
      <c r="B1471" s="1188">
        <v>620070002119</v>
      </c>
      <c r="C1471" s="1187" t="s">
        <v>4382</v>
      </c>
      <c r="D1471" s="1187" t="s">
        <v>4157</v>
      </c>
      <c r="E1471" s="1187" t="s">
        <v>4120</v>
      </c>
      <c r="F1471" s="1189">
        <v>11520</v>
      </c>
      <c r="G1471" s="1187" t="s">
        <v>4091</v>
      </c>
      <c r="H1471" s="1190">
        <v>2</v>
      </c>
      <c r="I1471" s="1191">
        <v>0.527983104540655</v>
      </c>
      <c r="J1471" s="1191">
        <v>0</v>
      </c>
      <c r="K1471" s="1192">
        <v>26</v>
      </c>
      <c r="L1471" s="1191">
        <v>22.9</v>
      </c>
      <c r="M1471" s="1191">
        <v>13.727560718056999</v>
      </c>
      <c r="N1471" s="1190">
        <v>1</v>
      </c>
      <c r="O1471" s="1190">
        <v>0</v>
      </c>
      <c r="P1471" s="1187">
        <v>4690379082668</v>
      </c>
      <c r="Q1471" s="1190"/>
      <c r="R1471" s="1190">
        <v>0</v>
      </c>
      <c r="S1471" s="968" t="s">
        <v>4092</v>
      </c>
      <c r="T1471" s="983">
        <f t="shared" si="46"/>
        <v>7718.4000000000005</v>
      </c>
      <c r="U1471" s="983">
        <f t="shared" si="47"/>
        <v>8104.3200000000006</v>
      </c>
      <c r="V1471" s="1169"/>
    </row>
    <row r="1472" spans="1:22" hidden="1">
      <c r="A1472" s="1187" t="s">
        <v>4218</v>
      </c>
      <c r="B1472" s="1188">
        <v>620070002120</v>
      </c>
      <c r="C1472" s="1187" t="s">
        <v>4383</v>
      </c>
      <c r="D1472" s="1187" t="s">
        <v>4157</v>
      </c>
      <c r="E1472" s="1187" t="s">
        <v>4120</v>
      </c>
      <c r="F1472" s="1189">
        <v>11520</v>
      </c>
      <c r="G1472" s="1187" t="s">
        <v>4091</v>
      </c>
      <c r="H1472" s="1190">
        <v>2</v>
      </c>
      <c r="I1472" s="1191">
        <v>0.527983104540655</v>
      </c>
      <c r="J1472" s="1191">
        <v>0</v>
      </c>
      <c r="K1472" s="1192">
        <v>26</v>
      </c>
      <c r="L1472" s="1191">
        <v>22.9</v>
      </c>
      <c r="M1472" s="1191">
        <v>13.727560718056999</v>
      </c>
      <c r="N1472" s="1190">
        <v>1</v>
      </c>
      <c r="O1472" s="1190">
        <v>0</v>
      </c>
      <c r="P1472" s="1187">
        <v>4690379082675</v>
      </c>
      <c r="Q1472" s="1190"/>
      <c r="R1472" s="1190">
        <v>0</v>
      </c>
      <c r="S1472" s="968" t="s">
        <v>4092</v>
      </c>
      <c r="T1472" s="983">
        <f t="shared" si="46"/>
        <v>7718.4000000000005</v>
      </c>
      <c r="U1472" s="983">
        <f t="shared" si="47"/>
        <v>8104.3200000000006</v>
      </c>
      <c r="V1472" s="1169"/>
    </row>
    <row r="1473" spans="1:22" hidden="1">
      <c r="A1473" s="1187" t="s">
        <v>4218</v>
      </c>
      <c r="B1473" s="1188">
        <v>620070002121</v>
      </c>
      <c r="C1473" s="1187" t="s">
        <v>4384</v>
      </c>
      <c r="D1473" s="1187" t="s">
        <v>4157</v>
      </c>
      <c r="E1473" s="1187" t="s">
        <v>4120</v>
      </c>
      <c r="F1473" s="1189">
        <v>11520</v>
      </c>
      <c r="G1473" s="1187" t="s">
        <v>4091</v>
      </c>
      <c r="H1473" s="1190">
        <v>2</v>
      </c>
      <c r="I1473" s="1191">
        <v>0.527983104540655</v>
      </c>
      <c r="J1473" s="1191">
        <v>0</v>
      </c>
      <c r="K1473" s="1192">
        <v>26</v>
      </c>
      <c r="L1473" s="1191">
        <v>22.9</v>
      </c>
      <c r="M1473" s="1191">
        <v>13.727560718056999</v>
      </c>
      <c r="N1473" s="1190">
        <v>1</v>
      </c>
      <c r="O1473" s="1190">
        <v>0</v>
      </c>
      <c r="P1473" s="1187">
        <v>4690379082682</v>
      </c>
      <c r="Q1473" s="1190"/>
      <c r="R1473" s="1190">
        <v>0</v>
      </c>
      <c r="S1473" s="968" t="s">
        <v>4092</v>
      </c>
      <c r="T1473" s="983">
        <f t="shared" si="46"/>
        <v>7718.4000000000005</v>
      </c>
      <c r="U1473" s="983">
        <f t="shared" si="47"/>
        <v>8104.3200000000006</v>
      </c>
      <c r="V1473" s="1169"/>
    </row>
    <row r="1474" spans="1:22" hidden="1">
      <c r="A1474" s="1187" t="s">
        <v>4218</v>
      </c>
      <c r="B1474" s="1188">
        <v>620070002122</v>
      </c>
      <c r="C1474" s="1187" t="s">
        <v>4385</v>
      </c>
      <c r="D1474" s="1187" t="s">
        <v>4157</v>
      </c>
      <c r="E1474" s="1187" t="s">
        <v>4120</v>
      </c>
      <c r="F1474" s="1189">
        <v>11520</v>
      </c>
      <c r="G1474" s="1187" t="s">
        <v>4091</v>
      </c>
      <c r="H1474" s="1190">
        <v>2</v>
      </c>
      <c r="I1474" s="1191">
        <v>0.527983104540655</v>
      </c>
      <c r="J1474" s="1191">
        <v>0</v>
      </c>
      <c r="K1474" s="1192">
        <v>26</v>
      </c>
      <c r="L1474" s="1191">
        <v>22.9</v>
      </c>
      <c r="M1474" s="1191">
        <v>13.727560718056999</v>
      </c>
      <c r="N1474" s="1190">
        <v>1</v>
      </c>
      <c r="O1474" s="1190">
        <v>0</v>
      </c>
      <c r="P1474" s="1187">
        <v>4690379082699</v>
      </c>
      <c r="Q1474" s="1190"/>
      <c r="R1474" s="1190">
        <v>0</v>
      </c>
      <c r="S1474" s="968" t="s">
        <v>4092</v>
      </c>
      <c r="T1474" s="983">
        <f t="shared" si="46"/>
        <v>7718.4000000000005</v>
      </c>
      <c r="U1474" s="983">
        <f t="shared" si="47"/>
        <v>8104.3200000000006</v>
      </c>
      <c r="V1474" s="1169"/>
    </row>
    <row r="1475" spans="1:22" hidden="1">
      <c r="A1475" s="1187" t="s">
        <v>4218</v>
      </c>
      <c r="B1475" s="1188">
        <v>620070002123</v>
      </c>
      <c r="C1475" s="1187" t="s">
        <v>4386</v>
      </c>
      <c r="D1475" s="1187" t="s">
        <v>4157</v>
      </c>
      <c r="E1475" s="1187" t="s">
        <v>4120</v>
      </c>
      <c r="F1475" s="1189">
        <v>11520</v>
      </c>
      <c r="G1475" s="1187" t="s">
        <v>4091</v>
      </c>
      <c r="H1475" s="1190">
        <v>2</v>
      </c>
      <c r="I1475" s="1191">
        <v>0.527983104540655</v>
      </c>
      <c r="J1475" s="1191">
        <v>0</v>
      </c>
      <c r="K1475" s="1192">
        <v>26</v>
      </c>
      <c r="L1475" s="1191">
        <v>22.9</v>
      </c>
      <c r="M1475" s="1191">
        <v>13.727560718056999</v>
      </c>
      <c r="N1475" s="1190">
        <v>1</v>
      </c>
      <c r="O1475" s="1190">
        <v>0</v>
      </c>
      <c r="P1475" s="1187">
        <v>4690379082705</v>
      </c>
      <c r="Q1475" s="1190"/>
      <c r="R1475" s="1190">
        <v>0</v>
      </c>
      <c r="S1475" s="968" t="s">
        <v>4092</v>
      </c>
      <c r="T1475" s="983">
        <f t="shared" si="46"/>
        <v>7718.4000000000005</v>
      </c>
      <c r="U1475" s="983">
        <f t="shared" si="47"/>
        <v>8104.3200000000006</v>
      </c>
      <c r="V1475" s="1169"/>
    </row>
    <row r="1476" spans="1:22" hidden="1">
      <c r="A1476" s="1187" t="s">
        <v>4218</v>
      </c>
      <c r="B1476" s="1188">
        <v>620070002124</v>
      </c>
      <c r="C1476" s="1187" t="s">
        <v>4387</v>
      </c>
      <c r="D1476" s="1187" t="s">
        <v>4157</v>
      </c>
      <c r="E1476" s="1187" t="s">
        <v>4120</v>
      </c>
      <c r="F1476" s="1189">
        <v>11520</v>
      </c>
      <c r="G1476" s="1187" t="s">
        <v>4091</v>
      </c>
      <c r="H1476" s="1190">
        <v>2</v>
      </c>
      <c r="I1476" s="1191">
        <v>0.527983104540655</v>
      </c>
      <c r="J1476" s="1191">
        <v>0</v>
      </c>
      <c r="K1476" s="1192">
        <v>26</v>
      </c>
      <c r="L1476" s="1191">
        <v>22.9</v>
      </c>
      <c r="M1476" s="1191">
        <v>13.727560718056999</v>
      </c>
      <c r="N1476" s="1190">
        <v>1</v>
      </c>
      <c r="O1476" s="1190">
        <v>0</v>
      </c>
      <c r="P1476" s="1187">
        <v>4690379082712</v>
      </c>
      <c r="Q1476" s="1190"/>
      <c r="R1476" s="1190">
        <v>0</v>
      </c>
      <c r="S1476" s="968" t="s">
        <v>4092</v>
      </c>
      <c r="T1476" s="983">
        <f t="shared" si="46"/>
        <v>7718.4000000000005</v>
      </c>
      <c r="U1476" s="983">
        <f t="shared" si="47"/>
        <v>8104.3200000000006</v>
      </c>
      <c r="V1476" s="1169"/>
    </row>
    <row r="1477" spans="1:22" hidden="1">
      <c r="A1477" s="1187" t="s">
        <v>4218</v>
      </c>
      <c r="B1477" s="1188">
        <v>620070002125</v>
      </c>
      <c r="C1477" s="1187" t="s">
        <v>4388</v>
      </c>
      <c r="D1477" s="1187" t="s">
        <v>4157</v>
      </c>
      <c r="E1477" s="1187" t="s">
        <v>4120</v>
      </c>
      <c r="F1477" s="1189">
        <v>11520</v>
      </c>
      <c r="G1477" s="1187" t="s">
        <v>4091</v>
      </c>
      <c r="H1477" s="1190">
        <v>2</v>
      </c>
      <c r="I1477" s="1191">
        <v>0.527983104540655</v>
      </c>
      <c r="J1477" s="1191">
        <v>0</v>
      </c>
      <c r="K1477" s="1192">
        <v>26</v>
      </c>
      <c r="L1477" s="1191">
        <v>22.9</v>
      </c>
      <c r="M1477" s="1191">
        <v>13.727560718056999</v>
      </c>
      <c r="N1477" s="1190">
        <v>1</v>
      </c>
      <c r="O1477" s="1190">
        <v>0</v>
      </c>
      <c r="P1477" s="1187">
        <v>4690379082729</v>
      </c>
      <c r="Q1477" s="1190"/>
      <c r="R1477" s="1190">
        <v>0</v>
      </c>
      <c r="S1477" s="968" t="s">
        <v>4092</v>
      </c>
      <c r="T1477" s="983">
        <f t="shared" si="46"/>
        <v>7718.4000000000005</v>
      </c>
      <c r="U1477" s="983">
        <f t="shared" si="47"/>
        <v>8104.3200000000006</v>
      </c>
      <c r="V1477" s="1169"/>
    </row>
    <row r="1478" spans="1:22" hidden="1">
      <c r="A1478" s="1187" t="s">
        <v>4218</v>
      </c>
      <c r="B1478" s="1188">
        <v>620070002126</v>
      </c>
      <c r="C1478" s="1187" t="s">
        <v>4389</v>
      </c>
      <c r="D1478" s="1187" t="s">
        <v>4157</v>
      </c>
      <c r="E1478" s="1187" t="s">
        <v>4120</v>
      </c>
      <c r="F1478" s="1189">
        <v>11520</v>
      </c>
      <c r="G1478" s="1187" t="s">
        <v>4091</v>
      </c>
      <c r="H1478" s="1190">
        <v>2</v>
      </c>
      <c r="I1478" s="1191">
        <v>0.527983104540655</v>
      </c>
      <c r="J1478" s="1191">
        <v>0</v>
      </c>
      <c r="K1478" s="1192">
        <v>26</v>
      </c>
      <c r="L1478" s="1191">
        <v>22.9</v>
      </c>
      <c r="M1478" s="1191">
        <v>13.727560718056999</v>
      </c>
      <c r="N1478" s="1190">
        <v>1</v>
      </c>
      <c r="O1478" s="1190">
        <v>0</v>
      </c>
      <c r="P1478" s="1187">
        <v>4690379082736</v>
      </c>
      <c r="Q1478" s="1190"/>
      <c r="R1478" s="1190">
        <v>0</v>
      </c>
      <c r="S1478" s="968" t="s">
        <v>4092</v>
      </c>
      <c r="T1478" s="983">
        <f t="shared" si="46"/>
        <v>7718.4000000000005</v>
      </c>
      <c r="U1478" s="983">
        <f t="shared" si="47"/>
        <v>8104.3200000000006</v>
      </c>
      <c r="V1478" s="1169"/>
    </row>
    <row r="1479" spans="1:22" hidden="1">
      <c r="A1479" s="1187" t="s">
        <v>4218</v>
      </c>
      <c r="B1479" s="1188">
        <v>620070002127</v>
      </c>
      <c r="C1479" s="1187" t="s">
        <v>4390</v>
      </c>
      <c r="D1479" s="1187" t="s">
        <v>4157</v>
      </c>
      <c r="E1479" s="1187" t="s">
        <v>4120</v>
      </c>
      <c r="F1479" s="1189">
        <v>11520</v>
      </c>
      <c r="G1479" s="1187" t="s">
        <v>4091</v>
      </c>
      <c r="H1479" s="1190">
        <v>2</v>
      </c>
      <c r="I1479" s="1191">
        <v>0.527983104540655</v>
      </c>
      <c r="J1479" s="1191">
        <v>0</v>
      </c>
      <c r="K1479" s="1192">
        <v>26</v>
      </c>
      <c r="L1479" s="1191">
        <v>22.9</v>
      </c>
      <c r="M1479" s="1191">
        <v>13.727560718056999</v>
      </c>
      <c r="N1479" s="1190">
        <v>1</v>
      </c>
      <c r="O1479" s="1190">
        <v>0</v>
      </c>
      <c r="P1479" s="1187">
        <v>4690379082743</v>
      </c>
      <c r="Q1479" s="1190"/>
      <c r="R1479" s="1190">
        <v>0</v>
      </c>
      <c r="S1479" s="968" t="s">
        <v>4092</v>
      </c>
      <c r="T1479" s="983">
        <f t="shared" si="46"/>
        <v>7718.4000000000005</v>
      </c>
      <c r="U1479" s="983">
        <f t="shared" si="47"/>
        <v>8104.3200000000006</v>
      </c>
      <c r="V1479" s="1169"/>
    </row>
    <row r="1480" spans="1:22" hidden="1">
      <c r="A1480" s="1187" t="s">
        <v>4218</v>
      </c>
      <c r="B1480" s="1188">
        <v>620070002128</v>
      </c>
      <c r="C1480" s="1187" t="s">
        <v>4391</v>
      </c>
      <c r="D1480" s="1187" t="s">
        <v>4157</v>
      </c>
      <c r="E1480" s="1187" t="s">
        <v>4120</v>
      </c>
      <c r="F1480" s="1189">
        <v>11520</v>
      </c>
      <c r="G1480" s="1187" t="s">
        <v>4091</v>
      </c>
      <c r="H1480" s="1190">
        <v>2</v>
      </c>
      <c r="I1480" s="1191">
        <v>0.527983104540655</v>
      </c>
      <c r="J1480" s="1191">
        <v>0</v>
      </c>
      <c r="K1480" s="1192">
        <v>26</v>
      </c>
      <c r="L1480" s="1191">
        <v>22.9</v>
      </c>
      <c r="M1480" s="1191">
        <v>13.727560718056999</v>
      </c>
      <c r="N1480" s="1190">
        <v>1</v>
      </c>
      <c r="O1480" s="1190">
        <v>0</v>
      </c>
      <c r="P1480" s="1187">
        <v>4690379082750</v>
      </c>
      <c r="Q1480" s="1190"/>
      <c r="R1480" s="1190">
        <v>0</v>
      </c>
      <c r="S1480" s="968" t="s">
        <v>4092</v>
      </c>
      <c r="T1480" s="983">
        <f t="shared" si="46"/>
        <v>7718.4000000000005</v>
      </c>
      <c r="U1480" s="983">
        <f t="shared" si="47"/>
        <v>8104.3200000000006</v>
      </c>
      <c r="V1480" s="1169"/>
    </row>
    <row r="1481" spans="1:22" hidden="1">
      <c r="A1481" s="1187" t="s">
        <v>4218</v>
      </c>
      <c r="B1481" s="1188">
        <v>620070002129</v>
      </c>
      <c r="C1481" s="1187" t="s">
        <v>4392</v>
      </c>
      <c r="D1481" s="1187" t="s">
        <v>4157</v>
      </c>
      <c r="E1481" s="1187" t="s">
        <v>4120</v>
      </c>
      <c r="F1481" s="1189">
        <v>11520</v>
      </c>
      <c r="G1481" s="1187" t="s">
        <v>4091</v>
      </c>
      <c r="H1481" s="1190">
        <v>2</v>
      </c>
      <c r="I1481" s="1191">
        <v>0.527983104540655</v>
      </c>
      <c r="J1481" s="1191">
        <v>0</v>
      </c>
      <c r="K1481" s="1192">
        <v>26</v>
      </c>
      <c r="L1481" s="1191">
        <v>22.9</v>
      </c>
      <c r="M1481" s="1191">
        <v>13.727560718056999</v>
      </c>
      <c r="N1481" s="1190">
        <v>1</v>
      </c>
      <c r="O1481" s="1190">
        <v>0</v>
      </c>
      <c r="P1481" s="1187">
        <v>4690379082767</v>
      </c>
      <c r="Q1481" s="1190"/>
      <c r="R1481" s="1190">
        <v>0</v>
      </c>
      <c r="S1481" s="968" t="s">
        <v>4092</v>
      </c>
      <c r="T1481" s="983">
        <f t="shared" si="46"/>
        <v>7718.4000000000005</v>
      </c>
      <c r="U1481" s="983">
        <f t="shared" si="47"/>
        <v>8104.3200000000006</v>
      </c>
      <c r="V1481" s="1169"/>
    </row>
    <row r="1482" spans="1:22" hidden="1">
      <c r="A1482" s="1187" t="s">
        <v>4218</v>
      </c>
      <c r="B1482" s="1188">
        <v>620070002130</v>
      </c>
      <c r="C1482" s="1187" t="s">
        <v>4393</v>
      </c>
      <c r="D1482" s="1187" t="s">
        <v>4157</v>
      </c>
      <c r="E1482" s="1187" t="s">
        <v>4120</v>
      </c>
      <c r="F1482" s="1189">
        <v>11520</v>
      </c>
      <c r="G1482" s="1187" t="s">
        <v>4091</v>
      </c>
      <c r="H1482" s="1190">
        <v>2</v>
      </c>
      <c r="I1482" s="1191">
        <v>0.527983104540655</v>
      </c>
      <c r="J1482" s="1191">
        <v>0</v>
      </c>
      <c r="K1482" s="1192">
        <v>26</v>
      </c>
      <c r="L1482" s="1191">
        <v>22.9</v>
      </c>
      <c r="M1482" s="1191">
        <v>13.727560718056999</v>
      </c>
      <c r="N1482" s="1190">
        <v>1</v>
      </c>
      <c r="O1482" s="1190">
        <v>0</v>
      </c>
      <c r="P1482" s="1187">
        <v>4690379082774</v>
      </c>
      <c r="Q1482" s="1190"/>
      <c r="R1482" s="1190">
        <v>0</v>
      </c>
      <c r="S1482" s="968" t="s">
        <v>4092</v>
      </c>
      <c r="T1482" s="983">
        <f t="shared" si="46"/>
        <v>7718.4000000000005</v>
      </c>
      <c r="U1482" s="983">
        <f t="shared" si="47"/>
        <v>8104.3200000000006</v>
      </c>
      <c r="V1482" s="1169"/>
    </row>
    <row r="1483" spans="1:22" hidden="1">
      <c r="A1483" s="1187" t="s">
        <v>4218</v>
      </c>
      <c r="B1483" s="1188">
        <v>620070002131</v>
      </c>
      <c r="C1483" s="1187" t="s">
        <v>4394</v>
      </c>
      <c r="D1483" s="1187" t="s">
        <v>4157</v>
      </c>
      <c r="E1483" s="1187" t="s">
        <v>4120</v>
      </c>
      <c r="F1483" s="1189">
        <v>11520</v>
      </c>
      <c r="G1483" s="1187" t="s">
        <v>4091</v>
      </c>
      <c r="H1483" s="1190">
        <v>2</v>
      </c>
      <c r="I1483" s="1191">
        <v>0.527983104540655</v>
      </c>
      <c r="J1483" s="1191">
        <v>0</v>
      </c>
      <c r="K1483" s="1192">
        <v>26</v>
      </c>
      <c r="L1483" s="1191">
        <v>22.9</v>
      </c>
      <c r="M1483" s="1191">
        <v>13.727560718056999</v>
      </c>
      <c r="N1483" s="1190">
        <v>1</v>
      </c>
      <c r="O1483" s="1190">
        <v>0</v>
      </c>
      <c r="P1483" s="1187">
        <v>4690379082781</v>
      </c>
      <c r="Q1483" s="1190"/>
      <c r="R1483" s="1190">
        <v>0</v>
      </c>
      <c r="S1483" s="968" t="s">
        <v>4092</v>
      </c>
      <c r="T1483" s="983">
        <f t="shared" si="46"/>
        <v>7718.4000000000005</v>
      </c>
      <c r="U1483" s="983">
        <f t="shared" si="47"/>
        <v>8104.3200000000006</v>
      </c>
      <c r="V1483" s="1169"/>
    </row>
    <row r="1484" spans="1:22" hidden="1">
      <c r="A1484" s="1187" t="s">
        <v>4218</v>
      </c>
      <c r="B1484" s="1188">
        <v>620070002132</v>
      </c>
      <c r="C1484" s="1187" t="s">
        <v>4395</v>
      </c>
      <c r="D1484" s="1187" t="s">
        <v>4157</v>
      </c>
      <c r="E1484" s="1187" t="s">
        <v>4120</v>
      </c>
      <c r="F1484" s="1189">
        <v>11520</v>
      </c>
      <c r="G1484" s="1187" t="s">
        <v>4091</v>
      </c>
      <c r="H1484" s="1190">
        <v>2</v>
      </c>
      <c r="I1484" s="1191">
        <v>0.527983104540655</v>
      </c>
      <c r="J1484" s="1191">
        <v>0</v>
      </c>
      <c r="K1484" s="1192">
        <v>26</v>
      </c>
      <c r="L1484" s="1191">
        <v>22.9</v>
      </c>
      <c r="M1484" s="1191">
        <v>13.727560718056999</v>
      </c>
      <c r="N1484" s="1190">
        <v>1</v>
      </c>
      <c r="O1484" s="1190">
        <v>0</v>
      </c>
      <c r="P1484" s="1187">
        <v>4690379082798</v>
      </c>
      <c r="Q1484" s="1190"/>
      <c r="R1484" s="1190">
        <v>0</v>
      </c>
      <c r="S1484" s="968" t="s">
        <v>4092</v>
      </c>
      <c r="T1484" s="983">
        <f t="shared" si="46"/>
        <v>7718.4000000000005</v>
      </c>
      <c r="U1484" s="983">
        <f t="shared" si="47"/>
        <v>8104.3200000000006</v>
      </c>
      <c r="V1484" s="1169"/>
    </row>
    <row r="1485" spans="1:22" hidden="1">
      <c r="A1485" s="1187" t="s">
        <v>4218</v>
      </c>
      <c r="B1485" s="1188">
        <v>620070002068</v>
      </c>
      <c r="C1485" s="1187" t="s">
        <v>4396</v>
      </c>
      <c r="D1485" s="1187" t="s">
        <v>4170</v>
      </c>
      <c r="E1485" s="1187" t="s">
        <v>4120</v>
      </c>
      <c r="F1485" s="1189">
        <v>8838</v>
      </c>
      <c r="G1485" s="1187" t="s">
        <v>4091</v>
      </c>
      <c r="H1485" s="1190">
        <v>2</v>
      </c>
      <c r="I1485" s="1191">
        <v>0.79207920792079201</v>
      </c>
      <c r="J1485" s="1191">
        <v>0</v>
      </c>
      <c r="K1485" s="1192">
        <v>18</v>
      </c>
      <c r="L1485" s="1191">
        <v>22.9</v>
      </c>
      <c r="M1485" s="1191">
        <v>14.2574257425743</v>
      </c>
      <c r="N1485" s="1190">
        <v>1</v>
      </c>
      <c r="O1485" s="1190">
        <v>0</v>
      </c>
      <c r="P1485" s="1187">
        <v>4690379082804</v>
      </c>
      <c r="Q1485" s="1190"/>
      <c r="R1485" s="1190">
        <v>0</v>
      </c>
      <c r="S1485" s="968" t="s">
        <v>4092</v>
      </c>
      <c r="T1485" s="983">
        <f t="shared" si="46"/>
        <v>5921.46</v>
      </c>
      <c r="U1485" s="983">
        <f t="shared" si="47"/>
        <v>6217.5330000000004</v>
      </c>
      <c r="V1485" s="1169"/>
    </row>
    <row r="1486" spans="1:22" hidden="1">
      <c r="A1486" s="1187" t="s">
        <v>4218</v>
      </c>
      <c r="B1486" s="1188">
        <v>620070002069</v>
      </c>
      <c r="C1486" s="1187" t="s">
        <v>4397</v>
      </c>
      <c r="D1486" s="1187" t="s">
        <v>4170</v>
      </c>
      <c r="E1486" s="1187" t="s">
        <v>4120</v>
      </c>
      <c r="F1486" s="1189">
        <v>8838</v>
      </c>
      <c r="G1486" s="1187" t="s">
        <v>4091</v>
      </c>
      <c r="H1486" s="1190">
        <v>2</v>
      </c>
      <c r="I1486" s="1191">
        <v>0.79207920792079201</v>
      </c>
      <c r="J1486" s="1191">
        <v>0</v>
      </c>
      <c r="K1486" s="1192">
        <v>18</v>
      </c>
      <c r="L1486" s="1191">
        <v>22.9</v>
      </c>
      <c r="M1486" s="1191">
        <v>14.2574257425743</v>
      </c>
      <c r="N1486" s="1190">
        <v>1</v>
      </c>
      <c r="O1486" s="1190">
        <v>0</v>
      </c>
      <c r="P1486" s="1187">
        <v>4690379082811</v>
      </c>
      <c r="Q1486" s="1190"/>
      <c r="R1486" s="1190">
        <v>0</v>
      </c>
      <c r="S1486" s="968" t="s">
        <v>4092</v>
      </c>
      <c r="T1486" s="983">
        <f t="shared" si="46"/>
        <v>5921.46</v>
      </c>
      <c r="U1486" s="983">
        <f t="shared" si="47"/>
        <v>6217.5330000000004</v>
      </c>
      <c r="V1486" s="1169"/>
    </row>
    <row r="1487" spans="1:22" hidden="1">
      <c r="A1487" s="1187" t="s">
        <v>4218</v>
      </c>
      <c r="B1487" s="1188">
        <v>620070002070</v>
      </c>
      <c r="C1487" s="1187" t="s">
        <v>4398</v>
      </c>
      <c r="D1487" s="1187" t="s">
        <v>4170</v>
      </c>
      <c r="E1487" s="1187" t="s">
        <v>4120</v>
      </c>
      <c r="F1487" s="1189">
        <v>8838</v>
      </c>
      <c r="G1487" s="1187" t="s">
        <v>4091</v>
      </c>
      <c r="H1487" s="1190">
        <v>2</v>
      </c>
      <c r="I1487" s="1191">
        <v>0.79207920792079201</v>
      </c>
      <c r="J1487" s="1191">
        <v>0</v>
      </c>
      <c r="K1487" s="1192">
        <v>18</v>
      </c>
      <c r="L1487" s="1191">
        <v>22.9</v>
      </c>
      <c r="M1487" s="1191">
        <v>14.2574257425743</v>
      </c>
      <c r="N1487" s="1190">
        <v>1</v>
      </c>
      <c r="O1487" s="1190">
        <v>0</v>
      </c>
      <c r="P1487" s="1187">
        <v>4690379082828</v>
      </c>
      <c r="Q1487" s="1190"/>
      <c r="R1487" s="1190">
        <v>0</v>
      </c>
      <c r="S1487" s="968" t="s">
        <v>4092</v>
      </c>
      <c r="T1487" s="983">
        <f t="shared" si="46"/>
        <v>5921.46</v>
      </c>
      <c r="U1487" s="983">
        <f t="shared" si="47"/>
        <v>6217.5330000000004</v>
      </c>
      <c r="V1487" s="1169"/>
    </row>
    <row r="1488" spans="1:22" hidden="1">
      <c r="A1488" s="1187" t="s">
        <v>4218</v>
      </c>
      <c r="B1488" s="1188">
        <v>620070002071</v>
      </c>
      <c r="C1488" s="1187" t="s">
        <v>4399</v>
      </c>
      <c r="D1488" s="1187" t="s">
        <v>4170</v>
      </c>
      <c r="E1488" s="1187" t="s">
        <v>4120</v>
      </c>
      <c r="F1488" s="1189">
        <v>8838</v>
      </c>
      <c r="G1488" s="1187" t="s">
        <v>4091</v>
      </c>
      <c r="H1488" s="1190">
        <v>2</v>
      </c>
      <c r="I1488" s="1191">
        <v>0.79207920792079201</v>
      </c>
      <c r="J1488" s="1191">
        <v>0</v>
      </c>
      <c r="K1488" s="1192">
        <v>18</v>
      </c>
      <c r="L1488" s="1191">
        <v>22.9</v>
      </c>
      <c r="M1488" s="1191">
        <v>14.2574257425743</v>
      </c>
      <c r="N1488" s="1190">
        <v>1</v>
      </c>
      <c r="O1488" s="1190">
        <v>0</v>
      </c>
      <c r="P1488" s="1187">
        <v>4690379082835</v>
      </c>
      <c r="Q1488" s="1190"/>
      <c r="R1488" s="1190">
        <v>0</v>
      </c>
      <c r="S1488" s="968" t="s">
        <v>4092</v>
      </c>
      <c r="T1488" s="983">
        <f t="shared" si="46"/>
        <v>5921.46</v>
      </c>
      <c r="U1488" s="983">
        <f t="shared" si="47"/>
        <v>6217.5330000000004</v>
      </c>
      <c r="V1488" s="1169"/>
    </row>
    <row r="1489" spans="1:22" hidden="1">
      <c r="A1489" s="1187" t="s">
        <v>4218</v>
      </c>
      <c r="B1489" s="1188">
        <v>620070002072</v>
      </c>
      <c r="C1489" s="1187" t="s">
        <v>4400</v>
      </c>
      <c r="D1489" s="1187" t="s">
        <v>4170</v>
      </c>
      <c r="E1489" s="1187" t="s">
        <v>4120</v>
      </c>
      <c r="F1489" s="1189">
        <v>8838</v>
      </c>
      <c r="G1489" s="1187" t="s">
        <v>4091</v>
      </c>
      <c r="H1489" s="1190">
        <v>2</v>
      </c>
      <c r="I1489" s="1191">
        <v>0.79207920792079201</v>
      </c>
      <c r="J1489" s="1191">
        <v>0</v>
      </c>
      <c r="K1489" s="1192">
        <v>18</v>
      </c>
      <c r="L1489" s="1191">
        <v>22.9</v>
      </c>
      <c r="M1489" s="1191">
        <v>14.2574257425743</v>
      </c>
      <c r="N1489" s="1190">
        <v>1</v>
      </c>
      <c r="O1489" s="1190">
        <v>0</v>
      </c>
      <c r="P1489" s="1187">
        <v>4690379082842</v>
      </c>
      <c r="Q1489" s="1190"/>
      <c r="R1489" s="1190">
        <v>0</v>
      </c>
      <c r="S1489" s="968" t="s">
        <v>4092</v>
      </c>
      <c r="T1489" s="983">
        <f t="shared" si="46"/>
        <v>5921.46</v>
      </c>
      <c r="U1489" s="983">
        <f t="shared" si="47"/>
        <v>6217.5330000000004</v>
      </c>
      <c r="V1489" s="1169"/>
    </row>
    <row r="1490" spans="1:22" hidden="1">
      <c r="A1490" s="1187" t="s">
        <v>4218</v>
      </c>
      <c r="B1490" s="1188">
        <v>620070002073</v>
      </c>
      <c r="C1490" s="1187" t="s">
        <v>4401</v>
      </c>
      <c r="D1490" s="1187" t="s">
        <v>4170</v>
      </c>
      <c r="E1490" s="1187" t="s">
        <v>4120</v>
      </c>
      <c r="F1490" s="1189">
        <v>8838</v>
      </c>
      <c r="G1490" s="1187" t="s">
        <v>4091</v>
      </c>
      <c r="H1490" s="1190">
        <v>2</v>
      </c>
      <c r="I1490" s="1191">
        <v>0.79207920792079201</v>
      </c>
      <c r="J1490" s="1191">
        <v>0</v>
      </c>
      <c r="K1490" s="1192">
        <v>18</v>
      </c>
      <c r="L1490" s="1191">
        <v>22.9</v>
      </c>
      <c r="M1490" s="1191">
        <v>14.2574257425743</v>
      </c>
      <c r="N1490" s="1190">
        <v>1</v>
      </c>
      <c r="O1490" s="1190">
        <v>0</v>
      </c>
      <c r="P1490" s="1187">
        <v>4690379082859</v>
      </c>
      <c r="Q1490" s="1190"/>
      <c r="R1490" s="1190">
        <v>0</v>
      </c>
      <c r="S1490" s="968" t="s">
        <v>4092</v>
      </c>
      <c r="T1490" s="983">
        <f t="shared" si="46"/>
        <v>5921.46</v>
      </c>
      <c r="U1490" s="983">
        <f t="shared" si="47"/>
        <v>6217.5330000000004</v>
      </c>
      <c r="V1490" s="1169"/>
    </row>
    <row r="1491" spans="1:22" hidden="1">
      <c r="A1491" s="1187" t="s">
        <v>4218</v>
      </c>
      <c r="B1491" s="1188">
        <v>620070002076</v>
      </c>
      <c r="C1491" s="1187" t="s">
        <v>4402</v>
      </c>
      <c r="D1491" s="1187" t="s">
        <v>4170</v>
      </c>
      <c r="E1491" s="1187" t="s">
        <v>4120</v>
      </c>
      <c r="F1491" s="1189">
        <v>8838</v>
      </c>
      <c r="G1491" s="1187" t="s">
        <v>4091</v>
      </c>
      <c r="H1491" s="1190">
        <v>2</v>
      </c>
      <c r="I1491" s="1191">
        <v>0.79207920792079201</v>
      </c>
      <c r="J1491" s="1191">
        <v>0</v>
      </c>
      <c r="K1491" s="1192">
        <v>18</v>
      </c>
      <c r="L1491" s="1191">
        <v>22.9</v>
      </c>
      <c r="M1491" s="1191">
        <v>14.2574257425743</v>
      </c>
      <c r="N1491" s="1190">
        <v>1</v>
      </c>
      <c r="O1491" s="1190">
        <v>0</v>
      </c>
      <c r="P1491" s="1187">
        <v>4690379082866</v>
      </c>
      <c r="Q1491" s="1190"/>
      <c r="R1491" s="1190">
        <v>0</v>
      </c>
      <c r="S1491" s="968" t="s">
        <v>4092</v>
      </c>
      <c r="T1491" s="983">
        <f t="shared" si="46"/>
        <v>5921.46</v>
      </c>
      <c r="U1491" s="983">
        <f t="shared" si="47"/>
        <v>6217.5330000000004</v>
      </c>
      <c r="V1491" s="1169"/>
    </row>
    <row r="1492" spans="1:22" hidden="1">
      <c r="A1492" s="1187" t="s">
        <v>4218</v>
      </c>
      <c r="B1492" s="1188">
        <v>620070002077</v>
      </c>
      <c r="C1492" s="1187" t="s">
        <v>4403</v>
      </c>
      <c r="D1492" s="1187" t="s">
        <v>4170</v>
      </c>
      <c r="E1492" s="1187" t="s">
        <v>4120</v>
      </c>
      <c r="F1492" s="1189">
        <v>12684</v>
      </c>
      <c r="G1492" s="1187" t="s">
        <v>4091</v>
      </c>
      <c r="H1492" s="1190">
        <v>1</v>
      </c>
      <c r="I1492" s="1191">
        <v>0.396039603960396</v>
      </c>
      <c r="J1492" s="1191">
        <v>0</v>
      </c>
      <c r="K1492" s="1192">
        <v>30</v>
      </c>
      <c r="L1492" s="1191">
        <v>5.2850000000000001</v>
      </c>
      <c r="M1492" s="1191">
        <v>11.881188118811901</v>
      </c>
      <c r="N1492" s="1190">
        <v>1</v>
      </c>
      <c r="O1492" s="1190">
        <v>0</v>
      </c>
      <c r="P1492" s="1187">
        <v>4690379082873</v>
      </c>
      <c r="Q1492" s="1190"/>
      <c r="R1492" s="1190">
        <v>0</v>
      </c>
      <c r="S1492" s="968" t="s">
        <v>4092</v>
      </c>
      <c r="T1492" s="983">
        <f t="shared" si="46"/>
        <v>8498.2800000000007</v>
      </c>
      <c r="U1492" s="983">
        <f t="shared" si="47"/>
        <v>8923.1940000000013</v>
      </c>
      <c r="V1492" s="1169"/>
    </row>
    <row r="1493" spans="1:22" hidden="1">
      <c r="A1493" s="1187" t="s">
        <v>4218</v>
      </c>
      <c r="B1493" s="1188">
        <v>620070002078</v>
      </c>
      <c r="C1493" s="1187" t="s">
        <v>4404</v>
      </c>
      <c r="D1493" s="1187" t="s">
        <v>4170</v>
      </c>
      <c r="E1493" s="1187" t="s">
        <v>4120</v>
      </c>
      <c r="F1493" s="1189">
        <v>12684</v>
      </c>
      <c r="G1493" s="1187" t="s">
        <v>4091</v>
      </c>
      <c r="H1493" s="1190">
        <v>1</v>
      </c>
      <c r="I1493" s="1191">
        <v>0.396039603960396</v>
      </c>
      <c r="J1493" s="1191">
        <v>0</v>
      </c>
      <c r="K1493" s="1192">
        <v>30</v>
      </c>
      <c r="L1493" s="1191">
        <v>5.2850000000000001</v>
      </c>
      <c r="M1493" s="1191">
        <v>11.881188118811901</v>
      </c>
      <c r="N1493" s="1190">
        <v>1</v>
      </c>
      <c r="O1493" s="1190">
        <v>0</v>
      </c>
      <c r="P1493" s="1187">
        <v>4690379082880</v>
      </c>
      <c r="Q1493" s="1190"/>
      <c r="R1493" s="1190">
        <v>0</v>
      </c>
      <c r="S1493" s="968" t="s">
        <v>4092</v>
      </c>
      <c r="T1493" s="983">
        <f t="shared" si="46"/>
        <v>8498.2800000000007</v>
      </c>
      <c r="U1493" s="983">
        <f t="shared" si="47"/>
        <v>8923.1940000000013</v>
      </c>
      <c r="V1493" s="1169"/>
    </row>
    <row r="1494" spans="1:22" hidden="1">
      <c r="A1494" s="1187" t="s">
        <v>4218</v>
      </c>
      <c r="B1494" s="1188">
        <v>620070002079</v>
      </c>
      <c r="C1494" s="1187" t="s">
        <v>4405</v>
      </c>
      <c r="D1494" s="1187" t="s">
        <v>4170</v>
      </c>
      <c r="E1494" s="1187" t="s">
        <v>4120</v>
      </c>
      <c r="F1494" s="1189">
        <v>12684</v>
      </c>
      <c r="G1494" s="1187" t="s">
        <v>4091</v>
      </c>
      <c r="H1494" s="1190">
        <v>1</v>
      </c>
      <c r="I1494" s="1191">
        <v>0.396039603960396</v>
      </c>
      <c r="J1494" s="1191">
        <v>0</v>
      </c>
      <c r="K1494" s="1192">
        <v>30</v>
      </c>
      <c r="L1494" s="1191">
        <v>5.2850000000000001</v>
      </c>
      <c r="M1494" s="1191">
        <v>11.881188118811901</v>
      </c>
      <c r="N1494" s="1190">
        <v>1</v>
      </c>
      <c r="O1494" s="1190">
        <v>0</v>
      </c>
      <c r="P1494" s="1187">
        <v>4690379082897</v>
      </c>
      <c r="Q1494" s="1190"/>
      <c r="R1494" s="1190">
        <v>0</v>
      </c>
      <c r="S1494" s="968" t="s">
        <v>4092</v>
      </c>
      <c r="T1494" s="983">
        <f t="shared" si="46"/>
        <v>8498.2800000000007</v>
      </c>
      <c r="U1494" s="983">
        <f t="shared" si="47"/>
        <v>8923.1940000000013</v>
      </c>
      <c r="V1494" s="1169"/>
    </row>
    <row r="1495" spans="1:22" hidden="1">
      <c r="A1495" s="1187" t="s">
        <v>4218</v>
      </c>
      <c r="B1495" s="1188">
        <v>620070002080</v>
      </c>
      <c r="C1495" s="1187" t="s">
        <v>4406</v>
      </c>
      <c r="D1495" s="1187" t="s">
        <v>4170</v>
      </c>
      <c r="E1495" s="1187" t="s">
        <v>4120</v>
      </c>
      <c r="F1495" s="1189">
        <v>12684</v>
      </c>
      <c r="G1495" s="1187" t="s">
        <v>4091</v>
      </c>
      <c r="H1495" s="1190">
        <v>1</v>
      </c>
      <c r="I1495" s="1191">
        <v>0.396039603960396</v>
      </c>
      <c r="J1495" s="1191">
        <v>0</v>
      </c>
      <c r="K1495" s="1192">
        <v>30</v>
      </c>
      <c r="L1495" s="1191">
        <v>5.2850000000000001</v>
      </c>
      <c r="M1495" s="1191">
        <v>11.881188118811901</v>
      </c>
      <c r="N1495" s="1190">
        <v>1</v>
      </c>
      <c r="O1495" s="1190">
        <v>0</v>
      </c>
      <c r="P1495" s="1187">
        <v>4690379082903</v>
      </c>
      <c r="Q1495" s="1190"/>
      <c r="R1495" s="1190">
        <v>0</v>
      </c>
      <c r="S1495" s="968" t="s">
        <v>4092</v>
      </c>
      <c r="T1495" s="983">
        <f t="shared" si="46"/>
        <v>8498.2800000000007</v>
      </c>
      <c r="U1495" s="983">
        <f t="shared" si="47"/>
        <v>8923.1940000000013</v>
      </c>
      <c r="V1495" s="1169"/>
    </row>
    <row r="1496" spans="1:22" hidden="1">
      <c r="A1496" s="1187" t="s">
        <v>4218</v>
      </c>
      <c r="B1496" s="1188">
        <v>620070002081</v>
      </c>
      <c r="C1496" s="1187" t="s">
        <v>4407</v>
      </c>
      <c r="D1496" s="1187" t="s">
        <v>4170</v>
      </c>
      <c r="E1496" s="1187" t="s">
        <v>4120</v>
      </c>
      <c r="F1496" s="1189">
        <v>12684</v>
      </c>
      <c r="G1496" s="1187" t="s">
        <v>4091</v>
      </c>
      <c r="H1496" s="1190">
        <v>1</v>
      </c>
      <c r="I1496" s="1191">
        <v>0.396039603960396</v>
      </c>
      <c r="J1496" s="1191">
        <v>0</v>
      </c>
      <c r="K1496" s="1192">
        <v>30</v>
      </c>
      <c r="L1496" s="1191">
        <v>5.2850000000000001</v>
      </c>
      <c r="M1496" s="1191">
        <v>11.881188118811901</v>
      </c>
      <c r="N1496" s="1190">
        <v>1</v>
      </c>
      <c r="O1496" s="1190">
        <v>0</v>
      </c>
      <c r="P1496" s="1187">
        <v>4690379082910</v>
      </c>
      <c r="Q1496" s="1190"/>
      <c r="R1496" s="1190">
        <v>0</v>
      </c>
      <c r="S1496" s="968" t="s">
        <v>4092</v>
      </c>
      <c r="T1496" s="983">
        <f t="shared" si="46"/>
        <v>8498.2800000000007</v>
      </c>
      <c r="U1496" s="983">
        <f t="shared" si="47"/>
        <v>8923.1940000000013</v>
      </c>
      <c r="V1496" s="1169"/>
    </row>
    <row r="1497" spans="1:22" hidden="1">
      <c r="A1497" s="1187" t="s">
        <v>4218</v>
      </c>
      <c r="B1497" s="1188">
        <v>620070002082</v>
      </c>
      <c r="C1497" s="1187" t="s">
        <v>4408</v>
      </c>
      <c r="D1497" s="1187" t="s">
        <v>4170</v>
      </c>
      <c r="E1497" s="1187" t="s">
        <v>4120</v>
      </c>
      <c r="F1497" s="1189">
        <v>12684</v>
      </c>
      <c r="G1497" s="1187" t="s">
        <v>4091</v>
      </c>
      <c r="H1497" s="1190">
        <v>1</v>
      </c>
      <c r="I1497" s="1191">
        <v>0.396039603960396</v>
      </c>
      <c r="J1497" s="1191">
        <v>0</v>
      </c>
      <c r="K1497" s="1192">
        <v>30</v>
      </c>
      <c r="L1497" s="1191">
        <v>5.2850000000000001</v>
      </c>
      <c r="M1497" s="1191">
        <v>11.881188118811901</v>
      </c>
      <c r="N1497" s="1190">
        <v>1</v>
      </c>
      <c r="O1497" s="1190">
        <v>0</v>
      </c>
      <c r="P1497" s="1187">
        <v>4690379082927</v>
      </c>
      <c r="Q1497" s="1190"/>
      <c r="R1497" s="1190">
        <v>0</v>
      </c>
      <c r="S1497" s="968" t="s">
        <v>4092</v>
      </c>
      <c r="T1497" s="983">
        <f t="shared" si="46"/>
        <v>8498.2800000000007</v>
      </c>
      <c r="U1497" s="983">
        <f t="shared" si="47"/>
        <v>8923.1940000000013</v>
      </c>
      <c r="V1497" s="1169"/>
    </row>
    <row r="1498" spans="1:22" hidden="1">
      <c r="A1498" s="1187" t="s">
        <v>4218</v>
      </c>
      <c r="B1498" s="1188">
        <v>620070002083</v>
      </c>
      <c r="C1498" s="1187" t="s">
        <v>4409</v>
      </c>
      <c r="D1498" s="1187" t="s">
        <v>4170</v>
      </c>
      <c r="E1498" s="1187" t="s">
        <v>4120</v>
      </c>
      <c r="F1498" s="1189">
        <v>12684</v>
      </c>
      <c r="G1498" s="1187" t="s">
        <v>4091</v>
      </c>
      <c r="H1498" s="1190">
        <v>1</v>
      </c>
      <c r="I1498" s="1191">
        <v>0.396039603960396</v>
      </c>
      <c r="J1498" s="1191">
        <v>0</v>
      </c>
      <c r="K1498" s="1192">
        <v>30</v>
      </c>
      <c r="L1498" s="1191">
        <v>5.2850000000000001</v>
      </c>
      <c r="M1498" s="1191">
        <v>11.881188118811901</v>
      </c>
      <c r="N1498" s="1190">
        <v>1</v>
      </c>
      <c r="O1498" s="1190">
        <v>0</v>
      </c>
      <c r="P1498" s="1187">
        <v>4690379082934</v>
      </c>
      <c r="Q1498" s="1190"/>
      <c r="R1498" s="1190">
        <v>0</v>
      </c>
      <c r="S1498" s="968" t="s">
        <v>4092</v>
      </c>
      <c r="T1498" s="983">
        <f t="shared" si="46"/>
        <v>8498.2800000000007</v>
      </c>
      <c r="U1498" s="983">
        <f t="shared" si="47"/>
        <v>8923.1940000000013</v>
      </c>
      <c r="V1498" s="1169"/>
    </row>
    <row r="1499" spans="1:22" hidden="1">
      <c r="A1499" s="1187" t="s">
        <v>4218</v>
      </c>
      <c r="B1499" s="1188">
        <v>620070002084</v>
      </c>
      <c r="C1499" s="1187" t="s">
        <v>4410</v>
      </c>
      <c r="D1499" s="1187" t="s">
        <v>4170</v>
      </c>
      <c r="E1499" s="1187" t="s">
        <v>4120</v>
      </c>
      <c r="F1499" s="1189">
        <v>12684</v>
      </c>
      <c r="G1499" s="1187" t="s">
        <v>4091</v>
      </c>
      <c r="H1499" s="1190">
        <v>1</v>
      </c>
      <c r="I1499" s="1191">
        <v>0.396039603960396</v>
      </c>
      <c r="J1499" s="1191">
        <v>0</v>
      </c>
      <c r="K1499" s="1192">
        <v>30</v>
      </c>
      <c r="L1499" s="1191">
        <v>5.2850000000000001</v>
      </c>
      <c r="M1499" s="1191">
        <v>11.881188118811901</v>
      </c>
      <c r="N1499" s="1190">
        <v>1</v>
      </c>
      <c r="O1499" s="1190">
        <v>0</v>
      </c>
      <c r="P1499" s="1187">
        <v>4690379082941</v>
      </c>
      <c r="Q1499" s="1190"/>
      <c r="R1499" s="1190">
        <v>0</v>
      </c>
      <c r="S1499" s="968" t="s">
        <v>4092</v>
      </c>
      <c r="T1499" s="983">
        <f t="shared" si="46"/>
        <v>8498.2800000000007</v>
      </c>
      <c r="U1499" s="983">
        <f t="shared" si="47"/>
        <v>8923.1940000000013</v>
      </c>
      <c r="V1499" s="1169"/>
    </row>
    <row r="1500" spans="1:22" hidden="1">
      <c r="A1500" s="1187" t="s">
        <v>4218</v>
      </c>
      <c r="B1500" s="1188">
        <v>620070002085</v>
      </c>
      <c r="C1500" s="1187" t="s">
        <v>4411</v>
      </c>
      <c r="D1500" s="1187" t="s">
        <v>4170</v>
      </c>
      <c r="E1500" s="1187" t="s">
        <v>4120</v>
      </c>
      <c r="F1500" s="1189">
        <v>12684</v>
      </c>
      <c r="G1500" s="1187" t="s">
        <v>4091</v>
      </c>
      <c r="H1500" s="1190">
        <v>1</v>
      </c>
      <c r="I1500" s="1191">
        <v>0.396039603960396</v>
      </c>
      <c r="J1500" s="1191">
        <v>0</v>
      </c>
      <c r="K1500" s="1192">
        <v>30</v>
      </c>
      <c r="L1500" s="1191">
        <v>5.2850000000000001</v>
      </c>
      <c r="M1500" s="1191">
        <v>11.881188118811901</v>
      </c>
      <c r="N1500" s="1190">
        <v>1</v>
      </c>
      <c r="O1500" s="1190">
        <v>0</v>
      </c>
      <c r="P1500" s="1187">
        <v>4690379082958</v>
      </c>
      <c r="Q1500" s="1190"/>
      <c r="R1500" s="1190">
        <v>0</v>
      </c>
      <c r="S1500" s="968" t="s">
        <v>4092</v>
      </c>
      <c r="T1500" s="983">
        <f t="shared" si="46"/>
        <v>8498.2800000000007</v>
      </c>
      <c r="U1500" s="983">
        <f t="shared" si="47"/>
        <v>8923.1940000000013</v>
      </c>
      <c r="V1500" s="1169"/>
    </row>
    <row r="1501" spans="1:22" hidden="1">
      <c r="A1501" s="1187" t="s">
        <v>4218</v>
      </c>
      <c r="B1501" s="1188">
        <v>620070002086</v>
      </c>
      <c r="C1501" s="1187" t="s">
        <v>4412</v>
      </c>
      <c r="D1501" s="1187" t="s">
        <v>4170</v>
      </c>
      <c r="E1501" s="1187" t="s">
        <v>4120</v>
      </c>
      <c r="F1501" s="1189">
        <v>12684</v>
      </c>
      <c r="G1501" s="1187" t="s">
        <v>4091</v>
      </c>
      <c r="H1501" s="1190">
        <v>1</v>
      </c>
      <c r="I1501" s="1191">
        <v>0.396039603960396</v>
      </c>
      <c r="J1501" s="1191">
        <v>0</v>
      </c>
      <c r="K1501" s="1192">
        <v>30</v>
      </c>
      <c r="L1501" s="1191">
        <v>5.2850000000000001</v>
      </c>
      <c r="M1501" s="1191">
        <v>11.881188118811901</v>
      </c>
      <c r="N1501" s="1190">
        <v>1</v>
      </c>
      <c r="O1501" s="1190">
        <v>0</v>
      </c>
      <c r="P1501" s="1187">
        <v>4690379082965</v>
      </c>
      <c r="Q1501" s="1190"/>
      <c r="R1501" s="1190">
        <v>0</v>
      </c>
      <c r="S1501" s="968" t="s">
        <v>4092</v>
      </c>
      <c r="T1501" s="983">
        <f t="shared" si="46"/>
        <v>8498.2800000000007</v>
      </c>
      <c r="U1501" s="983">
        <f t="shared" si="47"/>
        <v>8923.1940000000013</v>
      </c>
      <c r="V1501" s="1169"/>
    </row>
    <row r="1502" spans="1:22" hidden="1">
      <c r="A1502" s="1187" t="s">
        <v>4218</v>
      </c>
      <c r="B1502" s="1188">
        <v>620070002087</v>
      </c>
      <c r="C1502" s="1187" t="s">
        <v>4413</v>
      </c>
      <c r="D1502" s="1187" t="s">
        <v>4170</v>
      </c>
      <c r="E1502" s="1187" t="s">
        <v>4120</v>
      </c>
      <c r="F1502" s="1189">
        <v>12684</v>
      </c>
      <c r="G1502" s="1187" t="s">
        <v>4091</v>
      </c>
      <c r="H1502" s="1190">
        <v>1</v>
      </c>
      <c r="I1502" s="1191">
        <v>0.396039603960396</v>
      </c>
      <c r="J1502" s="1191">
        <v>0</v>
      </c>
      <c r="K1502" s="1192">
        <v>30</v>
      </c>
      <c r="L1502" s="1191">
        <v>5.2850000000000001</v>
      </c>
      <c r="M1502" s="1191">
        <v>11.881188118811901</v>
      </c>
      <c r="N1502" s="1190">
        <v>1</v>
      </c>
      <c r="O1502" s="1190">
        <v>0</v>
      </c>
      <c r="P1502" s="1187">
        <v>4690379082972</v>
      </c>
      <c r="Q1502" s="1190"/>
      <c r="R1502" s="1190">
        <v>0</v>
      </c>
      <c r="S1502" s="968" t="s">
        <v>4092</v>
      </c>
      <c r="T1502" s="983">
        <f t="shared" si="46"/>
        <v>8498.2800000000007</v>
      </c>
      <c r="U1502" s="983">
        <f t="shared" si="47"/>
        <v>8923.1940000000013</v>
      </c>
      <c r="V1502" s="1169"/>
    </row>
    <row r="1503" spans="1:22" hidden="1">
      <c r="A1503" s="1187" t="s">
        <v>4218</v>
      </c>
      <c r="B1503" s="1188">
        <v>620070002088</v>
      </c>
      <c r="C1503" s="1187" t="s">
        <v>4414</v>
      </c>
      <c r="D1503" s="1187" t="s">
        <v>4170</v>
      </c>
      <c r="E1503" s="1187" t="s">
        <v>4120</v>
      </c>
      <c r="F1503" s="1189">
        <v>12684</v>
      </c>
      <c r="G1503" s="1187" t="s">
        <v>4091</v>
      </c>
      <c r="H1503" s="1190">
        <v>1</v>
      </c>
      <c r="I1503" s="1191">
        <v>0.396039603960396</v>
      </c>
      <c r="J1503" s="1191">
        <v>0</v>
      </c>
      <c r="K1503" s="1192">
        <v>30</v>
      </c>
      <c r="L1503" s="1191">
        <v>5.2850000000000001</v>
      </c>
      <c r="M1503" s="1191">
        <v>11.881188118811901</v>
      </c>
      <c r="N1503" s="1190">
        <v>1</v>
      </c>
      <c r="O1503" s="1190">
        <v>0</v>
      </c>
      <c r="P1503" s="1187">
        <v>4690379082989</v>
      </c>
      <c r="Q1503" s="1190"/>
      <c r="R1503" s="1190">
        <v>0</v>
      </c>
      <c r="S1503" s="968" t="s">
        <v>4092</v>
      </c>
      <c r="T1503" s="983">
        <f t="shared" si="46"/>
        <v>8498.2800000000007</v>
      </c>
      <c r="U1503" s="983">
        <f t="shared" si="47"/>
        <v>8923.1940000000013</v>
      </c>
      <c r="V1503" s="1169"/>
    </row>
    <row r="1504" spans="1:22" hidden="1">
      <c r="A1504" s="1187" t="s">
        <v>4218</v>
      </c>
      <c r="B1504" s="1188">
        <v>620070002089</v>
      </c>
      <c r="C1504" s="1187" t="s">
        <v>4415</v>
      </c>
      <c r="D1504" s="1187" t="s">
        <v>4170</v>
      </c>
      <c r="E1504" s="1187" t="s">
        <v>4120</v>
      </c>
      <c r="F1504" s="1189">
        <v>12684</v>
      </c>
      <c r="G1504" s="1187" t="s">
        <v>4091</v>
      </c>
      <c r="H1504" s="1190">
        <v>1</v>
      </c>
      <c r="I1504" s="1191">
        <v>0.396039603960396</v>
      </c>
      <c r="J1504" s="1191">
        <v>0</v>
      </c>
      <c r="K1504" s="1192">
        <v>30</v>
      </c>
      <c r="L1504" s="1191">
        <v>5.2850000000000001</v>
      </c>
      <c r="M1504" s="1191">
        <v>11.881188118811901</v>
      </c>
      <c r="N1504" s="1190">
        <v>1</v>
      </c>
      <c r="O1504" s="1190">
        <v>0</v>
      </c>
      <c r="P1504" s="1187">
        <v>4690379082996</v>
      </c>
      <c r="Q1504" s="1190"/>
      <c r="R1504" s="1190">
        <v>0</v>
      </c>
      <c r="S1504" s="968" t="s">
        <v>4092</v>
      </c>
      <c r="T1504" s="983">
        <f t="shared" si="46"/>
        <v>8498.2800000000007</v>
      </c>
      <c r="U1504" s="983">
        <f t="shared" si="47"/>
        <v>8923.1940000000013</v>
      </c>
      <c r="V1504" s="1169"/>
    </row>
    <row r="1505" spans="1:22" hidden="1">
      <c r="A1505" s="1187" t="s">
        <v>4218</v>
      </c>
      <c r="B1505" s="1188">
        <v>620070002090</v>
      </c>
      <c r="C1505" s="1187" t="s">
        <v>4416</v>
      </c>
      <c r="D1505" s="1187" t="s">
        <v>4170</v>
      </c>
      <c r="E1505" s="1187" t="s">
        <v>4120</v>
      </c>
      <c r="F1505" s="1189">
        <v>12684</v>
      </c>
      <c r="G1505" s="1187" t="s">
        <v>4091</v>
      </c>
      <c r="H1505" s="1190">
        <v>1</v>
      </c>
      <c r="I1505" s="1191">
        <v>0.396039603960396</v>
      </c>
      <c r="J1505" s="1191">
        <v>0</v>
      </c>
      <c r="K1505" s="1192">
        <v>30</v>
      </c>
      <c r="L1505" s="1191">
        <v>5.2850000000000001</v>
      </c>
      <c r="M1505" s="1191">
        <v>11.881188118811901</v>
      </c>
      <c r="N1505" s="1190">
        <v>1</v>
      </c>
      <c r="O1505" s="1190">
        <v>0</v>
      </c>
      <c r="P1505" s="1187">
        <v>4690379083009</v>
      </c>
      <c r="Q1505" s="1190"/>
      <c r="R1505" s="1190">
        <v>0</v>
      </c>
      <c r="S1505" s="968" t="s">
        <v>4092</v>
      </c>
      <c r="T1505" s="983">
        <f t="shared" si="46"/>
        <v>8498.2800000000007</v>
      </c>
      <c r="U1505" s="983">
        <f t="shared" si="47"/>
        <v>8923.1940000000013</v>
      </c>
      <c r="V1505" s="1169"/>
    </row>
    <row r="1506" spans="1:22" hidden="1">
      <c r="A1506" s="1187" t="s">
        <v>4218</v>
      </c>
      <c r="B1506" s="1188">
        <v>620070002091</v>
      </c>
      <c r="C1506" s="1187" t="s">
        <v>4417</v>
      </c>
      <c r="D1506" s="1187" t="s">
        <v>4183</v>
      </c>
      <c r="E1506" s="1187" t="s">
        <v>4120</v>
      </c>
      <c r="F1506" s="1189">
        <v>4614</v>
      </c>
      <c r="G1506" s="1187" t="s">
        <v>4091</v>
      </c>
      <c r="H1506" s="1190">
        <v>4</v>
      </c>
      <c r="I1506" s="1191">
        <v>0.79192239160562305</v>
      </c>
      <c r="J1506" s="1191">
        <v>0</v>
      </c>
      <c r="K1506" s="1192">
        <v>24</v>
      </c>
      <c r="L1506" s="1191">
        <v>21.36</v>
      </c>
      <c r="M1506" s="1191">
        <v>19.0061373985349</v>
      </c>
      <c r="N1506" s="1190">
        <v>1</v>
      </c>
      <c r="O1506" s="1190">
        <v>0</v>
      </c>
      <c r="P1506" s="1187">
        <v>4690379083016</v>
      </c>
      <c r="Q1506" s="1190"/>
      <c r="R1506" s="1190">
        <v>0</v>
      </c>
      <c r="S1506" s="968" t="s">
        <v>4092</v>
      </c>
      <c r="T1506" s="983">
        <f t="shared" si="46"/>
        <v>3091.38</v>
      </c>
      <c r="U1506" s="983">
        <f t="shared" si="47"/>
        <v>3245.9490000000001</v>
      </c>
      <c r="V1506" s="1169"/>
    </row>
    <row r="1507" spans="1:22" hidden="1">
      <c r="A1507" s="1187" t="s">
        <v>4218</v>
      </c>
      <c r="B1507" s="1188">
        <v>620070002092</v>
      </c>
      <c r="C1507" s="1187" t="s">
        <v>4418</v>
      </c>
      <c r="D1507" s="1187" t="s">
        <v>4183</v>
      </c>
      <c r="E1507" s="1187" t="s">
        <v>4120</v>
      </c>
      <c r="F1507" s="1189">
        <v>4614</v>
      </c>
      <c r="G1507" s="1187" t="s">
        <v>4091</v>
      </c>
      <c r="H1507" s="1190">
        <v>4</v>
      </c>
      <c r="I1507" s="1191">
        <v>0.79192239160562305</v>
      </c>
      <c r="J1507" s="1191">
        <v>0</v>
      </c>
      <c r="K1507" s="1192">
        <v>24</v>
      </c>
      <c r="L1507" s="1191">
        <v>21.36</v>
      </c>
      <c r="M1507" s="1191">
        <v>19.0061373985349</v>
      </c>
      <c r="N1507" s="1190">
        <v>1</v>
      </c>
      <c r="O1507" s="1190">
        <v>0</v>
      </c>
      <c r="P1507" s="1187">
        <v>4690379083023</v>
      </c>
      <c r="Q1507" s="1190"/>
      <c r="R1507" s="1190">
        <v>0</v>
      </c>
      <c r="S1507" s="968" t="s">
        <v>4092</v>
      </c>
      <c r="T1507" s="983">
        <f t="shared" si="46"/>
        <v>3091.38</v>
      </c>
      <c r="U1507" s="983">
        <f t="shared" si="47"/>
        <v>3245.9490000000001</v>
      </c>
      <c r="V1507" s="1169"/>
    </row>
    <row r="1508" spans="1:22" hidden="1">
      <c r="A1508" s="1187" t="s">
        <v>4218</v>
      </c>
      <c r="B1508" s="1188">
        <v>620070002093</v>
      </c>
      <c r="C1508" s="1187" t="s">
        <v>4419</v>
      </c>
      <c r="D1508" s="1187" t="s">
        <v>4183</v>
      </c>
      <c r="E1508" s="1187" t="s">
        <v>4120</v>
      </c>
      <c r="F1508" s="1189">
        <v>4614</v>
      </c>
      <c r="G1508" s="1187" t="s">
        <v>4091</v>
      </c>
      <c r="H1508" s="1190">
        <v>4</v>
      </c>
      <c r="I1508" s="1191">
        <v>0.79192239160562305</v>
      </c>
      <c r="J1508" s="1191">
        <v>0</v>
      </c>
      <c r="K1508" s="1192">
        <v>24</v>
      </c>
      <c r="L1508" s="1191">
        <v>21.36</v>
      </c>
      <c r="M1508" s="1191">
        <v>19.0061373985349</v>
      </c>
      <c r="N1508" s="1190">
        <v>1</v>
      </c>
      <c r="O1508" s="1190">
        <v>0</v>
      </c>
      <c r="P1508" s="1187">
        <v>4690379083030</v>
      </c>
      <c r="Q1508" s="1190"/>
      <c r="R1508" s="1190">
        <v>0</v>
      </c>
      <c r="S1508" s="968" t="s">
        <v>4092</v>
      </c>
      <c r="T1508" s="983">
        <f t="shared" si="46"/>
        <v>3091.38</v>
      </c>
      <c r="U1508" s="983">
        <f t="shared" si="47"/>
        <v>3245.9490000000001</v>
      </c>
      <c r="V1508" s="1169"/>
    </row>
    <row r="1509" spans="1:22" hidden="1">
      <c r="A1509" s="1187" t="s">
        <v>4218</v>
      </c>
      <c r="B1509" s="1188">
        <v>620070002094</v>
      </c>
      <c r="C1509" s="1187" t="s">
        <v>4420</v>
      </c>
      <c r="D1509" s="1187" t="s">
        <v>4183</v>
      </c>
      <c r="E1509" s="1187" t="s">
        <v>4120</v>
      </c>
      <c r="F1509" s="1189">
        <v>4614</v>
      </c>
      <c r="G1509" s="1187" t="s">
        <v>4091</v>
      </c>
      <c r="H1509" s="1190">
        <v>4</v>
      </c>
      <c r="I1509" s="1191">
        <v>0.79192239160562305</v>
      </c>
      <c r="J1509" s="1191">
        <v>0</v>
      </c>
      <c r="K1509" s="1192">
        <v>24</v>
      </c>
      <c r="L1509" s="1191">
        <v>21.36</v>
      </c>
      <c r="M1509" s="1191">
        <v>19.0061373985349</v>
      </c>
      <c r="N1509" s="1190">
        <v>1</v>
      </c>
      <c r="O1509" s="1190">
        <v>0</v>
      </c>
      <c r="P1509" s="1187">
        <v>4690379083047</v>
      </c>
      <c r="Q1509" s="1190"/>
      <c r="R1509" s="1190">
        <v>0</v>
      </c>
      <c r="S1509" s="968" t="s">
        <v>4092</v>
      </c>
      <c r="T1509" s="983">
        <f t="shared" si="46"/>
        <v>3091.38</v>
      </c>
      <c r="U1509" s="983">
        <f t="shared" si="47"/>
        <v>3245.9490000000001</v>
      </c>
      <c r="V1509" s="1169"/>
    </row>
    <row r="1510" spans="1:22" hidden="1">
      <c r="A1510" s="1187" t="s">
        <v>4218</v>
      </c>
      <c r="B1510" s="1188">
        <v>620070002095</v>
      </c>
      <c r="C1510" s="1187" t="s">
        <v>4421</v>
      </c>
      <c r="D1510" s="1187" t="s">
        <v>4183</v>
      </c>
      <c r="E1510" s="1187" t="s">
        <v>4120</v>
      </c>
      <c r="F1510" s="1189">
        <v>4614</v>
      </c>
      <c r="G1510" s="1187" t="s">
        <v>4091</v>
      </c>
      <c r="H1510" s="1190">
        <v>4</v>
      </c>
      <c r="I1510" s="1191">
        <v>0.79192239160562305</v>
      </c>
      <c r="J1510" s="1191">
        <v>0</v>
      </c>
      <c r="K1510" s="1192">
        <v>24</v>
      </c>
      <c r="L1510" s="1191">
        <v>21.36</v>
      </c>
      <c r="M1510" s="1191">
        <v>19.0061373985349</v>
      </c>
      <c r="N1510" s="1190">
        <v>1</v>
      </c>
      <c r="O1510" s="1190">
        <v>0</v>
      </c>
      <c r="P1510" s="1187">
        <v>4690379083054</v>
      </c>
      <c r="Q1510" s="1190"/>
      <c r="R1510" s="1190">
        <v>0</v>
      </c>
      <c r="S1510" s="968" t="s">
        <v>4092</v>
      </c>
      <c r="T1510" s="983">
        <f t="shared" si="46"/>
        <v>3091.38</v>
      </c>
      <c r="U1510" s="983">
        <f t="shared" si="47"/>
        <v>3245.9490000000001</v>
      </c>
      <c r="V1510" s="1169"/>
    </row>
    <row r="1511" spans="1:22" hidden="1">
      <c r="A1511" s="1187" t="s">
        <v>4218</v>
      </c>
      <c r="B1511" s="1188">
        <v>620070002096</v>
      </c>
      <c r="C1511" s="1187" t="s">
        <v>4422</v>
      </c>
      <c r="D1511" s="1187" t="s">
        <v>4183</v>
      </c>
      <c r="E1511" s="1187" t="s">
        <v>4120</v>
      </c>
      <c r="F1511" s="1189">
        <v>4614</v>
      </c>
      <c r="G1511" s="1187" t="s">
        <v>4091</v>
      </c>
      <c r="H1511" s="1190">
        <v>4</v>
      </c>
      <c r="I1511" s="1191">
        <v>0.79192239160562305</v>
      </c>
      <c r="J1511" s="1191">
        <v>0</v>
      </c>
      <c r="K1511" s="1192">
        <v>24</v>
      </c>
      <c r="L1511" s="1191">
        <v>21.36</v>
      </c>
      <c r="M1511" s="1191">
        <v>19.0061373985349</v>
      </c>
      <c r="N1511" s="1190">
        <v>1</v>
      </c>
      <c r="O1511" s="1190">
        <v>0</v>
      </c>
      <c r="P1511" s="1187">
        <v>4690379083061</v>
      </c>
      <c r="Q1511" s="1190"/>
      <c r="R1511" s="1190">
        <v>0</v>
      </c>
      <c r="S1511" s="968" t="s">
        <v>4092</v>
      </c>
      <c r="T1511" s="983">
        <f t="shared" si="46"/>
        <v>3091.38</v>
      </c>
      <c r="U1511" s="983">
        <f t="shared" si="47"/>
        <v>3245.9490000000001</v>
      </c>
      <c r="V1511" s="1169"/>
    </row>
    <row r="1512" spans="1:22" hidden="1">
      <c r="A1512" s="1187" t="s">
        <v>4218</v>
      </c>
      <c r="B1512" s="1188">
        <v>620070002097</v>
      </c>
      <c r="C1512" s="1187" t="s">
        <v>4423</v>
      </c>
      <c r="D1512" s="1187" t="s">
        <v>4183</v>
      </c>
      <c r="E1512" s="1187" t="s">
        <v>4120</v>
      </c>
      <c r="F1512" s="1189">
        <v>4614</v>
      </c>
      <c r="G1512" s="1187" t="s">
        <v>4091</v>
      </c>
      <c r="H1512" s="1190">
        <v>4</v>
      </c>
      <c r="I1512" s="1191">
        <v>0.79192239160562305</v>
      </c>
      <c r="J1512" s="1191">
        <v>0</v>
      </c>
      <c r="K1512" s="1192">
        <v>24</v>
      </c>
      <c r="L1512" s="1191">
        <v>21.36</v>
      </c>
      <c r="M1512" s="1191">
        <v>19.0061373985349</v>
      </c>
      <c r="N1512" s="1190">
        <v>1</v>
      </c>
      <c r="O1512" s="1190">
        <v>0</v>
      </c>
      <c r="P1512" s="1187">
        <v>4690379083078</v>
      </c>
      <c r="Q1512" s="1190"/>
      <c r="R1512" s="1190">
        <v>0</v>
      </c>
      <c r="S1512" s="968" t="s">
        <v>4092</v>
      </c>
      <c r="T1512" s="983">
        <f t="shared" si="46"/>
        <v>3091.38</v>
      </c>
      <c r="U1512" s="983">
        <f t="shared" si="47"/>
        <v>3245.9490000000001</v>
      </c>
      <c r="V1512" s="1169"/>
    </row>
    <row r="1513" spans="1:22" hidden="1">
      <c r="A1513" s="1187" t="s">
        <v>4218</v>
      </c>
      <c r="B1513" s="1188">
        <v>620070002098</v>
      </c>
      <c r="C1513" s="1187" t="s">
        <v>4424</v>
      </c>
      <c r="D1513" s="1187" t="s">
        <v>4183</v>
      </c>
      <c r="E1513" s="1187" t="s">
        <v>4120</v>
      </c>
      <c r="F1513" s="1189">
        <v>8304</v>
      </c>
      <c r="G1513" s="1187" t="s">
        <v>4091</v>
      </c>
      <c r="H1513" s="1190">
        <v>2</v>
      </c>
      <c r="I1513" s="1191">
        <v>0.39596119580281097</v>
      </c>
      <c r="J1513" s="1191">
        <v>0</v>
      </c>
      <c r="K1513" s="1192">
        <v>32</v>
      </c>
      <c r="L1513" s="1191">
        <v>12.21</v>
      </c>
      <c r="M1513" s="1191">
        <v>12.670758265690001</v>
      </c>
      <c r="N1513" s="1190">
        <v>1</v>
      </c>
      <c r="O1513" s="1190">
        <v>0</v>
      </c>
      <c r="P1513" s="1187">
        <v>4690379083085</v>
      </c>
      <c r="Q1513" s="1190"/>
      <c r="R1513" s="1190">
        <v>0</v>
      </c>
      <c r="S1513" s="968" t="s">
        <v>4092</v>
      </c>
      <c r="T1513" s="983">
        <f t="shared" si="46"/>
        <v>5563.68</v>
      </c>
      <c r="U1513" s="983">
        <f t="shared" si="47"/>
        <v>5841.8640000000005</v>
      </c>
      <c r="V1513" s="1169"/>
    </row>
    <row r="1514" spans="1:22" hidden="1">
      <c r="A1514" s="1187" t="s">
        <v>4218</v>
      </c>
      <c r="B1514" s="1188">
        <v>620070002099</v>
      </c>
      <c r="C1514" s="1187" t="s">
        <v>4425</v>
      </c>
      <c r="D1514" s="1187" t="s">
        <v>4183</v>
      </c>
      <c r="E1514" s="1187" t="s">
        <v>4120</v>
      </c>
      <c r="F1514" s="1189">
        <v>8304</v>
      </c>
      <c r="G1514" s="1187" t="s">
        <v>4091</v>
      </c>
      <c r="H1514" s="1190">
        <v>2</v>
      </c>
      <c r="I1514" s="1191">
        <v>0.39596119580281097</v>
      </c>
      <c r="J1514" s="1191">
        <v>0</v>
      </c>
      <c r="K1514" s="1192">
        <v>32</v>
      </c>
      <c r="L1514" s="1191">
        <v>12.21</v>
      </c>
      <c r="M1514" s="1191">
        <v>12.670758265690001</v>
      </c>
      <c r="N1514" s="1190">
        <v>1</v>
      </c>
      <c r="O1514" s="1190">
        <v>0</v>
      </c>
      <c r="P1514" s="1187">
        <v>4690379083092</v>
      </c>
      <c r="Q1514" s="1190"/>
      <c r="R1514" s="1190">
        <v>0</v>
      </c>
      <c r="S1514" s="968" t="s">
        <v>4092</v>
      </c>
      <c r="T1514" s="983">
        <f t="shared" si="46"/>
        <v>5563.68</v>
      </c>
      <c r="U1514" s="983">
        <f t="shared" si="47"/>
        <v>5841.8640000000005</v>
      </c>
      <c r="V1514" s="1169"/>
    </row>
    <row r="1515" spans="1:22" hidden="1">
      <c r="A1515" s="1187" t="s">
        <v>4218</v>
      </c>
      <c r="B1515" s="1188">
        <v>620070002100</v>
      </c>
      <c r="C1515" s="1187" t="s">
        <v>4426</v>
      </c>
      <c r="D1515" s="1187" t="s">
        <v>4183</v>
      </c>
      <c r="E1515" s="1187" t="s">
        <v>4120</v>
      </c>
      <c r="F1515" s="1189">
        <v>8304</v>
      </c>
      <c r="G1515" s="1187" t="s">
        <v>4091</v>
      </c>
      <c r="H1515" s="1190">
        <v>2</v>
      </c>
      <c r="I1515" s="1191">
        <v>0.39596119580281097</v>
      </c>
      <c r="J1515" s="1191">
        <v>0</v>
      </c>
      <c r="K1515" s="1192">
        <v>32</v>
      </c>
      <c r="L1515" s="1191">
        <v>12.21</v>
      </c>
      <c r="M1515" s="1191">
        <v>12.670758265690001</v>
      </c>
      <c r="N1515" s="1190">
        <v>1</v>
      </c>
      <c r="O1515" s="1190">
        <v>0</v>
      </c>
      <c r="P1515" s="1187">
        <v>4690379083108</v>
      </c>
      <c r="Q1515" s="1190"/>
      <c r="R1515" s="1190">
        <v>0</v>
      </c>
      <c r="S1515" s="968" t="s">
        <v>4092</v>
      </c>
      <c r="T1515" s="983">
        <f t="shared" si="46"/>
        <v>5563.68</v>
      </c>
      <c r="U1515" s="983">
        <f t="shared" si="47"/>
        <v>5841.8640000000005</v>
      </c>
      <c r="V1515" s="1169"/>
    </row>
    <row r="1516" spans="1:22" hidden="1">
      <c r="A1516" s="1187" t="s">
        <v>4218</v>
      </c>
      <c r="B1516" s="1188">
        <v>620070002101</v>
      </c>
      <c r="C1516" s="1187" t="s">
        <v>4427</v>
      </c>
      <c r="D1516" s="1187" t="s">
        <v>4183</v>
      </c>
      <c r="E1516" s="1187" t="s">
        <v>4120</v>
      </c>
      <c r="F1516" s="1189">
        <v>8304</v>
      </c>
      <c r="G1516" s="1187" t="s">
        <v>4091</v>
      </c>
      <c r="H1516" s="1190">
        <v>2</v>
      </c>
      <c r="I1516" s="1191">
        <v>0.39596119580281097</v>
      </c>
      <c r="J1516" s="1191">
        <v>0</v>
      </c>
      <c r="K1516" s="1192">
        <v>32</v>
      </c>
      <c r="L1516" s="1191">
        <v>12.21</v>
      </c>
      <c r="M1516" s="1191">
        <v>12.670758265690001</v>
      </c>
      <c r="N1516" s="1190">
        <v>1</v>
      </c>
      <c r="O1516" s="1190">
        <v>0</v>
      </c>
      <c r="P1516" s="1187">
        <v>4690379083115</v>
      </c>
      <c r="Q1516" s="1190"/>
      <c r="R1516" s="1190">
        <v>0</v>
      </c>
      <c r="S1516" s="968" t="s">
        <v>4092</v>
      </c>
      <c r="T1516" s="983">
        <f t="shared" si="46"/>
        <v>5563.68</v>
      </c>
      <c r="U1516" s="983">
        <f t="shared" si="47"/>
        <v>5841.8640000000005</v>
      </c>
      <c r="V1516" s="1169"/>
    </row>
    <row r="1517" spans="1:22" hidden="1">
      <c r="A1517" s="1187" t="s">
        <v>4218</v>
      </c>
      <c r="B1517" s="1188">
        <v>620070002102</v>
      </c>
      <c r="C1517" s="1187" t="s">
        <v>4428</v>
      </c>
      <c r="D1517" s="1187" t="s">
        <v>4183</v>
      </c>
      <c r="E1517" s="1187" t="s">
        <v>4120</v>
      </c>
      <c r="F1517" s="1189">
        <v>8304</v>
      </c>
      <c r="G1517" s="1187" t="s">
        <v>4091</v>
      </c>
      <c r="H1517" s="1190">
        <v>2</v>
      </c>
      <c r="I1517" s="1191">
        <v>0.39596119580281097</v>
      </c>
      <c r="J1517" s="1191">
        <v>0</v>
      </c>
      <c r="K1517" s="1192">
        <v>32</v>
      </c>
      <c r="L1517" s="1191">
        <v>12.21</v>
      </c>
      <c r="M1517" s="1191">
        <v>12.670758265690001</v>
      </c>
      <c r="N1517" s="1190">
        <v>1</v>
      </c>
      <c r="O1517" s="1190">
        <v>0</v>
      </c>
      <c r="P1517" s="1187">
        <v>4690379083122</v>
      </c>
      <c r="Q1517" s="1190"/>
      <c r="R1517" s="1190">
        <v>0</v>
      </c>
      <c r="S1517" s="968" t="s">
        <v>4092</v>
      </c>
      <c r="T1517" s="983">
        <f t="shared" si="46"/>
        <v>5563.68</v>
      </c>
      <c r="U1517" s="983">
        <f t="shared" si="47"/>
        <v>5841.8640000000005</v>
      </c>
      <c r="V1517" s="1169"/>
    </row>
    <row r="1518" spans="1:22" hidden="1">
      <c r="A1518" s="1187" t="s">
        <v>4218</v>
      </c>
      <c r="B1518" s="1188">
        <v>620070002103</v>
      </c>
      <c r="C1518" s="1187" t="s">
        <v>4429</v>
      </c>
      <c r="D1518" s="1187" t="s">
        <v>4183</v>
      </c>
      <c r="E1518" s="1187" t="s">
        <v>4120</v>
      </c>
      <c r="F1518" s="1189">
        <v>8304</v>
      </c>
      <c r="G1518" s="1187" t="s">
        <v>4091</v>
      </c>
      <c r="H1518" s="1190">
        <v>2</v>
      </c>
      <c r="I1518" s="1191">
        <v>0.39596119580281097</v>
      </c>
      <c r="J1518" s="1191">
        <v>0</v>
      </c>
      <c r="K1518" s="1192">
        <v>32</v>
      </c>
      <c r="L1518" s="1191">
        <v>12.21</v>
      </c>
      <c r="M1518" s="1191">
        <v>12.670758265690001</v>
      </c>
      <c r="N1518" s="1190">
        <v>1</v>
      </c>
      <c r="O1518" s="1190">
        <v>0</v>
      </c>
      <c r="P1518" s="1187">
        <v>4690379083139</v>
      </c>
      <c r="Q1518" s="1190"/>
      <c r="R1518" s="1190">
        <v>0</v>
      </c>
      <c r="S1518" s="968" t="s">
        <v>4092</v>
      </c>
      <c r="T1518" s="983">
        <f t="shared" si="46"/>
        <v>5563.68</v>
      </c>
      <c r="U1518" s="983">
        <f t="shared" si="47"/>
        <v>5841.8640000000005</v>
      </c>
      <c r="V1518" s="1169"/>
    </row>
    <row r="1519" spans="1:22" hidden="1">
      <c r="A1519" s="1187" t="s">
        <v>4218</v>
      </c>
      <c r="B1519" s="1188">
        <v>620070002104</v>
      </c>
      <c r="C1519" s="1187" t="s">
        <v>4430</v>
      </c>
      <c r="D1519" s="1187" t="s">
        <v>4183</v>
      </c>
      <c r="E1519" s="1187" t="s">
        <v>4120</v>
      </c>
      <c r="F1519" s="1189">
        <v>8304</v>
      </c>
      <c r="G1519" s="1187" t="s">
        <v>4091</v>
      </c>
      <c r="H1519" s="1190">
        <v>2</v>
      </c>
      <c r="I1519" s="1191">
        <v>0.39596119580281097</v>
      </c>
      <c r="J1519" s="1191">
        <v>0</v>
      </c>
      <c r="K1519" s="1192">
        <v>32</v>
      </c>
      <c r="L1519" s="1191">
        <v>12.21</v>
      </c>
      <c r="M1519" s="1191">
        <v>12.670758265690001</v>
      </c>
      <c r="N1519" s="1190">
        <v>1</v>
      </c>
      <c r="O1519" s="1190">
        <v>0</v>
      </c>
      <c r="P1519" s="1187">
        <v>4690379083146</v>
      </c>
      <c r="Q1519" s="1190"/>
      <c r="R1519" s="1190">
        <v>0</v>
      </c>
      <c r="S1519" s="968" t="s">
        <v>4092</v>
      </c>
      <c r="T1519" s="983">
        <f t="shared" ref="T1519:T1582" si="48">F1519*67%</f>
        <v>5563.68</v>
      </c>
      <c r="U1519" s="983">
        <f t="shared" si="47"/>
        <v>5841.8640000000005</v>
      </c>
      <c r="V1519" s="1169"/>
    </row>
    <row r="1520" spans="1:22" hidden="1">
      <c r="A1520" s="1187" t="s">
        <v>4218</v>
      </c>
      <c r="B1520" s="1188">
        <v>620070002105</v>
      </c>
      <c r="C1520" s="1187" t="s">
        <v>4431</v>
      </c>
      <c r="D1520" s="1187" t="s">
        <v>4183</v>
      </c>
      <c r="E1520" s="1187" t="s">
        <v>4120</v>
      </c>
      <c r="F1520" s="1189">
        <v>8304</v>
      </c>
      <c r="G1520" s="1187" t="s">
        <v>4091</v>
      </c>
      <c r="H1520" s="1190">
        <v>2</v>
      </c>
      <c r="I1520" s="1191">
        <v>0.39596119580281097</v>
      </c>
      <c r="J1520" s="1191">
        <v>0</v>
      </c>
      <c r="K1520" s="1192">
        <v>32</v>
      </c>
      <c r="L1520" s="1191">
        <v>12.21</v>
      </c>
      <c r="M1520" s="1191">
        <v>12.670758265690001</v>
      </c>
      <c r="N1520" s="1190">
        <v>1</v>
      </c>
      <c r="O1520" s="1190">
        <v>0</v>
      </c>
      <c r="P1520" s="1187">
        <v>4690379083153</v>
      </c>
      <c r="Q1520" s="1190"/>
      <c r="R1520" s="1190">
        <v>0</v>
      </c>
      <c r="S1520" s="968" t="s">
        <v>4092</v>
      </c>
      <c r="T1520" s="983">
        <f t="shared" si="48"/>
        <v>5563.68</v>
      </c>
      <c r="U1520" s="983">
        <f t="shared" ref="U1520:U1583" si="49">T1520*1.05</f>
        <v>5841.8640000000005</v>
      </c>
      <c r="V1520" s="1169"/>
    </row>
    <row r="1521" spans="1:22" hidden="1">
      <c r="A1521" s="1187" t="s">
        <v>4218</v>
      </c>
      <c r="B1521" s="1188">
        <v>620070002106</v>
      </c>
      <c r="C1521" s="1187" t="s">
        <v>4432</v>
      </c>
      <c r="D1521" s="1187" t="s">
        <v>4183</v>
      </c>
      <c r="E1521" s="1187" t="s">
        <v>4120</v>
      </c>
      <c r="F1521" s="1189">
        <v>8304</v>
      </c>
      <c r="G1521" s="1187" t="s">
        <v>4091</v>
      </c>
      <c r="H1521" s="1190">
        <v>2</v>
      </c>
      <c r="I1521" s="1191">
        <v>0.39596119580281097</v>
      </c>
      <c r="J1521" s="1191">
        <v>0</v>
      </c>
      <c r="K1521" s="1192">
        <v>32</v>
      </c>
      <c r="L1521" s="1191">
        <v>12.21</v>
      </c>
      <c r="M1521" s="1191">
        <v>12.670758265690001</v>
      </c>
      <c r="N1521" s="1190">
        <v>1</v>
      </c>
      <c r="O1521" s="1190">
        <v>0</v>
      </c>
      <c r="P1521" s="1187">
        <v>4690379083160</v>
      </c>
      <c r="Q1521" s="1190"/>
      <c r="R1521" s="1190">
        <v>0</v>
      </c>
      <c r="S1521" s="968" t="s">
        <v>4092</v>
      </c>
      <c r="T1521" s="983">
        <f t="shared" si="48"/>
        <v>5563.68</v>
      </c>
      <c r="U1521" s="983">
        <f t="shared" si="49"/>
        <v>5841.8640000000005</v>
      </c>
      <c r="V1521" s="1169"/>
    </row>
    <row r="1522" spans="1:22" hidden="1">
      <c r="A1522" s="1187" t="s">
        <v>4218</v>
      </c>
      <c r="B1522" s="1188">
        <v>620070002107</v>
      </c>
      <c r="C1522" s="1187" t="s">
        <v>4433</v>
      </c>
      <c r="D1522" s="1187" t="s">
        <v>4183</v>
      </c>
      <c r="E1522" s="1187" t="s">
        <v>4120</v>
      </c>
      <c r="F1522" s="1189">
        <v>8304</v>
      </c>
      <c r="G1522" s="1187" t="s">
        <v>4091</v>
      </c>
      <c r="H1522" s="1190">
        <v>2</v>
      </c>
      <c r="I1522" s="1191">
        <v>0.39596119580281097</v>
      </c>
      <c r="J1522" s="1191">
        <v>0</v>
      </c>
      <c r="K1522" s="1192">
        <v>32</v>
      </c>
      <c r="L1522" s="1191">
        <v>12.21</v>
      </c>
      <c r="M1522" s="1191">
        <v>12.670758265690001</v>
      </c>
      <c r="N1522" s="1190">
        <v>1</v>
      </c>
      <c r="O1522" s="1190">
        <v>0</v>
      </c>
      <c r="P1522" s="1187">
        <v>4690379083177</v>
      </c>
      <c r="Q1522" s="1190"/>
      <c r="R1522" s="1190">
        <v>0</v>
      </c>
      <c r="S1522" s="968" t="s">
        <v>4092</v>
      </c>
      <c r="T1522" s="983">
        <f t="shared" si="48"/>
        <v>5563.68</v>
      </c>
      <c r="U1522" s="983">
        <f t="shared" si="49"/>
        <v>5841.8640000000005</v>
      </c>
      <c r="V1522" s="1169"/>
    </row>
    <row r="1523" spans="1:22" hidden="1">
      <c r="A1523" s="1187" t="s">
        <v>4218</v>
      </c>
      <c r="B1523" s="1188">
        <v>620070002108</v>
      </c>
      <c r="C1523" s="1187" t="s">
        <v>4434</v>
      </c>
      <c r="D1523" s="1187" t="s">
        <v>4183</v>
      </c>
      <c r="E1523" s="1187" t="s">
        <v>4120</v>
      </c>
      <c r="F1523" s="1189">
        <v>8304</v>
      </c>
      <c r="G1523" s="1187" t="s">
        <v>4091</v>
      </c>
      <c r="H1523" s="1190">
        <v>2</v>
      </c>
      <c r="I1523" s="1191">
        <v>0.39596119580281097</v>
      </c>
      <c r="J1523" s="1191">
        <v>0</v>
      </c>
      <c r="K1523" s="1192">
        <v>32</v>
      </c>
      <c r="L1523" s="1191">
        <v>12.21</v>
      </c>
      <c r="M1523" s="1191">
        <v>12.670758265690001</v>
      </c>
      <c r="N1523" s="1190">
        <v>1</v>
      </c>
      <c r="O1523" s="1190">
        <v>0</v>
      </c>
      <c r="P1523" s="1187">
        <v>4690379083184</v>
      </c>
      <c r="Q1523" s="1190"/>
      <c r="R1523" s="1190">
        <v>0</v>
      </c>
      <c r="S1523" s="968" t="s">
        <v>4092</v>
      </c>
      <c r="T1523" s="983">
        <f t="shared" si="48"/>
        <v>5563.68</v>
      </c>
      <c r="U1523" s="983">
        <f t="shared" si="49"/>
        <v>5841.8640000000005</v>
      </c>
      <c r="V1523" s="1169"/>
    </row>
    <row r="1524" spans="1:22" hidden="1">
      <c r="A1524" s="1187" t="s">
        <v>4218</v>
      </c>
      <c r="B1524" s="1188">
        <v>620070002109</v>
      </c>
      <c r="C1524" s="1187" t="s">
        <v>4435</v>
      </c>
      <c r="D1524" s="1187" t="s">
        <v>4183</v>
      </c>
      <c r="E1524" s="1187" t="s">
        <v>4120</v>
      </c>
      <c r="F1524" s="1189">
        <v>8304</v>
      </c>
      <c r="G1524" s="1187" t="s">
        <v>4091</v>
      </c>
      <c r="H1524" s="1190">
        <v>2</v>
      </c>
      <c r="I1524" s="1191">
        <v>0.39596119580281097</v>
      </c>
      <c r="J1524" s="1191">
        <v>0</v>
      </c>
      <c r="K1524" s="1192">
        <v>32</v>
      </c>
      <c r="L1524" s="1191">
        <v>12.21</v>
      </c>
      <c r="M1524" s="1191">
        <v>12.670758265690001</v>
      </c>
      <c r="N1524" s="1190">
        <v>1</v>
      </c>
      <c r="O1524" s="1190">
        <v>0</v>
      </c>
      <c r="P1524" s="1187">
        <v>4690379083191</v>
      </c>
      <c r="Q1524" s="1190"/>
      <c r="R1524" s="1190">
        <v>0</v>
      </c>
      <c r="S1524" s="968" t="s">
        <v>4092</v>
      </c>
      <c r="T1524" s="983">
        <f t="shared" si="48"/>
        <v>5563.68</v>
      </c>
      <c r="U1524" s="983">
        <f t="shared" si="49"/>
        <v>5841.8640000000005</v>
      </c>
      <c r="V1524" s="1169"/>
    </row>
    <row r="1525" spans="1:22" hidden="1">
      <c r="A1525" s="1187" t="s">
        <v>4218</v>
      </c>
      <c r="B1525" s="1188">
        <v>620070002110</v>
      </c>
      <c r="C1525" s="1187" t="s">
        <v>4436</v>
      </c>
      <c r="D1525" s="1187" t="s">
        <v>4183</v>
      </c>
      <c r="E1525" s="1187" t="s">
        <v>4120</v>
      </c>
      <c r="F1525" s="1189">
        <v>8304</v>
      </c>
      <c r="G1525" s="1187" t="s">
        <v>4091</v>
      </c>
      <c r="H1525" s="1190">
        <v>2</v>
      </c>
      <c r="I1525" s="1191">
        <v>0.39596119580281097</v>
      </c>
      <c r="J1525" s="1191">
        <v>0</v>
      </c>
      <c r="K1525" s="1192">
        <v>32</v>
      </c>
      <c r="L1525" s="1191">
        <v>12.21</v>
      </c>
      <c r="M1525" s="1191">
        <v>12.670758265690001</v>
      </c>
      <c r="N1525" s="1190">
        <v>1</v>
      </c>
      <c r="O1525" s="1190">
        <v>0</v>
      </c>
      <c r="P1525" s="1187">
        <v>4690379083207</v>
      </c>
      <c r="Q1525" s="1190"/>
      <c r="R1525" s="1190">
        <v>0</v>
      </c>
      <c r="S1525" s="968" t="s">
        <v>4092</v>
      </c>
      <c r="T1525" s="983">
        <f t="shared" si="48"/>
        <v>5563.68</v>
      </c>
      <c r="U1525" s="983">
        <f t="shared" si="49"/>
        <v>5841.8640000000005</v>
      </c>
      <c r="V1525" s="1169"/>
    </row>
    <row r="1526" spans="1:22" hidden="1">
      <c r="A1526" s="1187" t="s">
        <v>4218</v>
      </c>
      <c r="B1526" s="1188">
        <v>620070002111</v>
      </c>
      <c r="C1526" s="1187" t="s">
        <v>4437</v>
      </c>
      <c r="D1526" s="1187" t="s">
        <v>4183</v>
      </c>
      <c r="E1526" s="1187" t="s">
        <v>4120</v>
      </c>
      <c r="F1526" s="1189">
        <v>8304</v>
      </c>
      <c r="G1526" s="1187" t="s">
        <v>4091</v>
      </c>
      <c r="H1526" s="1190">
        <v>2</v>
      </c>
      <c r="I1526" s="1191">
        <v>0.39596119580281097</v>
      </c>
      <c r="J1526" s="1191">
        <v>0</v>
      </c>
      <c r="K1526" s="1192">
        <v>32</v>
      </c>
      <c r="L1526" s="1191">
        <v>12.21</v>
      </c>
      <c r="M1526" s="1191">
        <v>12.670758265690001</v>
      </c>
      <c r="N1526" s="1190">
        <v>1</v>
      </c>
      <c r="O1526" s="1190">
        <v>0</v>
      </c>
      <c r="P1526" s="1187">
        <v>4690379083214</v>
      </c>
      <c r="Q1526" s="1190"/>
      <c r="R1526" s="1190">
        <v>0</v>
      </c>
      <c r="S1526" s="968" t="s">
        <v>4092</v>
      </c>
      <c r="T1526" s="983">
        <f t="shared" si="48"/>
        <v>5563.68</v>
      </c>
      <c r="U1526" s="983">
        <f t="shared" si="49"/>
        <v>5841.8640000000005</v>
      </c>
      <c r="V1526" s="1169"/>
    </row>
    <row r="1527" spans="1:22" hidden="1">
      <c r="A1527" s="1187" t="s">
        <v>4438</v>
      </c>
      <c r="B1527" s="1188">
        <v>600180000013</v>
      </c>
      <c r="C1527" s="1187" t="s">
        <v>4439</v>
      </c>
      <c r="D1527" s="1187" t="s">
        <v>4220</v>
      </c>
      <c r="E1527" s="1187" t="s">
        <v>4090</v>
      </c>
      <c r="F1527" s="1189">
        <v>8106</v>
      </c>
      <c r="G1527" s="1187" t="s">
        <v>4091</v>
      </c>
      <c r="H1527" s="1190">
        <v>1</v>
      </c>
      <c r="I1527" s="1191">
        <v>3.3359999999999999</v>
      </c>
      <c r="J1527" s="1191">
        <v>0</v>
      </c>
      <c r="K1527" s="1192">
        <v>18</v>
      </c>
      <c r="L1527" s="1191">
        <v>50.57376</v>
      </c>
      <c r="M1527" s="1191">
        <v>60.048000000000002</v>
      </c>
      <c r="N1527" s="1190">
        <v>1</v>
      </c>
      <c r="O1527" s="1190">
        <v>0</v>
      </c>
      <c r="P1527" s="1187">
        <v>4690379079408</v>
      </c>
      <c r="Q1527" s="1190"/>
      <c r="R1527" s="1190">
        <v>0</v>
      </c>
      <c r="S1527" s="968" t="s">
        <v>4092</v>
      </c>
      <c r="T1527" s="983">
        <f t="shared" si="48"/>
        <v>5431.02</v>
      </c>
      <c r="U1527" s="983">
        <f t="shared" si="49"/>
        <v>5702.5710000000008</v>
      </c>
      <c r="V1527" s="1169"/>
    </row>
    <row r="1528" spans="1:22" hidden="1">
      <c r="A1528" s="1187" t="s">
        <v>4438</v>
      </c>
      <c r="B1528" s="1188">
        <v>600180000014</v>
      </c>
      <c r="C1528" s="1187" t="s">
        <v>4440</v>
      </c>
      <c r="D1528" s="1187" t="s">
        <v>4220</v>
      </c>
      <c r="E1528" s="1187" t="s">
        <v>4090</v>
      </c>
      <c r="F1528" s="1189">
        <v>8106</v>
      </c>
      <c r="G1528" s="1187" t="s">
        <v>4091</v>
      </c>
      <c r="H1528" s="1190">
        <v>1</v>
      </c>
      <c r="I1528" s="1191">
        <v>3.3359999999999999</v>
      </c>
      <c r="J1528" s="1191">
        <v>0</v>
      </c>
      <c r="K1528" s="1192">
        <v>18</v>
      </c>
      <c r="L1528" s="1191">
        <v>50.57376</v>
      </c>
      <c r="M1528" s="1191">
        <v>60.048000000000002</v>
      </c>
      <c r="N1528" s="1190">
        <v>1</v>
      </c>
      <c r="O1528" s="1190">
        <v>0</v>
      </c>
      <c r="P1528" s="1187">
        <v>4690379079415</v>
      </c>
      <c r="Q1528" s="1190"/>
      <c r="R1528" s="1190">
        <v>0</v>
      </c>
      <c r="S1528" s="968" t="s">
        <v>4092</v>
      </c>
      <c r="T1528" s="983">
        <f t="shared" si="48"/>
        <v>5431.02</v>
      </c>
      <c r="U1528" s="983">
        <f t="shared" si="49"/>
        <v>5702.5710000000008</v>
      </c>
      <c r="V1528" s="1169"/>
    </row>
    <row r="1529" spans="1:22" hidden="1">
      <c r="A1529" s="1187" t="s">
        <v>4438</v>
      </c>
      <c r="B1529" s="1188">
        <v>610010002123</v>
      </c>
      <c r="C1529" s="1187" t="s">
        <v>4441</v>
      </c>
      <c r="D1529" s="1187" t="s">
        <v>4096</v>
      </c>
      <c r="E1529" s="1187" t="s">
        <v>4090</v>
      </c>
      <c r="F1529" s="1189">
        <v>6264</v>
      </c>
      <c r="G1529" s="1187" t="s">
        <v>4091</v>
      </c>
      <c r="H1529" s="1190">
        <v>2</v>
      </c>
      <c r="I1529" s="1191">
        <v>2.56</v>
      </c>
      <c r="J1529" s="1191">
        <v>0</v>
      </c>
      <c r="K1529" s="1192">
        <v>21</v>
      </c>
      <c r="L1529" s="1191">
        <v>51.712000000000003</v>
      </c>
      <c r="M1529" s="1191">
        <v>53.76</v>
      </c>
      <c r="N1529" s="1190">
        <v>1</v>
      </c>
      <c r="O1529" s="1190">
        <v>0</v>
      </c>
      <c r="P1529" s="1187">
        <v>4690379081128</v>
      </c>
      <c r="Q1529" s="1190"/>
      <c r="R1529" s="1190">
        <v>0</v>
      </c>
      <c r="S1529" s="968" t="s">
        <v>4092</v>
      </c>
      <c r="T1529" s="983">
        <f t="shared" si="48"/>
        <v>4196.88</v>
      </c>
      <c r="U1529" s="983">
        <f t="shared" si="49"/>
        <v>4406.7240000000002</v>
      </c>
      <c r="V1529" s="1169"/>
    </row>
    <row r="1530" spans="1:22" hidden="1">
      <c r="A1530" s="1187" t="s">
        <v>4438</v>
      </c>
      <c r="B1530" s="1188">
        <v>610010002124</v>
      </c>
      <c r="C1530" s="1187" t="s">
        <v>4442</v>
      </c>
      <c r="D1530" s="1187" t="s">
        <v>4096</v>
      </c>
      <c r="E1530" s="1187" t="s">
        <v>4090</v>
      </c>
      <c r="F1530" s="1189">
        <v>6264</v>
      </c>
      <c r="G1530" s="1187" t="s">
        <v>4091</v>
      </c>
      <c r="H1530" s="1190">
        <v>2</v>
      </c>
      <c r="I1530" s="1191">
        <v>2.56</v>
      </c>
      <c r="J1530" s="1191">
        <v>0</v>
      </c>
      <c r="K1530" s="1192">
        <v>21</v>
      </c>
      <c r="L1530" s="1191">
        <v>51.712000000000003</v>
      </c>
      <c r="M1530" s="1191">
        <v>53.76</v>
      </c>
      <c r="N1530" s="1190">
        <v>1</v>
      </c>
      <c r="O1530" s="1190">
        <v>0</v>
      </c>
      <c r="P1530" s="1187">
        <v>4690379081135</v>
      </c>
      <c r="Q1530" s="1190"/>
      <c r="R1530" s="1190">
        <v>0</v>
      </c>
      <c r="S1530" s="968" t="s">
        <v>4092</v>
      </c>
      <c r="T1530" s="983">
        <f t="shared" si="48"/>
        <v>4196.88</v>
      </c>
      <c r="U1530" s="983">
        <f t="shared" si="49"/>
        <v>4406.7240000000002</v>
      </c>
      <c r="V1530" s="1169"/>
    </row>
    <row r="1531" spans="1:22" hidden="1">
      <c r="A1531" s="1187" t="s">
        <v>4438</v>
      </c>
      <c r="B1531" s="1188">
        <v>610010002125</v>
      </c>
      <c r="C1531" s="1187" t="s">
        <v>4443</v>
      </c>
      <c r="D1531" s="1187" t="s">
        <v>4096</v>
      </c>
      <c r="E1531" s="1187" t="s">
        <v>4090</v>
      </c>
      <c r="F1531" s="1189">
        <v>6264</v>
      </c>
      <c r="G1531" s="1187" t="s">
        <v>4091</v>
      </c>
      <c r="H1531" s="1190">
        <v>2</v>
      </c>
      <c r="I1531" s="1191">
        <v>2.56</v>
      </c>
      <c r="J1531" s="1191">
        <v>0</v>
      </c>
      <c r="K1531" s="1192">
        <v>21</v>
      </c>
      <c r="L1531" s="1191">
        <v>51.712000000000003</v>
      </c>
      <c r="M1531" s="1191">
        <v>53.76</v>
      </c>
      <c r="N1531" s="1190">
        <v>1</v>
      </c>
      <c r="O1531" s="1190">
        <v>0</v>
      </c>
      <c r="P1531" s="1187">
        <v>4690379081142</v>
      </c>
      <c r="Q1531" s="1190"/>
      <c r="R1531" s="1190">
        <v>0</v>
      </c>
      <c r="S1531" s="968" t="s">
        <v>4092</v>
      </c>
      <c r="T1531" s="983">
        <f t="shared" si="48"/>
        <v>4196.88</v>
      </c>
      <c r="U1531" s="983">
        <f t="shared" si="49"/>
        <v>4406.7240000000002</v>
      </c>
      <c r="V1531" s="1169"/>
    </row>
    <row r="1532" spans="1:22" hidden="1">
      <c r="A1532" s="1187" t="s">
        <v>4438</v>
      </c>
      <c r="B1532" s="1188">
        <v>610010002165</v>
      </c>
      <c r="C1532" s="1187" t="s">
        <v>4444</v>
      </c>
      <c r="D1532" s="1187" t="s">
        <v>4101</v>
      </c>
      <c r="E1532" s="1187" t="s">
        <v>4090</v>
      </c>
      <c r="F1532" s="1189">
        <v>4464</v>
      </c>
      <c r="G1532" s="1187" t="s">
        <v>4091</v>
      </c>
      <c r="H1532" s="1190">
        <v>2</v>
      </c>
      <c r="I1532" s="1191">
        <v>1.44</v>
      </c>
      <c r="J1532" s="1191">
        <v>0</v>
      </c>
      <c r="K1532" s="1192">
        <v>35</v>
      </c>
      <c r="L1532" s="1191">
        <v>29.088000000000001</v>
      </c>
      <c r="M1532" s="1191">
        <v>50.4</v>
      </c>
      <c r="N1532" s="1190">
        <v>1</v>
      </c>
      <c r="O1532" s="1190">
        <v>0</v>
      </c>
      <c r="P1532" s="1187">
        <v>4690379081098</v>
      </c>
      <c r="Q1532" s="1190"/>
      <c r="R1532" s="1190">
        <v>0</v>
      </c>
      <c r="S1532" s="968" t="s">
        <v>4092</v>
      </c>
      <c r="T1532" s="983">
        <f t="shared" si="48"/>
        <v>2990.88</v>
      </c>
      <c r="U1532" s="983">
        <f t="shared" si="49"/>
        <v>3140.4240000000004</v>
      </c>
      <c r="V1532" s="1169"/>
    </row>
    <row r="1533" spans="1:22" hidden="1">
      <c r="A1533" s="1187" t="s">
        <v>4438</v>
      </c>
      <c r="B1533" s="1188">
        <v>610010002166</v>
      </c>
      <c r="C1533" s="1187" t="s">
        <v>4445</v>
      </c>
      <c r="D1533" s="1187" t="s">
        <v>4101</v>
      </c>
      <c r="E1533" s="1187" t="s">
        <v>4090</v>
      </c>
      <c r="F1533" s="1189">
        <v>4464</v>
      </c>
      <c r="G1533" s="1187" t="s">
        <v>4091</v>
      </c>
      <c r="H1533" s="1190">
        <v>2</v>
      </c>
      <c r="I1533" s="1191">
        <v>1.44</v>
      </c>
      <c r="J1533" s="1191">
        <v>0</v>
      </c>
      <c r="K1533" s="1192">
        <v>35</v>
      </c>
      <c r="L1533" s="1191">
        <v>29.088000000000001</v>
      </c>
      <c r="M1533" s="1191">
        <v>50.4</v>
      </c>
      <c r="N1533" s="1190">
        <v>1</v>
      </c>
      <c r="O1533" s="1190">
        <v>0</v>
      </c>
      <c r="P1533" s="1187">
        <v>4690379081104</v>
      </c>
      <c r="Q1533" s="1190"/>
      <c r="R1533" s="1190">
        <v>0</v>
      </c>
      <c r="S1533" s="968" t="s">
        <v>4092</v>
      </c>
      <c r="T1533" s="983">
        <f t="shared" si="48"/>
        <v>2990.88</v>
      </c>
      <c r="U1533" s="983">
        <f t="shared" si="49"/>
        <v>3140.4240000000004</v>
      </c>
      <c r="V1533" s="1169"/>
    </row>
    <row r="1534" spans="1:22" hidden="1">
      <c r="A1534" s="1187" t="s">
        <v>4438</v>
      </c>
      <c r="B1534" s="1188">
        <v>610010002167</v>
      </c>
      <c r="C1534" s="1187" t="s">
        <v>4446</v>
      </c>
      <c r="D1534" s="1187" t="s">
        <v>4101</v>
      </c>
      <c r="E1534" s="1187" t="s">
        <v>4090</v>
      </c>
      <c r="F1534" s="1189">
        <v>4464</v>
      </c>
      <c r="G1534" s="1187" t="s">
        <v>4091</v>
      </c>
      <c r="H1534" s="1190">
        <v>2</v>
      </c>
      <c r="I1534" s="1191">
        <v>1.44</v>
      </c>
      <c r="J1534" s="1191">
        <v>0</v>
      </c>
      <c r="K1534" s="1192">
        <v>35</v>
      </c>
      <c r="L1534" s="1191">
        <v>29.088000000000001</v>
      </c>
      <c r="M1534" s="1191">
        <v>50.4</v>
      </c>
      <c r="N1534" s="1190">
        <v>1</v>
      </c>
      <c r="O1534" s="1190">
        <v>0</v>
      </c>
      <c r="P1534" s="1187">
        <v>4690379081111</v>
      </c>
      <c r="Q1534" s="1190"/>
      <c r="R1534" s="1190">
        <v>0</v>
      </c>
      <c r="S1534" s="968" t="s">
        <v>4092</v>
      </c>
      <c r="T1534" s="983">
        <f t="shared" si="48"/>
        <v>2990.88</v>
      </c>
      <c r="U1534" s="983">
        <f t="shared" si="49"/>
        <v>3140.4240000000004</v>
      </c>
      <c r="V1534" s="1169"/>
    </row>
    <row r="1535" spans="1:22" hidden="1">
      <c r="A1535" s="1187" t="s">
        <v>4438</v>
      </c>
      <c r="B1535" s="1188">
        <v>610015000594</v>
      </c>
      <c r="C1535" s="1187" t="s">
        <v>4447</v>
      </c>
      <c r="D1535" s="1187" t="s">
        <v>4101</v>
      </c>
      <c r="E1535" s="1187" t="s">
        <v>4090</v>
      </c>
      <c r="F1535" s="1189">
        <v>4794</v>
      </c>
      <c r="G1535" s="1187" t="s">
        <v>4091</v>
      </c>
      <c r="H1535" s="1190">
        <v>2</v>
      </c>
      <c r="I1535" s="1191">
        <v>1.44</v>
      </c>
      <c r="J1535" s="1191">
        <v>0</v>
      </c>
      <c r="K1535" s="1192">
        <v>35</v>
      </c>
      <c r="L1535" s="1191">
        <v>29.088000000000001</v>
      </c>
      <c r="M1535" s="1191">
        <v>50.4</v>
      </c>
      <c r="N1535" s="1190">
        <v>1</v>
      </c>
      <c r="O1535" s="1190">
        <v>0</v>
      </c>
      <c r="P1535" s="1187">
        <v>4690379081050</v>
      </c>
      <c r="Q1535" s="1190"/>
      <c r="R1535" s="1190">
        <v>0</v>
      </c>
      <c r="S1535" s="968" t="s">
        <v>4092</v>
      </c>
      <c r="T1535" s="983">
        <f t="shared" si="48"/>
        <v>3211.98</v>
      </c>
      <c r="U1535" s="983">
        <f t="shared" si="49"/>
        <v>3372.5790000000002</v>
      </c>
      <c r="V1535" s="1169"/>
    </row>
    <row r="1536" spans="1:22" hidden="1">
      <c r="A1536" s="1187" t="s">
        <v>4438</v>
      </c>
      <c r="B1536" s="1188">
        <v>610015000595</v>
      </c>
      <c r="C1536" s="1187" t="s">
        <v>4448</v>
      </c>
      <c r="D1536" s="1187" t="s">
        <v>4101</v>
      </c>
      <c r="E1536" s="1187" t="s">
        <v>4090</v>
      </c>
      <c r="F1536" s="1189">
        <v>4794</v>
      </c>
      <c r="G1536" s="1187" t="s">
        <v>4091</v>
      </c>
      <c r="H1536" s="1190">
        <v>2</v>
      </c>
      <c r="I1536" s="1191">
        <v>1.44</v>
      </c>
      <c r="J1536" s="1191">
        <v>0</v>
      </c>
      <c r="K1536" s="1192">
        <v>35</v>
      </c>
      <c r="L1536" s="1191">
        <v>29.088000000000001</v>
      </c>
      <c r="M1536" s="1191">
        <v>50.4</v>
      </c>
      <c r="N1536" s="1190">
        <v>1</v>
      </c>
      <c r="O1536" s="1190">
        <v>0</v>
      </c>
      <c r="P1536" s="1187">
        <v>4690379081067</v>
      </c>
      <c r="Q1536" s="1190"/>
      <c r="R1536" s="1190">
        <v>0</v>
      </c>
      <c r="S1536" s="968" t="s">
        <v>4092</v>
      </c>
      <c r="T1536" s="983">
        <f t="shared" si="48"/>
        <v>3211.98</v>
      </c>
      <c r="U1536" s="983">
        <f t="shared" si="49"/>
        <v>3372.5790000000002</v>
      </c>
      <c r="V1536" s="1169"/>
    </row>
    <row r="1537" spans="1:22" hidden="1">
      <c r="A1537" s="1187" t="s">
        <v>4438</v>
      </c>
      <c r="B1537" s="1188">
        <v>610015000596</v>
      </c>
      <c r="C1537" s="1187" t="s">
        <v>4449</v>
      </c>
      <c r="D1537" s="1187" t="s">
        <v>4101</v>
      </c>
      <c r="E1537" s="1187" t="s">
        <v>4090</v>
      </c>
      <c r="F1537" s="1189">
        <v>4794</v>
      </c>
      <c r="G1537" s="1187" t="s">
        <v>4091</v>
      </c>
      <c r="H1537" s="1190">
        <v>2</v>
      </c>
      <c r="I1537" s="1191">
        <v>1.44</v>
      </c>
      <c r="J1537" s="1191">
        <v>0</v>
      </c>
      <c r="K1537" s="1192">
        <v>35</v>
      </c>
      <c r="L1537" s="1191">
        <v>29.088000000000001</v>
      </c>
      <c r="M1537" s="1191">
        <v>50.4</v>
      </c>
      <c r="N1537" s="1190">
        <v>1</v>
      </c>
      <c r="O1537" s="1190">
        <v>0</v>
      </c>
      <c r="P1537" s="1187">
        <v>4690379081074</v>
      </c>
      <c r="Q1537" s="1190"/>
      <c r="R1537" s="1190">
        <v>0</v>
      </c>
      <c r="S1537" s="968" t="s">
        <v>4092</v>
      </c>
      <c r="T1537" s="983">
        <f t="shared" si="48"/>
        <v>3211.98</v>
      </c>
      <c r="U1537" s="983">
        <f t="shared" si="49"/>
        <v>3372.5790000000002</v>
      </c>
      <c r="V1537" s="1169"/>
    </row>
    <row r="1538" spans="1:22" hidden="1">
      <c r="A1538" s="1187" t="s">
        <v>4438</v>
      </c>
      <c r="B1538" s="1188">
        <v>610015000597</v>
      </c>
      <c r="C1538" s="1187" t="s">
        <v>4450</v>
      </c>
      <c r="D1538" s="1187" t="s">
        <v>4101</v>
      </c>
      <c r="E1538" s="1187" t="s">
        <v>4090</v>
      </c>
      <c r="F1538" s="1189">
        <v>4794</v>
      </c>
      <c r="G1538" s="1187" t="s">
        <v>4091</v>
      </c>
      <c r="H1538" s="1190">
        <v>2</v>
      </c>
      <c r="I1538" s="1191">
        <v>1.44</v>
      </c>
      <c r="J1538" s="1191">
        <v>0</v>
      </c>
      <c r="K1538" s="1192">
        <v>35</v>
      </c>
      <c r="L1538" s="1191">
        <v>29.088000000000001</v>
      </c>
      <c r="M1538" s="1191">
        <v>50.4</v>
      </c>
      <c r="N1538" s="1190">
        <v>1</v>
      </c>
      <c r="O1538" s="1190">
        <v>0</v>
      </c>
      <c r="P1538" s="1187">
        <v>4690379081081</v>
      </c>
      <c r="Q1538" s="1190"/>
      <c r="R1538" s="1190">
        <v>0</v>
      </c>
      <c r="S1538" s="968" t="s">
        <v>4092</v>
      </c>
      <c r="T1538" s="983">
        <f t="shared" si="48"/>
        <v>3211.98</v>
      </c>
      <c r="U1538" s="983">
        <f t="shared" si="49"/>
        <v>3372.5790000000002</v>
      </c>
      <c r="V1538" s="1169"/>
    </row>
    <row r="1539" spans="1:22" hidden="1">
      <c r="A1539" s="1187" t="s">
        <v>4438</v>
      </c>
      <c r="B1539" s="1188">
        <v>610110000805</v>
      </c>
      <c r="C1539" s="1187" t="s">
        <v>4451</v>
      </c>
      <c r="D1539" s="1187" t="s">
        <v>4114</v>
      </c>
      <c r="E1539" s="1187" t="s">
        <v>4090</v>
      </c>
      <c r="F1539" s="1189">
        <v>20382</v>
      </c>
      <c r="G1539" s="1187" t="s">
        <v>4091</v>
      </c>
      <c r="H1539" s="1190">
        <v>11</v>
      </c>
      <c r="I1539" s="1191">
        <v>0.99</v>
      </c>
      <c r="J1539" s="1191">
        <v>0</v>
      </c>
      <c r="K1539" s="1192">
        <v>36</v>
      </c>
      <c r="L1539" s="1191">
        <v>20.354399999999998</v>
      </c>
      <c r="M1539" s="1191">
        <v>35.64</v>
      </c>
      <c r="N1539" s="1190">
        <v>1</v>
      </c>
      <c r="O1539" s="1190">
        <v>0</v>
      </c>
      <c r="P1539" s="1187">
        <v>4690379081630</v>
      </c>
      <c r="Q1539" s="1190"/>
      <c r="R1539" s="1190">
        <v>0</v>
      </c>
      <c r="S1539" s="968" t="s">
        <v>4092</v>
      </c>
      <c r="T1539" s="983">
        <f t="shared" si="48"/>
        <v>13655.94</v>
      </c>
      <c r="U1539" s="983">
        <f t="shared" si="49"/>
        <v>14338.737000000001</v>
      </c>
      <c r="V1539" s="1169"/>
    </row>
    <row r="1540" spans="1:22" hidden="1">
      <c r="A1540" s="1187" t="s">
        <v>4438</v>
      </c>
      <c r="B1540" s="1188">
        <v>610110000806</v>
      </c>
      <c r="C1540" s="1187" t="s">
        <v>4452</v>
      </c>
      <c r="D1540" s="1187" t="s">
        <v>4114</v>
      </c>
      <c r="E1540" s="1187" t="s">
        <v>4090</v>
      </c>
      <c r="F1540" s="1189">
        <v>20382</v>
      </c>
      <c r="G1540" s="1187" t="s">
        <v>4091</v>
      </c>
      <c r="H1540" s="1190">
        <v>11</v>
      </c>
      <c r="I1540" s="1191">
        <v>0.99</v>
      </c>
      <c r="J1540" s="1191">
        <v>0</v>
      </c>
      <c r="K1540" s="1192">
        <v>36</v>
      </c>
      <c r="L1540" s="1191">
        <v>20.354399999999998</v>
      </c>
      <c r="M1540" s="1191">
        <v>35.64</v>
      </c>
      <c r="N1540" s="1190">
        <v>1</v>
      </c>
      <c r="O1540" s="1190">
        <v>0</v>
      </c>
      <c r="P1540" s="1187">
        <v>4690379081647</v>
      </c>
      <c r="Q1540" s="1190"/>
      <c r="R1540" s="1190">
        <v>0</v>
      </c>
      <c r="S1540" s="968" t="s">
        <v>4092</v>
      </c>
      <c r="T1540" s="983">
        <f t="shared" si="48"/>
        <v>13655.94</v>
      </c>
      <c r="U1540" s="983">
        <f t="shared" si="49"/>
        <v>14338.737000000001</v>
      </c>
      <c r="V1540" s="1169"/>
    </row>
    <row r="1541" spans="1:22" hidden="1">
      <c r="A1541" s="1187" t="s">
        <v>4438</v>
      </c>
      <c r="B1541" s="1188">
        <v>610110000807</v>
      </c>
      <c r="C1541" s="1187" t="s">
        <v>4453</v>
      </c>
      <c r="D1541" s="1187" t="s">
        <v>4114</v>
      </c>
      <c r="E1541" s="1187" t="s">
        <v>4090</v>
      </c>
      <c r="F1541" s="1189">
        <v>20382</v>
      </c>
      <c r="G1541" s="1187" t="s">
        <v>4091</v>
      </c>
      <c r="H1541" s="1190">
        <v>11</v>
      </c>
      <c r="I1541" s="1191">
        <v>0.99</v>
      </c>
      <c r="J1541" s="1191">
        <v>0</v>
      </c>
      <c r="K1541" s="1192">
        <v>36</v>
      </c>
      <c r="L1541" s="1191">
        <v>20.354399999999998</v>
      </c>
      <c r="M1541" s="1191">
        <v>35.64</v>
      </c>
      <c r="N1541" s="1190">
        <v>1</v>
      </c>
      <c r="O1541" s="1190">
        <v>0</v>
      </c>
      <c r="P1541" s="1187">
        <v>4690379081654</v>
      </c>
      <c r="Q1541" s="1190"/>
      <c r="R1541" s="1190">
        <v>0</v>
      </c>
      <c r="S1541" s="968" t="s">
        <v>4092</v>
      </c>
      <c r="T1541" s="983">
        <f t="shared" si="48"/>
        <v>13655.94</v>
      </c>
      <c r="U1541" s="983">
        <f t="shared" si="49"/>
        <v>14338.737000000001</v>
      </c>
      <c r="V1541" s="1169"/>
    </row>
    <row r="1542" spans="1:22" hidden="1">
      <c r="A1542" s="1187" t="s">
        <v>4438</v>
      </c>
      <c r="B1542" s="1188">
        <v>610110000808</v>
      </c>
      <c r="C1542" s="1187" t="s">
        <v>4454</v>
      </c>
      <c r="D1542" s="1187" t="s">
        <v>4114</v>
      </c>
      <c r="E1542" s="1187" t="s">
        <v>4090</v>
      </c>
      <c r="F1542" s="1189">
        <v>20382</v>
      </c>
      <c r="G1542" s="1187" t="s">
        <v>4091</v>
      </c>
      <c r="H1542" s="1190">
        <v>11</v>
      </c>
      <c r="I1542" s="1191">
        <v>0.99</v>
      </c>
      <c r="J1542" s="1191">
        <v>0</v>
      </c>
      <c r="K1542" s="1192">
        <v>36</v>
      </c>
      <c r="L1542" s="1191">
        <v>20.354399999999998</v>
      </c>
      <c r="M1542" s="1191">
        <v>35.64</v>
      </c>
      <c r="N1542" s="1190">
        <v>1</v>
      </c>
      <c r="O1542" s="1190">
        <v>0</v>
      </c>
      <c r="P1542" s="1187">
        <v>4690379081661</v>
      </c>
      <c r="Q1542" s="1190"/>
      <c r="R1542" s="1190">
        <v>0</v>
      </c>
      <c r="S1542" s="968" t="s">
        <v>4092</v>
      </c>
      <c r="T1542" s="983">
        <f t="shared" si="48"/>
        <v>13655.94</v>
      </c>
      <c r="U1542" s="983">
        <f t="shared" si="49"/>
        <v>14338.737000000001</v>
      </c>
      <c r="V1542" s="1169"/>
    </row>
    <row r="1543" spans="1:22" hidden="1">
      <c r="A1543" s="1187" t="s">
        <v>4438</v>
      </c>
      <c r="B1543" s="1188">
        <v>610110000802</v>
      </c>
      <c r="C1543" s="1187" t="s">
        <v>4455</v>
      </c>
      <c r="D1543" s="1187" t="s">
        <v>4114</v>
      </c>
      <c r="E1543" s="1187" t="s">
        <v>4090</v>
      </c>
      <c r="F1543" s="1189">
        <v>14400</v>
      </c>
      <c r="G1543" s="1187" t="s">
        <v>4091</v>
      </c>
      <c r="H1543" s="1190">
        <v>11</v>
      </c>
      <c r="I1543" s="1191">
        <v>0.99</v>
      </c>
      <c r="J1543" s="1191">
        <v>0</v>
      </c>
      <c r="K1543" s="1192">
        <v>36</v>
      </c>
      <c r="L1543" s="1191">
        <v>20.354399999999998</v>
      </c>
      <c r="M1543" s="1191">
        <v>35.64</v>
      </c>
      <c r="N1543" s="1190">
        <v>1</v>
      </c>
      <c r="O1543" s="1190">
        <v>0</v>
      </c>
      <c r="P1543" s="1187">
        <v>4690379081609</v>
      </c>
      <c r="Q1543" s="1190"/>
      <c r="R1543" s="1190">
        <v>0</v>
      </c>
      <c r="S1543" s="968" t="s">
        <v>4092</v>
      </c>
      <c r="T1543" s="983">
        <f t="shared" si="48"/>
        <v>9648</v>
      </c>
      <c r="U1543" s="983">
        <f t="shared" si="49"/>
        <v>10130.4</v>
      </c>
      <c r="V1543" s="1169"/>
    </row>
    <row r="1544" spans="1:22" hidden="1">
      <c r="A1544" s="1187" t="s">
        <v>4438</v>
      </c>
      <c r="B1544" s="1188">
        <v>610110000803</v>
      </c>
      <c r="C1544" s="1187" t="s">
        <v>4456</v>
      </c>
      <c r="D1544" s="1187" t="s">
        <v>4114</v>
      </c>
      <c r="E1544" s="1187" t="s">
        <v>4090</v>
      </c>
      <c r="F1544" s="1189">
        <v>14400</v>
      </c>
      <c r="G1544" s="1187" t="s">
        <v>4091</v>
      </c>
      <c r="H1544" s="1190">
        <v>11</v>
      </c>
      <c r="I1544" s="1191">
        <v>0.99</v>
      </c>
      <c r="J1544" s="1191">
        <v>0</v>
      </c>
      <c r="K1544" s="1192">
        <v>36</v>
      </c>
      <c r="L1544" s="1191">
        <v>20.354399999999998</v>
      </c>
      <c r="M1544" s="1191">
        <v>35.64</v>
      </c>
      <c r="N1544" s="1190">
        <v>1</v>
      </c>
      <c r="O1544" s="1190">
        <v>0</v>
      </c>
      <c r="P1544" s="1187">
        <v>4690379081616</v>
      </c>
      <c r="Q1544" s="1190"/>
      <c r="R1544" s="1190">
        <v>0</v>
      </c>
      <c r="S1544" s="968" t="s">
        <v>4092</v>
      </c>
      <c r="T1544" s="983">
        <f t="shared" si="48"/>
        <v>9648</v>
      </c>
      <c r="U1544" s="983">
        <f t="shared" si="49"/>
        <v>10130.4</v>
      </c>
      <c r="V1544" s="1169"/>
    </row>
    <row r="1545" spans="1:22" hidden="1">
      <c r="A1545" s="1187" t="s">
        <v>4438</v>
      </c>
      <c r="B1545" s="1188">
        <v>610110000804</v>
      </c>
      <c r="C1545" s="1187" t="s">
        <v>4457</v>
      </c>
      <c r="D1545" s="1187" t="s">
        <v>4114</v>
      </c>
      <c r="E1545" s="1187" t="s">
        <v>4090</v>
      </c>
      <c r="F1545" s="1189">
        <v>14400</v>
      </c>
      <c r="G1545" s="1187" t="s">
        <v>4091</v>
      </c>
      <c r="H1545" s="1190">
        <v>11</v>
      </c>
      <c r="I1545" s="1191">
        <v>0.99</v>
      </c>
      <c r="J1545" s="1191">
        <v>0</v>
      </c>
      <c r="K1545" s="1192">
        <v>36</v>
      </c>
      <c r="L1545" s="1191">
        <v>20.354399999999998</v>
      </c>
      <c r="M1545" s="1191">
        <v>35.64</v>
      </c>
      <c r="N1545" s="1190">
        <v>1</v>
      </c>
      <c r="O1545" s="1190">
        <v>0</v>
      </c>
      <c r="P1545" s="1187">
        <v>4690379081623</v>
      </c>
      <c r="Q1545" s="1190"/>
      <c r="R1545" s="1190">
        <v>0</v>
      </c>
      <c r="S1545" s="968" t="s">
        <v>4092</v>
      </c>
      <c r="T1545" s="983">
        <f t="shared" si="48"/>
        <v>9648</v>
      </c>
      <c r="U1545" s="983">
        <f t="shared" si="49"/>
        <v>10130.4</v>
      </c>
      <c r="V1545" s="1169"/>
    </row>
    <row r="1546" spans="1:22" hidden="1">
      <c r="A1546" s="1187" t="s">
        <v>4438</v>
      </c>
      <c r="B1546" s="1188">
        <v>610090002340</v>
      </c>
      <c r="C1546" s="1187" t="s">
        <v>4458</v>
      </c>
      <c r="D1546" s="1187" t="s">
        <v>4119</v>
      </c>
      <c r="E1546" s="1187" t="s">
        <v>4120</v>
      </c>
      <c r="F1546" s="1189">
        <v>696</v>
      </c>
      <c r="G1546" s="1187" t="s">
        <v>4091</v>
      </c>
      <c r="H1546" s="1190">
        <v>10</v>
      </c>
      <c r="I1546" s="1191">
        <v>0.57600368642359301</v>
      </c>
      <c r="J1546" s="1191">
        <v>0</v>
      </c>
      <c r="K1546" s="1192">
        <v>60</v>
      </c>
      <c r="L1546" s="1191">
        <v>9.5</v>
      </c>
      <c r="M1546" s="1191">
        <v>34.5602211854156</v>
      </c>
      <c r="N1546" s="1190">
        <v>1</v>
      </c>
      <c r="O1546" s="1190">
        <v>0</v>
      </c>
      <c r="P1546" s="1187">
        <v>4690379081159</v>
      </c>
      <c r="Q1546" s="1190"/>
      <c r="R1546" s="1190">
        <v>0</v>
      </c>
      <c r="S1546" s="968" t="s">
        <v>4092</v>
      </c>
      <c r="T1546" s="983">
        <f t="shared" si="48"/>
        <v>466.32000000000005</v>
      </c>
      <c r="U1546" s="983">
        <f t="shared" si="49"/>
        <v>489.63600000000008</v>
      </c>
      <c r="V1546" s="1169"/>
    </row>
    <row r="1547" spans="1:22" hidden="1">
      <c r="A1547" s="1187" t="s">
        <v>4438</v>
      </c>
      <c r="B1547" s="1188">
        <v>610090002341</v>
      </c>
      <c r="C1547" s="1187" t="s">
        <v>4459</v>
      </c>
      <c r="D1547" s="1187" t="s">
        <v>4119</v>
      </c>
      <c r="E1547" s="1187" t="s">
        <v>4120</v>
      </c>
      <c r="F1547" s="1189">
        <v>696</v>
      </c>
      <c r="G1547" s="1187" t="s">
        <v>4091</v>
      </c>
      <c r="H1547" s="1190">
        <v>10</v>
      </c>
      <c r="I1547" s="1191">
        <v>0.57600368642359301</v>
      </c>
      <c r="J1547" s="1191">
        <v>0</v>
      </c>
      <c r="K1547" s="1192">
        <v>60</v>
      </c>
      <c r="L1547" s="1191">
        <v>9.5</v>
      </c>
      <c r="M1547" s="1191">
        <v>34.5602211854156</v>
      </c>
      <c r="N1547" s="1190">
        <v>1</v>
      </c>
      <c r="O1547" s="1190">
        <v>0</v>
      </c>
      <c r="P1547" s="1187">
        <v>4690379081166</v>
      </c>
      <c r="Q1547" s="1190"/>
      <c r="R1547" s="1190">
        <v>0</v>
      </c>
      <c r="S1547" s="968" t="s">
        <v>4092</v>
      </c>
      <c r="T1547" s="983">
        <f t="shared" si="48"/>
        <v>466.32000000000005</v>
      </c>
      <c r="U1547" s="983">
        <f t="shared" si="49"/>
        <v>489.63600000000008</v>
      </c>
      <c r="V1547" s="1169"/>
    </row>
    <row r="1548" spans="1:22" hidden="1">
      <c r="A1548" s="1187" t="s">
        <v>4438</v>
      </c>
      <c r="B1548" s="1188">
        <v>610090002342</v>
      </c>
      <c r="C1548" s="1187" t="s">
        <v>4460</v>
      </c>
      <c r="D1548" s="1187" t="s">
        <v>4119</v>
      </c>
      <c r="E1548" s="1187" t="s">
        <v>4120</v>
      </c>
      <c r="F1548" s="1189">
        <v>696</v>
      </c>
      <c r="G1548" s="1187" t="s">
        <v>4091</v>
      </c>
      <c r="H1548" s="1190">
        <v>10</v>
      </c>
      <c r="I1548" s="1191">
        <v>0.57600368642359301</v>
      </c>
      <c r="J1548" s="1191">
        <v>0</v>
      </c>
      <c r="K1548" s="1192">
        <v>60</v>
      </c>
      <c r="L1548" s="1191">
        <v>9.5</v>
      </c>
      <c r="M1548" s="1191">
        <v>34.5602211854156</v>
      </c>
      <c r="N1548" s="1190">
        <v>1</v>
      </c>
      <c r="O1548" s="1190">
        <v>0</v>
      </c>
      <c r="P1548" s="1187">
        <v>4690379081173</v>
      </c>
      <c r="Q1548" s="1190"/>
      <c r="R1548" s="1190">
        <v>0</v>
      </c>
      <c r="S1548" s="968" t="s">
        <v>4092</v>
      </c>
      <c r="T1548" s="983">
        <f t="shared" si="48"/>
        <v>466.32000000000005</v>
      </c>
      <c r="U1548" s="983">
        <f t="shared" si="49"/>
        <v>489.63600000000008</v>
      </c>
      <c r="V1548" s="1169"/>
    </row>
    <row r="1549" spans="1:22" hidden="1">
      <c r="A1549" s="1187" t="s">
        <v>4438</v>
      </c>
      <c r="B1549" s="1188">
        <v>610090002330</v>
      </c>
      <c r="C1549" s="1187" t="s">
        <v>4461</v>
      </c>
      <c r="D1549" s="1187" t="s">
        <v>4125</v>
      </c>
      <c r="E1549" s="1187" t="s">
        <v>4120</v>
      </c>
      <c r="F1549" s="1189">
        <v>240</v>
      </c>
      <c r="G1549" s="1187" t="s">
        <v>4091</v>
      </c>
      <c r="H1549" s="1190">
        <v>10</v>
      </c>
      <c r="I1549" s="1191">
        <v>0.43200276481769501</v>
      </c>
      <c r="J1549" s="1191">
        <v>0</v>
      </c>
      <c r="K1549" s="1192">
        <v>72</v>
      </c>
      <c r="L1549" s="1191">
        <v>9.0299999999999994</v>
      </c>
      <c r="M1549" s="1191">
        <v>31.104199066873999</v>
      </c>
      <c r="N1549" s="1190">
        <v>1</v>
      </c>
      <c r="O1549" s="1190">
        <v>0</v>
      </c>
      <c r="P1549" s="1187">
        <v>4690379081180</v>
      </c>
      <c r="Q1549" s="1190"/>
      <c r="R1549" s="1190">
        <v>0</v>
      </c>
      <c r="S1549" s="968" t="s">
        <v>4092</v>
      </c>
      <c r="T1549" s="983">
        <f t="shared" si="48"/>
        <v>160.80000000000001</v>
      </c>
      <c r="U1549" s="983">
        <f t="shared" si="49"/>
        <v>168.84000000000003</v>
      </c>
      <c r="V1549" s="1169"/>
    </row>
    <row r="1550" spans="1:22" hidden="1">
      <c r="A1550" s="1187" t="s">
        <v>4438</v>
      </c>
      <c r="B1550" s="1188">
        <v>610090002331</v>
      </c>
      <c r="C1550" s="1187" t="s">
        <v>4462</v>
      </c>
      <c r="D1550" s="1187" t="s">
        <v>4125</v>
      </c>
      <c r="E1550" s="1187" t="s">
        <v>4120</v>
      </c>
      <c r="F1550" s="1189">
        <v>240</v>
      </c>
      <c r="G1550" s="1187" t="s">
        <v>4091</v>
      </c>
      <c r="H1550" s="1190">
        <v>10</v>
      </c>
      <c r="I1550" s="1191">
        <v>0.43200276481769501</v>
      </c>
      <c r="J1550" s="1191">
        <v>0</v>
      </c>
      <c r="K1550" s="1192">
        <v>72</v>
      </c>
      <c r="L1550" s="1191">
        <v>9.0299999999999994</v>
      </c>
      <c r="M1550" s="1191">
        <v>31.104199066873999</v>
      </c>
      <c r="N1550" s="1190">
        <v>1</v>
      </c>
      <c r="O1550" s="1190">
        <v>0</v>
      </c>
      <c r="P1550" s="1187">
        <v>4690379081197</v>
      </c>
      <c r="Q1550" s="1190"/>
      <c r="R1550" s="1190">
        <v>0</v>
      </c>
      <c r="S1550" s="968" t="s">
        <v>4092</v>
      </c>
      <c r="T1550" s="983">
        <f t="shared" si="48"/>
        <v>160.80000000000001</v>
      </c>
      <c r="U1550" s="983">
        <f t="shared" si="49"/>
        <v>168.84000000000003</v>
      </c>
      <c r="V1550" s="1169"/>
    </row>
    <row r="1551" spans="1:22" hidden="1">
      <c r="A1551" s="1187" t="s">
        <v>4438</v>
      </c>
      <c r="B1551" s="1188">
        <v>610090002332</v>
      </c>
      <c r="C1551" s="1187" t="s">
        <v>4463</v>
      </c>
      <c r="D1551" s="1187" t="s">
        <v>4125</v>
      </c>
      <c r="E1551" s="1187" t="s">
        <v>4120</v>
      </c>
      <c r="F1551" s="1189">
        <v>240</v>
      </c>
      <c r="G1551" s="1187" t="s">
        <v>4091</v>
      </c>
      <c r="H1551" s="1190">
        <v>10</v>
      </c>
      <c r="I1551" s="1191">
        <v>0.43200276481769501</v>
      </c>
      <c r="J1551" s="1191">
        <v>0</v>
      </c>
      <c r="K1551" s="1192">
        <v>72</v>
      </c>
      <c r="L1551" s="1191">
        <v>9.0299999999999994</v>
      </c>
      <c r="M1551" s="1191">
        <v>31.104199066873999</v>
      </c>
      <c r="N1551" s="1190">
        <v>1</v>
      </c>
      <c r="O1551" s="1190">
        <v>0</v>
      </c>
      <c r="P1551" s="1187">
        <v>4690379081203</v>
      </c>
      <c r="Q1551" s="1190"/>
      <c r="R1551" s="1190">
        <v>0</v>
      </c>
      <c r="S1551" s="968" t="s">
        <v>4092</v>
      </c>
      <c r="T1551" s="983">
        <f t="shared" si="48"/>
        <v>160.80000000000001</v>
      </c>
      <c r="U1551" s="983">
        <f t="shared" si="49"/>
        <v>168.84000000000003</v>
      </c>
      <c r="V1551" s="1169"/>
    </row>
    <row r="1552" spans="1:22" hidden="1">
      <c r="A1552" s="1187" t="s">
        <v>4438</v>
      </c>
      <c r="B1552" s="1188">
        <v>610090002323</v>
      </c>
      <c r="C1552" s="1187" t="s">
        <v>4464</v>
      </c>
      <c r="D1552" s="1187" t="s">
        <v>4130</v>
      </c>
      <c r="E1552" s="1187" t="s">
        <v>4120</v>
      </c>
      <c r="F1552" s="1189">
        <v>126</v>
      </c>
      <c r="G1552" s="1187" t="s">
        <v>4091</v>
      </c>
      <c r="H1552" s="1190">
        <v>19</v>
      </c>
      <c r="I1552" s="1191">
        <v>9.8496630378434397E-2</v>
      </c>
      <c r="J1552" s="1191">
        <v>0</v>
      </c>
      <c r="K1552" s="1192">
        <v>416</v>
      </c>
      <c r="L1552" s="1191">
        <v>2.1659999999999999</v>
      </c>
      <c r="M1552" s="1191">
        <v>40.974598237428701</v>
      </c>
      <c r="N1552" s="1190">
        <v>1</v>
      </c>
      <c r="O1552" s="1190">
        <v>0</v>
      </c>
      <c r="P1552" s="1187">
        <v>4690379081258</v>
      </c>
      <c r="Q1552" s="1190"/>
      <c r="R1552" s="1190">
        <v>0</v>
      </c>
      <c r="S1552" s="968" t="s">
        <v>4092</v>
      </c>
      <c r="T1552" s="983">
        <f t="shared" si="48"/>
        <v>84.42</v>
      </c>
      <c r="U1552" s="983">
        <f t="shared" si="49"/>
        <v>88.641000000000005</v>
      </c>
      <c r="V1552" s="1169"/>
    </row>
    <row r="1553" spans="1:22" hidden="1">
      <c r="A1553" s="1187" t="s">
        <v>4438</v>
      </c>
      <c r="B1553" s="1188">
        <v>610090002324</v>
      </c>
      <c r="C1553" s="1187" t="s">
        <v>4465</v>
      </c>
      <c r="D1553" s="1187" t="s">
        <v>4130</v>
      </c>
      <c r="E1553" s="1187" t="s">
        <v>4120</v>
      </c>
      <c r="F1553" s="1189">
        <v>126</v>
      </c>
      <c r="G1553" s="1187" t="s">
        <v>4091</v>
      </c>
      <c r="H1553" s="1190">
        <v>19</v>
      </c>
      <c r="I1553" s="1191">
        <v>9.8496630378434397E-2</v>
      </c>
      <c r="J1553" s="1191">
        <v>0</v>
      </c>
      <c r="K1553" s="1192">
        <v>416</v>
      </c>
      <c r="L1553" s="1191">
        <v>2.1659999999999999</v>
      </c>
      <c r="M1553" s="1191">
        <v>40.974598237428701</v>
      </c>
      <c r="N1553" s="1190">
        <v>1</v>
      </c>
      <c r="O1553" s="1190">
        <v>0</v>
      </c>
      <c r="P1553" s="1187">
        <v>4690379081265</v>
      </c>
      <c r="Q1553" s="1190"/>
      <c r="R1553" s="1190">
        <v>0</v>
      </c>
      <c r="S1553" s="968" t="s">
        <v>4092</v>
      </c>
      <c r="T1553" s="983">
        <f t="shared" si="48"/>
        <v>84.42</v>
      </c>
      <c r="U1553" s="983">
        <f t="shared" si="49"/>
        <v>88.641000000000005</v>
      </c>
      <c r="V1553" s="1169"/>
    </row>
    <row r="1554" spans="1:22" hidden="1">
      <c r="A1554" s="1187" t="s">
        <v>4438</v>
      </c>
      <c r="B1554" s="1188">
        <v>610090002325</v>
      </c>
      <c r="C1554" s="1187" t="s">
        <v>4466</v>
      </c>
      <c r="D1554" s="1187" t="s">
        <v>4130</v>
      </c>
      <c r="E1554" s="1187" t="s">
        <v>4120</v>
      </c>
      <c r="F1554" s="1189">
        <v>126</v>
      </c>
      <c r="G1554" s="1187" t="s">
        <v>4091</v>
      </c>
      <c r="H1554" s="1190">
        <v>19</v>
      </c>
      <c r="I1554" s="1191">
        <v>9.8496630378434397E-2</v>
      </c>
      <c r="J1554" s="1191">
        <v>0</v>
      </c>
      <c r="K1554" s="1192">
        <v>416</v>
      </c>
      <c r="L1554" s="1191">
        <v>2.1659999999999999</v>
      </c>
      <c r="M1554" s="1191">
        <v>40.974598237428701</v>
      </c>
      <c r="N1554" s="1190">
        <v>1</v>
      </c>
      <c r="O1554" s="1190">
        <v>0</v>
      </c>
      <c r="P1554" s="1187">
        <v>4690379081272</v>
      </c>
      <c r="Q1554" s="1190"/>
      <c r="R1554" s="1190">
        <v>0</v>
      </c>
      <c r="S1554" s="968" t="s">
        <v>4092</v>
      </c>
      <c r="T1554" s="983">
        <f t="shared" si="48"/>
        <v>84.42</v>
      </c>
      <c r="U1554" s="983">
        <f t="shared" si="49"/>
        <v>88.641000000000005</v>
      </c>
      <c r="V1554" s="1169"/>
    </row>
    <row r="1555" spans="1:22" hidden="1">
      <c r="A1555" s="1187" t="s">
        <v>4438</v>
      </c>
      <c r="B1555" s="1188">
        <v>610090002333</v>
      </c>
      <c r="C1555" s="1187" t="s">
        <v>4467</v>
      </c>
      <c r="D1555" s="1187" t="s">
        <v>4125</v>
      </c>
      <c r="E1555" s="1187" t="s">
        <v>4120</v>
      </c>
      <c r="F1555" s="1189">
        <v>306</v>
      </c>
      <c r="G1555" s="1187" t="s">
        <v>4091</v>
      </c>
      <c r="H1555" s="1190">
        <v>10</v>
      </c>
      <c r="I1555" s="1191">
        <v>0.43200276481769501</v>
      </c>
      <c r="J1555" s="1191">
        <v>0</v>
      </c>
      <c r="K1555" s="1192">
        <v>72</v>
      </c>
      <c r="L1555" s="1191">
        <v>9.0299999999999994</v>
      </c>
      <c r="M1555" s="1191">
        <v>31.104199066873999</v>
      </c>
      <c r="N1555" s="1190">
        <v>1</v>
      </c>
      <c r="O1555" s="1190">
        <v>0</v>
      </c>
      <c r="P1555" s="1187">
        <v>4690379081210</v>
      </c>
      <c r="Q1555" s="1190"/>
      <c r="R1555" s="1190">
        <v>0</v>
      </c>
      <c r="S1555" s="968" t="s">
        <v>4092</v>
      </c>
      <c r="T1555" s="983">
        <f t="shared" si="48"/>
        <v>205.02</v>
      </c>
      <c r="U1555" s="983">
        <f t="shared" si="49"/>
        <v>215.27100000000002</v>
      </c>
      <c r="V1555" s="1169"/>
    </row>
    <row r="1556" spans="1:22" hidden="1">
      <c r="A1556" s="1187" t="s">
        <v>4438</v>
      </c>
      <c r="B1556" s="1188">
        <v>610090002334</v>
      </c>
      <c r="C1556" s="1187" t="s">
        <v>4468</v>
      </c>
      <c r="D1556" s="1187" t="s">
        <v>4125</v>
      </c>
      <c r="E1556" s="1187" t="s">
        <v>4120</v>
      </c>
      <c r="F1556" s="1189">
        <v>306</v>
      </c>
      <c r="G1556" s="1187" t="s">
        <v>4091</v>
      </c>
      <c r="H1556" s="1190">
        <v>10</v>
      </c>
      <c r="I1556" s="1191">
        <v>0.43200276481769501</v>
      </c>
      <c r="J1556" s="1191">
        <v>0</v>
      </c>
      <c r="K1556" s="1192">
        <v>72</v>
      </c>
      <c r="L1556" s="1191">
        <v>9.0299999999999994</v>
      </c>
      <c r="M1556" s="1191">
        <v>31.104199066873999</v>
      </c>
      <c r="N1556" s="1190">
        <v>1</v>
      </c>
      <c r="O1556" s="1190">
        <v>0</v>
      </c>
      <c r="P1556" s="1187">
        <v>4690379081227</v>
      </c>
      <c r="Q1556" s="1190"/>
      <c r="R1556" s="1190">
        <v>0</v>
      </c>
      <c r="S1556" s="968" t="s">
        <v>4092</v>
      </c>
      <c r="T1556" s="983">
        <f t="shared" si="48"/>
        <v>205.02</v>
      </c>
      <c r="U1556" s="983">
        <f t="shared" si="49"/>
        <v>215.27100000000002</v>
      </c>
      <c r="V1556" s="1169"/>
    </row>
    <row r="1557" spans="1:22" hidden="1">
      <c r="A1557" s="1187" t="s">
        <v>4438</v>
      </c>
      <c r="B1557" s="1188">
        <v>610090002335</v>
      </c>
      <c r="C1557" s="1187" t="s">
        <v>4469</v>
      </c>
      <c r="D1557" s="1187" t="s">
        <v>4125</v>
      </c>
      <c r="E1557" s="1187" t="s">
        <v>4120</v>
      </c>
      <c r="F1557" s="1189">
        <v>306</v>
      </c>
      <c r="G1557" s="1187" t="s">
        <v>4091</v>
      </c>
      <c r="H1557" s="1190">
        <v>10</v>
      </c>
      <c r="I1557" s="1191">
        <v>0.43200276481769501</v>
      </c>
      <c r="J1557" s="1191">
        <v>0</v>
      </c>
      <c r="K1557" s="1192">
        <v>72</v>
      </c>
      <c r="L1557" s="1191">
        <v>9.0299999999999994</v>
      </c>
      <c r="M1557" s="1191">
        <v>31.104199066873999</v>
      </c>
      <c r="N1557" s="1190">
        <v>1</v>
      </c>
      <c r="O1557" s="1190">
        <v>0</v>
      </c>
      <c r="P1557" s="1187">
        <v>4690379081234</v>
      </c>
      <c r="Q1557" s="1190"/>
      <c r="R1557" s="1190">
        <v>0</v>
      </c>
      <c r="S1557" s="968" t="s">
        <v>4092</v>
      </c>
      <c r="T1557" s="983">
        <f t="shared" si="48"/>
        <v>205.02</v>
      </c>
      <c r="U1557" s="983">
        <f t="shared" si="49"/>
        <v>215.27100000000002</v>
      </c>
      <c r="V1557" s="1169"/>
    </row>
    <row r="1558" spans="1:22" hidden="1">
      <c r="A1558" s="1187" t="s">
        <v>4438</v>
      </c>
      <c r="B1558" s="1188">
        <v>610090002336</v>
      </c>
      <c r="C1558" s="1187" t="s">
        <v>4470</v>
      </c>
      <c r="D1558" s="1187" t="s">
        <v>4125</v>
      </c>
      <c r="E1558" s="1187" t="s">
        <v>4120</v>
      </c>
      <c r="F1558" s="1189">
        <v>306</v>
      </c>
      <c r="G1558" s="1187" t="s">
        <v>4091</v>
      </c>
      <c r="H1558" s="1190">
        <v>10</v>
      </c>
      <c r="I1558" s="1191">
        <v>0.43200276481769501</v>
      </c>
      <c r="J1558" s="1191">
        <v>0</v>
      </c>
      <c r="K1558" s="1192">
        <v>72</v>
      </c>
      <c r="L1558" s="1191">
        <v>9.0299999999999994</v>
      </c>
      <c r="M1558" s="1191">
        <v>31.104199066873999</v>
      </c>
      <c r="N1558" s="1190">
        <v>1</v>
      </c>
      <c r="O1558" s="1190">
        <v>0</v>
      </c>
      <c r="P1558" s="1187">
        <v>4690379081241</v>
      </c>
      <c r="Q1558" s="1190"/>
      <c r="R1558" s="1190">
        <v>0</v>
      </c>
      <c r="S1558" s="968" t="s">
        <v>4092</v>
      </c>
      <c r="T1558" s="983">
        <f t="shared" si="48"/>
        <v>205.02</v>
      </c>
      <c r="U1558" s="983">
        <f t="shared" si="49"/>
        <v>215.27100000000002</v>
      </c>
      <c r="V1558" s="1169"/>
    </row>
    <row r="1559" spans="1:22" hidden="1">
      <c r="A1559" s="1187" t="s">
        <v>4438</v>
      </c>
      <c r="B1559" s="1188">
        <v>610090002326</v>
      </c>
      <c r="C1559" s="1187" t="s">
        <v>4471</v>
      </c>
      <c r="D1559" s="1187" t="s">
        <v>4130</v>
      </c>
      <c r="E1559" s="1187" t="s">
        <v>4120</v>
      </c>
      <c r="F1559" s="1189">
        <v>132</v>
      </c>
      <c r="G1559" s="1187" t="s">
        <v>4091</v>
      </c>
      <c r="H1559" s="1190">
        <v>19</v>
      </c>
      <c r="I1559" s="1191">
        <v>9.8496630378434397E-2</v>
      </c>
      <c r="J1559" s="1191">
        <v>0</v>
      </c>
      <c r="K1559" s="1192">
        <v>416</v>
      </c>
      <c r="L1559" s="1191">
        <v>2.1659999999999999</v>
      </c>
      <c r="M1559" s="1191">
        <v>40.974598237428701</v>
      </c>
      <c r="N1559" s="1190">
        <v>1</v>
      </c>
      <c r="O1559" s="1190">
        <v>0</v>
      </c>
      <c r="P1559" s="1187">
        <v>4690379081289</v>
      </c>
      <c r="Q1559" s="1190"/>
      <c r="R1559" s="1190">
        <v>0</v>
      </c>
      <c r="S1559" s="968" t="s">
        <v>4092</v>
      </c>
      <c r="T1559" s="983">
        <f t="shared" si="48"/>
        <v>88.440000000000012</v>
      </c>
      <c r="U1559" s="983">
        <f t="shared" si="49"/>
        <v>92.862000000000023</v>
      </c>
      <c r="V1559" s="1169"/>
    </row>
    <row r="1560" spans="1:22" hidden="1">
      <c r="A1560" s="1187" t="s">
        <v>4438</v>
      </c>
      <c r="B1560" s="1188">
        <v>610090002327</v>
      </c>
      <c r="C1560" s="1187" t="s">
        <v>4472</v>
      </c>
      <c r="D1560" s="1187" t="s">
        <v>4130</v>
      </c>
      <c r="E1560" s="1187" t="s">
        <v>4120</v>
      </c>
      <c r="F1560" s="1189">
        <v>132</v>
      </c>
      <c r="G1560" s="1187" t="s">
        <v>4091</v>
      </c>
      <c r="H1560" s="1190">
        <v>19</v>
      </c>
      <c r="I1560" s="1191">
        <v>9.8496630378434397E-2</v>
      </c>
      <c r="J1560" s="1191">
        <v>0</v>
      </c>
      <c r="K1560" s="1192">
        <v>416</v>
      </c>
      <c r="L1560" s="1191">
        <v>2.1659999999999999</v>
      </c>
      <c r="M1560" s="1191">
        <v>40.974598237428701</v>
      </c>
      <c r="N1560" s="1190">
        <v>1</v>
      </c>
      <c r="O1560" s="1190">
        <v>0</v>
      </c>
      <c r="P1560" s="1187">
        <v>4690379081296</v>
      </c>
      <c r="Q1560" s="1190"/>
      <c r="R1560" s="1190">
        <v>0</v>
      </c>
      <c r="S1560" s="968" t="s">
        <v>4092</v>
      </c>
      <c r="T1560" s="983">
        <f t="shared" si="48"/>
        <v>88.440000000000012</v>
      </c>
      <c r="U1560" s="983">
        <f t="shared" si="49"/>
        <v>92.862000000000023</v>
      </c>
      <c r="V1560" s="1169"/>
    </row>
    <row r="1561" spans="1:22" hidden="1">
      <c r="A1561" s="1187" t="s">
        <v>4438</v>
      </c>
      <c r="B1561" s="1188">
        <v>610090002328</v>
      </c>
      <c r="C1561" s="1187" t="s">
        <v>4473</v>
      </c>
      <c r="D1561" s="1187" t="s">
        <v>4130</v>
      </c>
      <c r="E1561" s="1187" t="s">
        <v>4120</v>
      </c>
      <c r="F1561" s="1189">
        <v>132</v>
      </c>
      <c r="G1561" s="1187" t="s">
        <v>4091</v>
      </c>
      <c r="H1561" s="1190">
        <v>19</v>
      </c>
      <c r="I1561" s="1191">
        <v>9.8496630378434397E-2</v>
      </c>
      <c r="J1561" s="1191">
        <v>0</v>
      </c>
      <c r="K1561" s="1192">
        <v>416</v>
      </c>
      <c r="L1561" s="1191">
        <v>2.1659999999999999</v>
      </c>
      <c r="M1561" s="1191">
        <v>40.974598237428701</v>
      </c>
      <c r="N1561" s="1190">
        <v>1</v>
      </c>
      <c r="O1561" s="1190">
        <v>0</v>
      </c>
      <c r="P1561" s="1187">
        <v>4690379081302</v>
      </c>
      <c r="Q1561" s="1190"/>
      <c r="R1561" s="1190">
        <v>0</v>
      </c>
      <c r="S1561" s="968" t="s">
        <v>4092</v>
      </c>
      <c r="T1561" s="983">
        <f t="shared" si="48"/>
        <v>88.440000000000012</v>
      </c>
      <c r="U1561" s="983">
        <f t="shared" si="49"/>
        <v>92.862000000000023</v>
      </c>
      <c r="V1561" s="1169"/>
    </row>
    <row r="1562" spans="1:22" hidden="1">
      <c r="A1562" s="1187" t="s">
        <v>4438</v>
      </c>
      <c r="B1562" s="1188">
        <v>610090002329</v>
      </c>
      <c r="C1562" s="1187" t="s">
        <v>4474</v>
      </c>
      <c r="D1562" s="1187" t="s">
        <v>4130</v>
      </c>
      <c r="E1562" s="1187" t="s">
        <v>4120</v>
      </c>
      <c r="F1562" s="1189">
        <v>132</v>
      </c>
      <c r="G1562" s="1187" t="s">
        <v>4091</v>
      </c>
      <c r="H1562" s="1190">
        <v>19</v>
      </c>
      <c r="I1562" s="1191">
        <v>9.8496630378434397E-2</v>
      </c>
      <c r="J1562" s="1191">
        <v>0</v>
      </c>
      <c r="K1562" s="1192">
        <v>416</v>
      </c>
      <c r="L1562" s="1191">
        <v>2.1659999999999999</v>
      </c>
      <c r="M1562" s="1191">
        <v>40.974598237428701</v>
      </c>
      <c r="N1562" s="1190">
        <v>1</v>
      </c>
      <c r="O1562" s="1190">
        <v>0</v>
      </c>
      <c r="P1562" s="1187">
        <v>4690379081319</v>
      </c>
      <c r="Q1562" s="1190"/>
      <c r="R1562" s="1190">
        <v>0</v>
      </c>
      <c r="S1562" s="968" t="s">
        <v>4092</v>
      </c>
      <c r="T1562" s="983">
        <f t="shared" si="48"/>
        <v>88.440000000000012</v>
      </c>
      <c r="U1562" s="983">
        <f t="shared" si="49"/>
        <v>92.862000000000023</v>
      </c>
      <c r="V1562" s="1169"/>
    </row>
    <row r="1563" spans="1:22" hidden="1">
      <c r="A1563" s="1187" t="s">
        <v>4438</v>
      </c>
      <c r="B1563" s="1188">
        <v>610130004789</v>
      </c>
      <c r="C1563" s="1187" t="s">
        <v>4475</v>
      </c>
      <c r="D1563" s="1187" t="s">
        <v>4119</v>
      </c>
      <c r="E1563" s="1187" t="s">
        <v>4135</v>
      </c>
      <c r="F1563" s="1189">
        <v>1236</v>
      </c>
      <c r="G1563" s="1187" t="s">
        <v>4091</v>
      </c>
      <c r="H1563" s="1190">
        <v>10</v>
      </c>
      <c r="I1563" s="1191">
        <v>0.57599539203686401</v>
      </c>
      <c r="J1563" s="1191">
        <v>8</v>
      </c>
      <c r="K1563" s="1192">
        <v>60</v>
      </c>
      <c r="L1563" s="1191">
        <v>17.600000000000001</v>
      </c>
      <c r="M1563" s="1191">
        <v>34.559723522211797</v>
      </c>
      <c r="N1563" s="1190">
        <v>1</v>
      </c>
      <c r="O1563" s="1190">
        <v>0</v>
      </c>
      <c r="P1563" s="1187">
        <v>4690379081326</v>
      </c>
      <c r="Q1563" s="1190"/>
      <c r="R1563" s="1190">
        <v>0</v>
      </c>
      <c r="S1563" s="968" t="s">
        <v>4092</v>
      </c>
      <c r="T1563" s="983">
        <f t="shared" si="48"/>
        <v>828.12</v>
      </c>
      <c r="U1563" s="983">
        <f t="shared" si="49"/>
        <v>869.52600000000007</v>
      </c>
      <c r="V1563" s="1169"/>
    </row>
    <row r="1564" spans="1:22" hidden="1">
      <c r="A1564" s="1187" t="s">
        <v>4438</v>
      </c>
      <c r="B1564" s="1188">
        <v>610130004790</v>
      </c>
      <c r="C1564" s="1187" t="s">
        <v>4476</v>
      </c>
      <c r="D1564" s="1187" t="s">
        <v>4119</v>
      </c>
      <c r="E1564" s="1187" t="s">
        <v>4135</v>
      </c>
      <c r="F1564" s="1189">
        <v>1236</v>
      </c>
      <c r="G1564" s="1187" t="s">
        <v>4091</v>
      </c>
      <c r="H1564" s="1190">
        <v>10</v>
      </c>
      <c r="I1564" s="1191">
        <v>0.57599539203686401</v>
      </c>
      <c r="J1564" s="1191">
        <v>8</v>
      </c>
      <c r="K1564" s="1192">
        <v>60</v>
      </c>
      <c r="L1564" s="1191">
        <v>17.600000000000001</v>
      </c>
      <c r="M1564" s="1191">
        <v>34.559723522211797</v>
      </c>
      <c r="N1564" s="1190">
        <v>1</v>
      </c>
      <c r="O1564" s="1190">
        <v>0</v>
      </c>
      <c r="P1564" s="1187">
        <v>4690379081333</v>
      </c>
      <c r="Q1564" s="1190"/>
      <c r="R1564" s="1190">
        <v>0</v>
      </c>
      <c r="S1564" s="968" t="s">
        <v>4092</v>
      </c>
      <c r="T1564" s="983">
        <f t="shared" si="48"/>
        <v>828.12</v>
      </c>
      <c r="U1564" s="983">
        <f t="shared" si="49"/>
        <v>869.52600000000007</v>
      </c>
      <c r="V1564" s="1169"/>
    </row>
    <row r="1565" spans="1:22" hidden="1">
      <c r="A1565" s="1187" t="s">
        <v>4438</v>
      </c>
      <c r="B1565" s="1188">
        <v>610130004791</v>
      </c>
      <c r="C1565" s="1187" t="s">
        <v>4477</v>
      </c>
      <c r="D1565" s="1187" t="s">
        <v>4119</v>
      </c>
      <c r="E1565" s="1187" t="s">
        <v>4135</v>
      </c>
      <c r="F1565" s="1189">
        <v>1236</v>
      </c>
      <c r="G1565" s="1187" t="s">
        <v>4091</v>
      </c>
      <c r="H1565" s="1190">
        <v>10</v>
      </c>
      <c r="I1565" s="1191">
        <v>0.57599539203686401</v>
      </c>
      <c r="J1565" s="1191">
        <v>8</v>
      </c>
      <c r="K1565" s="1192">
        <v>60</v>
      </c>
      <c r="L1565" s="1191">
        <v>17.600000000000001</v>
      </c>
      <c r="M1565" s="1191">
        <v>34.559723522211797</v>
      </c>
      <c r="N1565" s="1190">
        <v>1</v>
      </c>
      <c r="O1565" s="1190">
        <v>0</v>
      </c>
      <c r="P1565" s="1187">
        <v>4690379081340</v>
      </c>
      <c r="Q1565" s="1190"/>
      <c r="R1565" s="1190">
        <v>0</v>
      </c>
      <c r="S1565" s="968" t="s">
        <v>4092</v>
      </c>
      <c r="T1565" s="983">
        <f t="shared" si="48"/>
        <v>828.12</v>
      </c>
      <c r="U1565" s="983">
        <f t="shared" si="49"/>
        <v>869.52600000000007</v>
      </c>
      <c r="V1565" s="1169"/>
    </row>
    <row r="1566" spans="1:22" hidden="1">
      <c r="A1566" s="1187" t="s">
        <v>4438</v>
      </c>
      <c r="B1566" s="1188">
        <v>610130004795</v>
      </c>
      <c r="C1566" s="1187" t="s">
        <v>4478</v>
      </c>
      <c r="D1566" s="1187" t="s">
        <v>4125</v>
      </c>
      <c r="E1566" s="1187" t="s">
        <v>4135</v>
      </c>
      <c r="F1566" s="1189">
        <v>1254</v>
      </c>
      <c r="G1566" s="1187" t="s">
        <v>4091</v>
      </c>
      <c r="H1566" s="1190">
        <v>10</v>
      </c>
      <c r="I1566" s="1191">
        <v>0.43199654402764798</v>
      </c>
      <c r="J1566" s="1191">
        <v>6</v>
      </c>
      <c r="K1566" s="1192">
        <v>72</v>
      </c>
      <c r="L1566" s="1191">
        <v>9.33</v>
      </c>
      <c r="M1566" s="1191">
        <v>31.103751169990598</v>
      </c>
      <c r="N1566" s="1190">
        <v>1</v>
      </c>
      <c r="O1566" s="1190">
        <v>0</v>
      </c>
      <c r="P1566" s="1187">
        <v>4690379081388</v>
      </c>
      <c r="Q1566" s="1190"/>
      <c r="R1566" s="1190">
        <v>0</v>
      </c>
      <c r="S1566" s="968" t="s">
        <v>4092</v>
      </c>
      <c r="T1566" s="983">
        <f t="shared" si="48"/>
        <v>840.18000000000006</v>
      </c>
      <c r="U1566" s="983">
        <f t="shared" si="49"/>
        <v>882.18900000000008</v>
      </c>
      <c r="V1566" s="1169"/>
    </row>
    <row r="1567" spans="1:22" hidden="1">
      <c r="A1567" s="1187" t="s">
        <v>4438</v>
      </c>
      <c r="B1567" s="1188">
        <v>610130004796</v>
      </c>
      <c r="C1567" s="1187" t="s">
        <v>4479</v>
      </c>
      <c r="D1567" s="1187" t="s">
        <v>4125</v>
      </c>
      <c r="E1567" s="1187" t="s">
        <v>4135</v>
      </c>
      <c r="F1567" s="1189">
        <v>1254</v>
      </c>
      <c r="G1567" s="1187" t="s">
        <v>4091</v>
      </c>
      <c r="H1567" s="1190">
        <v>10</v>
      </c>
      <c r="I1567" s="1191">
        <v>0.43199654402764798</v>
      </c>
      <c r="J1567" s="1191">
        <v>6</v>
      </c>
      <c r="K1567" s="1192">
        <v>72</v>
      </c>
      <c r="L1567" s="1191">
        <v>9.33</v>
      </c>
      <c r="M1567" s="1191">
        <v>31.103751169990598</v>
      </c>
      <c r="N1567" s="1190">
        <v>1</v>
      </c>
      <c r="O1567" s="1190">
        <v>0</v>
      </c>
      <c r="P1567" s="1187">
        <v>4690379081395</v>
      </c>
      <c r="Q1567" s="1190"/>
      <c r="R1567" s="1190">
        <v>0</v>
      </c>
      <c r="S1567" s="968" t="s">
        <v>4092</v>
      </c>
      <c r="T1567" s="983">
        <f t="shared" si="48"/>
        <v>840.18000000000006</v>
      </c>
      <c r="U1567" s="983">
        <f t="shared" si="49"/>
        <v>882.18900000000008</v>
      </c>
      <c r="V1567" s="1169"/>
    </row>
    <row r="1568" spans="1:22" hidden="1">
      <c r="A1568" s="1187" t="s">
        <v>4438</v>
      </c>
      <c r="B1568" s="1188">
        <v>610130004797</v>
      </c>
      <c r="C1568" s="1187" t="s">
        <v>4480</v>
      </c>
      <c r="D1568" s="1187" t="s">
        <v>4125</v>
      </c>
      <c r="E1568" s="1187" t="s">
        <v>4135</v>
      </c>
      <c r="F1568" s="1189">
        <v>1254</v>
      </c>
      <c r="G1568" s="1187" t="s">
        <v>4091</v>
      </c>
      <c r="H1568" s="1190">
        <v>10</v>
      </c>
      <c r="I1568" s="1191">
        <v>0.43199654402764798</v>
      </c>
      <c r="J1568" s="1191">
        <v>6</v>
      </c>
      <c r="K1568" s="1192">
        <v>72</v>
      </c>
      <c r="L1568" s="1191">
        <v>9.33</v>
      </c>
      <c r="M1568" s="1191">
        <v>31.103751169990598</v>
      </c>
      <c r="N1568" s="1190">
        <v>1</v>
      </c>
      <c r="O1568" s="1190">
        <v>0</v>
      </c>
      <c r="P1568" s="1187">
        <v>4690379081401</v>
      </c>
      <c r="Q1568" s="1190"/>
      <c r="R1568" s="1190">
        <v>0</v>
      </c>
      <c r="S1568" s="968" t="s">
        <v>4092</v>
      </c>
      <c r="T1568" s="983">
        <f t="shared" si="48"/>
        <v>840.18000000000006</v>
      </c>
      <c r="U1568" s="983">
        <f t="shared" si="49"/>
        <v>882.18900000000008</v>
      </c>
      <c r="V1568" s="1169"/>
    </row>
    <row r="1569" spans="1:22" hidden="1">
      <c r="A1569" s="1187" t="s">
        <v>4438</v>
      </c>
      <c r="B1569" s="1188">
        <v>610130004798</v>
      </c>
      <c r="C1569" s="1187" t="s">
        <v>4481</v>
      </c>
      <c r="D1569" s="1187" t="s">
        <v>4125</v>
      </c>
      <c r="E1569" s="1187" t="s">
        <v>4135</v>
      </c>
      <c r="F1569" s="1189">
        <v>1254</v>
      </c>
      <c r="G1569" s="1187" t="s">
        <v>4091</v>
      </c>
      <c r="H1569" s="1190">
        <v>10</v>
      </c>
      <c r="I1569" s="1191">
        <v>0.43199654402764798</v>
      </c>
      <c r="J1569" s="1191">
        <v>6</v>
      </c>
      <c r="K1569" s="1192">
        <v>72</v>
      </c>
      <c r="L1569" s="1191">
        <v>9.33</v>
      </c>
      <c r="M1569" s="1191">
        <v>31.103751169990598</v>
      </c>
      <c r="N1569" s="1190">
        <v>1</v>
      </c>
      <c r="O1569" s="1190">
        <v>0</v>
      </c>
      <c r="P1569" s="1187">
        <v>4690379081418</v>
      </c>
      <c r="Q1569" s="1190"/>
      <c r="R1569" s="1190">
        <v>0</v>
      </c>
      <c r="S1569" s="968" t="s">
        <v>4092</v>
      </c>
      <c r="T1569" s="983">
        <f t="shared" si="48"/>
        <v>840.18000000000006</v>
      </c>
      <c r="U1569" s="983">
        <f t="shared" si="49"/>
        <v>882.18900000000008</v>
      </c>
      <c r="V1569" s="1169"/>
    </row>
    <row r="1570" spans="1:22" hidden="1">
      <c r="A1570" s="1187" t="s">
        <v>4438</v>
      </c>
      <c r="B1570" s="1188">
        <v>610130004792</v>
      </c>
      <c r="C1570" s="1187" t="s">
        <v>4482</v>
      </c>
      <c r="D1570" s="1187" t="s">
        <v>4125</v>
      </c>
      <c r="E1570" s="1187" t="s">
        <v>4135</v>
      </c>
      <c r="F1570" s="1189">
        <v>1098</v>
      </c>
      <c r="G1570" s="1187" t="s">
        <v>4091</v>
      </c>
      <c r="H1570" s="1190">
        <v>10</v>
      </c>
      <c r="I1570" s="1191">
        <v>0.43199654402764798</v>
      </c>
      <c r="J1570" s="1191">
        <v>6</v>
      </c>
      <c r="K1570" s="1192">
        <v>72</v>
      </c>
      <c r="L1570" s="1191">
        <v>9.33</v>
      </c>
      <c r="M1570" s="1191">
        <v>31.103751169990598</v>
      </c>
      <c r="N1570" s="1190">
        <v>1</v>
      </c>
      <c r="O1570" s="1190">
        <v>0</v>
      </c>
      <c r="P1570" s="1187">
        <v>4690379081357</v>
      </c>
      <c r="Q1570" s="1190"/>
      <c r="R1570" s="1190">
        <v>0</v>
      </c>
      <c r="S1570" s="968" t="s">
        <v>4092</v>
      </c>
      <c r="T1570" s="983">
        <f t="shared" si="48"/>
        <v>735.66000000000008</v>
      </c>
      <c r="U1570" s="983">
        <f t="shared" si="49"/>
        <v>772.4430000000001</v>
      </c>
      <c r="V1570" s="1169"/>
    </row>
    <row r="1571" spans="1:22" hidden="1">
      <c r="A1571" s="1187" t="s">
        <v>4438</v>
      </c>
      <c r="B1571" s="1188">
        <v>610130004793</v>
      </c>
      <c r="C1571" s="1187" t="s">
        <v>4483</v>
      </c>
      <c r="D1571" s="1187" t="s">
        <v>4125</v>
      </c>
      <c r="E1571" s="1187" t="s">
        <v>4135</v>
      </c>
      <c r="F1571" s="1189">
        <v>1098</v>
      </c>
      <c r="G1571" s="1187" t="s">
        <v>4091</v>
      </c>
      <c r="H1571" s="1190">
        <v>10</v>
      </c>
      <c r="I1571" s="1191">
        <v>0.43199654402764798</v>
      </c>
      <c r="J1571" s="1191">
        <v>6</v>
      </c>
      <c r="K1571" s="1192">
        <v>72</v>
      </c>
      <c r="L1571" s="1191">
        <v>9.33</v>
      </c>
      <c r="M1571" s="1191">
        <v>31.103751169990598</v>
      </c>
      <c r="N1571" s="1190">
        <v>1</v>
      </c>
      <c r="O1571" s="1190">
        <v>0</v>
      </c>
      <c r="P1571" s="1187">
        <v>4690379081364</v>
      </c>
      <c r="Q1571" s="1190"/>
      <c r="R1571" s="1190">
        <v>0</v>
      </c>
      <c r="S1571" s="968" t="s">
        <v>4092</v>
      </c>
      <c r="T1571" s="983">
        <f t="shared" si="48"/>
        <v>735.66000000000008</v>
      </c>
      <c r="U1571" s="983">
        <f t="shared" si="49"/>
        <v>772.4430000000001</v>
      </c>
      <c r="V1571" s="1169"/>
    </row>
    <row r="1572" spans="1:22" hidden="1">
      <c r="A1572" s="1187" t="s">
        <v>4438</v>
      </c>
      <c r="B1572" s="1188">
        <v>610130004794</v>
      </c>
      <c r="C1572" s="1187" t="s">
        <v>4484</v>
      </c>
      <c r="D1572" s="1187" t="s">
        <v>4125</v>
      </c>
      <c r="E1572" s="1187" t="s">
        <v>4135</v>
      </c>
      <c r="F1572" s="1189">
        <v>1098</v>
      </c>
      <c r="G1572" s="1187" t="s">
        <v>4091</v>
      </c>
      <c r="H1572" s="1190">
        <v>10</v>
      </c>
      <c r="I1572" s="1191">
        <v>0.43199654402764798</v>
      </c>
      <c r="J1572" s="1191">
        <v>6</v>
      </c>
      <c r="K1572" s="1192">
        <v>72</v>
      </c>
      <c r="L1572" s="1191">
        <v>9.33</v>
      </c>
      <c r="M1572" s="1191">
        <v>31.103751169990598</v>
      </c>
      <c r="N1572" s="1190">
        <v>1</v>
      </c>
      <c r="O1572" s="1190">
        <v>0</v>
      </c>
      <c r="P1572" s="1187">
        <v>4690379081371</v>
      </c>
      <c r="Q1572" s="1190"/>
      <c r="R1572" s="1190">
        <v>0</v>
      </c>
      <c r="S1572" s="968" t="s">
        <v>4092</v>
      </c>
      <c r="T1572" s="983">
        <f t="shared" si="48"/>
        <v>735.66000000000008</v>
      </c>
      <c r="U1572" s="983">
        <f t="shared" si="49"/>
        <v>772.4430000000001</v>
      </c>
      <c r="V1572" s="1169"/>
    </row>
    <row r="1573" spans="1:22" hidden="1">
      <c r="A1573" s="1187" t="s">
        <v>4438</v>
      </c>
      <c r="B1573" s="1188">
        <v>620070002038</v>
      </c>
      <c r="C1573" s="1187" t="s">
        <v>4485</v>
      </c>
      <c r="D1573" s="1187" t="s">
        <v>4144</v>
      </c>
      <c r="E1573" s="1187" t="s">
        <v>4120</v>
      </c>
      <c r="F1573" s="1189">
        <v>11958</v>
      </c>
      <c r="G1573" s="1187" t="s">
        <v>4091</v>
      </c>
      <c r="H1573" s="1190">
        <v>2</v>
      </c>
      <c r="I1573" s="1191">
        <v>1.05596620908131</v>
      </c>
      <c r="J1573" s="1191">
        <v>0</v>
      </c>
      <c r="K1573" s="1192">
        <v>18</v>
      </c>
      <c r="L1573" s="1191">
        <v>22.9</v>
      </c>
      <c r="M1573" s="1191">
        <v>19.007391763463598</v>
      </c>
      <c r="N1573" s="1190">
        <v>1</v>
      </c>
      <c r="O1573" s="1190">
        <v>0</v>
      </c>
      <c r="P1573" s="1187">
        <v>4690379081425</v>
      </c>
      <c r="Q1573" s="1190"/>
      <c r="R1573" s="1190">
        <v>0</v>
      </c>
      <c r="S1573" s="968" t="s">
        <v>4092</v>
      </c>
      <c r="T1573" s="983">
        <f t="shared" si="48"/>
        <v>8011.8600000000006</v>
      </c>
      <c r="U1573" s="983">
        <f t="shared" si="49"/>
        <v>8412.4530000000013</v>
      </c>
      <c r="V1573" s="1169"/>
    </row>
    <row r="1574" spans="1:22" hidden="1">
      <c r="A1574" s="1187" t="s">
        <v>4438</v>
      </c>
      <c r="B1574" s="1188">
        <v>620070002039</v>
      </c>
      <c r="C1574" s="1187" t="s">
        <v>4486</v>
      </c>
      <c r="D1574" s="1187" t="s">
        <v>4144</v>
      </c>
      <c r="E1574" s="1187" t="s">
        <v>4120</v>
      </c>
      <c r="F1574" s="1189">
        <v>11958</v>
      </c>
      <c r="G1574" s="1187" t="s">
        <v>4091</v>
      </c>
      <c r="H1574" s="1190">
        <v>2</v>
      </c>
      <c r="I1574" s="1191">
        <v>1.05596620908131</v>
      </c>
      <c r="J1574" s="1191">
        <v>0</v>
      </c>
      <c r="K1574" s="1192">
        <v>18</v>
      </c>
      <c r="L1574" s="1191">
        <v>22.9</v>
      </c>
      <c r="M1574" s="1191">
        <v>19.007391763463598</v>
      </c>
      <c r="N1574" s="1190">
        <v>1</v>
      </c>
      <c r="O1574" s="1190">
        <v>0</v>
      </c>
      <c r="P1574" s="1187">
        <v>4690379081432</v>
      </c>
      <c r="Q1574" s="1190"/>
      <c r="R1574" s="1190">
        <v>0</v>
      </c>
      <c r="S1574" s="968" t="s">
        <v>4092</v>
      </c>
      <c r="T1574" s="983">
        <f t="shared" si="48"/>
        <v>8011.8600000000006</v>
      </c>
      <c r="U1574" s="983">
        <f t="shared" si="49"/>
        <v>8412.4530000000013</v>
      </c>
      <c r="V1574" s="1169"/>
    </row>
    <row r="1575" spans="1:22" hidden="1">
      <c r="A1575" s="1187" t="s">
        <v>4438</v>
      </c>
      <c r="B1575" s="1188">
        <v>620070002040</v>
      </c>
      <c r="C1575" s="1187" t="s">
        <v>4487</v>
      </c>
      <c r="D1575" s="1187" t="s">
        <v>4144</v>
      </c>
      <c r="E1575" s="1187" t="s">
        <v>4120</v>
      </c>
      <c r="F1575" s="1189">
        <v>11958</v>
      </c>
      <c r="G1575" s="1187" t="s">
        <v>4091</v>
      </c>
      <c r="H1575" s="1190">
        <v>2</v>
      </c>
      <c r="I1575" s="1191">
        <v>1.05596620908131</v>
      </c>
      <c r="J1575" s="1191">
        <v>0</v>
      </c>
      <c r="K1575" s="1192">
        <v>18</v>
      </c>
      <c r="L1575" s="1191">
        <v>22.9</v>
      </c>
      <c r="M1575" s="1191">
        <v>19.007391763463598</v>
      </c>
      <c r="N1575" s="1190">
        <v>1</v>
      </c>
      <c r="O1575" s="1190">
        <v>0</v>
      </c>
      <c r="P1575" s="1187">
        <v>4690379081449</v>
      </c>
      <c r="Q1575" s="1190"/>
      <c r="R1575" s="1190">
        <v>0</v>
      </c>
      <c r="S1575" s="968" t="s">
        <v>4092</v>
      </c>
      <c r="T1575" s="983">
        <f t="shared" si="48"/>
        <v>8011.8600000000006</v>
      </c>
      <c r="U1575" s="983">
        <f t="shared" si="49"/>
        <v>8412.4530000000013</v>
      </c>
      <c r="V1575" s="1169"/>
    </row>
    <row r="1576" spans="1:22" hidden="1">
      <c r="A1576" s="1187" t="s">
        <v>4438</v>
      </c>
      <c r="B1576" s="1188">
        <v>620070002041</v>
      </c>
      <c r="C1576" s="1187" t="s">
        <v>4488</v>
      </c>
      <c r="D1576" s="1187" t="s">
        <v>4144</v>
      </c>
      <c r="E1576" s="1187" t="s">
        <v>4120</v>
      </c>
      <c r="F1576" s="1189">
        <v>16158</v>
      </c>
      <c r="G1576" s="1187" t="s">
        <v>4091</v>
      </c>
      <c r="H1576" s="1190">
        <v>1</v>
      </c>
      <c r="I1576" s="1191">
        <v>0.527983104540655</v>
      </c>
      <c r="J1576" s="1191">
        <v>0</v>
      </c>
      <c r="K1576" s="1192">
        <v>30</v>
      </c>
      <c r="L1576" s="1191">
        <v>11.45</v>
      </c>
      <c r="M1576" s="1191">
        <v>15.8394931362196</v>
      </c>
      <c r="N1576" s="1190">
        <v>1</v>
      </c>
      <c r="O1576" s="1190">
        <v>0</v>
      </c>
      <c r="P1576" s="1187">
        <v>4690379081456</v>
      </c>
      <c r="Q1576" s="1190"/>
      <c r="R1576" s="1190">
        <v>0</v>
      </c>
      <c r="S1576" s="968" t="s">
        <v>4092</v>
      </c>
      <c r="T1576" s="983">
        <f t="shared" si="48"/>
        <v>10825.86</v>
      </c>
      <c r="U1576" s="983">
        <f t="shared" si="49"/>
        <v>11367.153</v>
      </c>
      <c r="V1576" s="1169"/>
    </row>
    <row r="1577" spans="1:22" hidden="1">
      <c r="A1577" s="1187" t="s">
        <v>4438</v>
      </c>
      <c r="B1577" s="1188">
        <v>620070002042</v>
      </c>
      <c r="C1577" s="1187" t="s">
        <v>4489</v>
      </c>
      <c r="D1577" s="1187" t="s">
        <v>4144</v>
      </c>
      <c r="E1577" s="1187" t="s">
        <v>4120</v>
      </c>
      <c r="F1577" s="1189">
        <v>16158</v>
      </c>
      <c r="G1577" s="1187" t="s">
        <v>4091</v>
      </c>
      <c r="H1577" s="1190">
        <v>1</v>
      </c>
      <c r="I1577" s="1191">
        <v>0.527983104540655</v>
      </c>
      <c r="J1577" s="1191">
        <v>0</v>
      </c>
      <c r="K1577" s="1192">
        <v>30</v>
      </c>
      <c r="L1577" s="1191">
        <v>11.45</v>
      </c>
      <c r="M1577" s="1191">
        <v>15.8394931362196</v>
      </c>
      <c r="N1577" s="1190">
        <v>1</v>
      </c>
      <c r="O1577" s="1190">
        <v>0</v>
      </c>
      <c r="P1577" s="1187">
        <v>4690379081463</v>
      </c>
      <c r="Q1577" s="1190"/>
      <c r="R1577" s="1190">
        <v>0</v>
      </c>
      <c r="S1577" s="968" t="s">
        <v>4092</v>
      </c>
      <c r="T1577" s="983">
        <f t="shared" si="48"/>
        <v>10825.86</v>
      </c>
      <c r="U1577" s="983">
        <f t="shared" si="49"/>
        <v>11367.153</v>
      </c>
      <c r="V1577" s="1169"/>
    </row>
    <row r="1578" spans="1:22" hidden="1">
      <c r="A1578" s="1187" t="s">
        <v>4438</v>
      </c>
      <c r="B1578" s="1188">
        <v>620070002043</v>
      </c>
      <c r="C1578" s="1187" t="s">
        <v>4490</v>
      </c>
      <c r="D1578" s="1187" t="s">
        <v>4144</v>
      </c>
      <c r="E1578" s="1187" t="s">
        <v>4120</v>
      </c>
      <c r="F1578" s="1189">
        <v>16158</v>
      </c>
      <c r="G1578" s="1187" t="s">
        <v>4091</v>
      </c>
      <c r="H1578" s="1190">
        <v>1</v>
      </c>
      <c r="I1578" s="1191">
        <v>0.527983104540655</v>
      </c>
      <c r="J1578" s="1191">
        <v>0</v>
      </c>
      <c r="K1578" s="1192">
        <v>30</v>
      </c>
      <c r="L1578" s="1191">
        <v>11.45</v>
      </c>
      <c r="M1578" s="1191">
        <v>15.8394931362196</v>
      </c>
      <c r="N1578" s="1190">
        <v>1</v>
      </c>
      <c r="O1578" s="1190">
        <v>0</v>
      </c>
      <c r="P1578" s="1187">
        <v>4690379081470</v>
      </c>
      <c r="Q1578" s="1190"/>
      <c r="R1578" s="1190">
        <v>0</v>
      </c>
      <c r="S1578" s="968" t="s">
        <v>4092</v>
      </c>
      <c r="T1578" s="983">
        <f t="shared" si="48"/>
        <v>10825.86</v>
      </c>
      <c r="U1578" s="983">
        <f t="shared" si="49"/>
        <v>11367.153</v>
      </c>
      <c r="V1578" s="1169"/>
    </row>
    <row r="1579" spans="1:22" hidden="1">
      <c r="A1579" s="1187" t="s">
        <v>4438</v>
      </c>
      <c r="B1579" s="1188">
        <v>620070002044</v>
      </c>
      <c r="C1579" s="1187" t="s">
        <v>4491</v>
      </c>
      <c r="D1579" s="1187" t="s">
        <v>4144</v>
      </c>
      <c r="E1579" s="1187" t="s">
        <v>4120</v>
      </c>
      <c r="F1579" s="1189">
        <v>16158</v>
      </c>
      <c r="G1579" s="1187" t="s">
        <v>4091</v>
      </c>
      <c r="H1579" s="1190">
        <v>1</v>
      </c>
      <c r="I1579" s="1191">
        <v>0.527983104540655</v>
      </c>
      <c r="J1579" s="1191">
        <v>0</v>
      </c>
      <c r="K1579" s="1192">
        <v>30</v>
      </c>
      <c r="L1579" s="1191">
        <v>11.45</v>
      </c>
      <c r="M1579" s="1191">
        <v>15.8394931362196</v>
      </c>
      <c r="N1579" s="1190">
        <v>1</v>
      </c>
      <c r="O1579" s="1190">
        <v>0</v>
      </c>
      <c r="P1579" s="1187">
        <v>4690379081487</v>
      </c>
      <c r="Q1579" s="1190"/>
      <c r="R1579" s="1190">
        <v>0</v>
      </c>
      <c r="S1579" s="968" t="s">
        <v>4092</v>
      </c>
      <c r="T1579" s="983">
        <f t="shared" si="48"/>
        <v>10825.86</v>
      </c>
      <c r="U1579" s="983">
        <f t="shared" si="49"/>
        <v>11367.153</v>
      </c>
      <c r="V1579" s="1169"/>
    </row>
    <row r="1580" spans="1:22" hidden="1">
      <c r="A1580" s="1187" t="s">
        <v>4438</v>
      </c>
      <c r="B1580" s="1188">
        <v>620070002045</v>
      </c>
      <c r="C1580" s="1187" t="s">
        <v>4492</v>
      </c>
      <c r="D1580" s="1187" t="s">
        <v>4144</v>
      </c>
      <c r="E1580" s="1187" t="s">
        <v>4120</v>
      </c>
      <c r="F1580" s="1189">
        <v>16158</v>
      </c>
      <c r="G1580" s="1187" t="s">
        <v>4091</v>
      </c>
      <c r="H1580" s="1190">
        <v>1</v>
      </c>
      <c r="I1580" s="1191">
        <v>0.527983104540655</v>
      </c>
      <c r="J1580" s="1191">
        <v>0</v>
      </c>
      <c r="K1580" s="1192">
        <v>30</v>
      </c>
      <c r="L1580" s="1191">
        <v>11.45</v>
      </c>
      <c r="M1580" s="1191">
        <v>15.8394931362196</v>
      </c>
      <c r="N1580" s="1190">
        <v>1</v>
      </c>
      <c r="O1580" s="1190">
        <v>0</v>
      </c>
      <c r="P1580" s="1187">
        <v>4690379081494</v>
      </c>
      <c r="Q1580" s="1190"/>
      <c r="R1580" s="1190">
        <v>0</v>
      </c>
      <c r="S1580" s="968" t="s">
        <v>4092</v>
      </c>
      <c r="T1580" s="983">
        <f t="shared" si="48"/>
        <v>10825.86</v>
      </c>
      <c r="U1580" s="983">
        <f t="shared" si="49"/>
        <v>11367.153</v>
      </c>
      <c r="V1580" s="1169"/>
    </row>
    <row r="1581" spans="1:22" hidden="1">
      <c r="A1581" s="1187" t="s">
        <v>4438</v>
      </c>
      <c r="B1581" s="1188">
        <v>620070002046</v>
      </c>
      <c r="C1581" s="1187" t="s">
        <v>4493</v>
      </c>
      <c r="D1581" s="1187" t="s">
        <v>4144</v>
      </c>
      <c r="E1581" s="1187" t="s">
        <v>4120</v>
      </c>
      <c r="F1581" s="1189">
        <v>16158</v>
      </c>
      <c r="G1581" s="1187" t="s">
        <v>4091</v>
      </c>
      <c r="H1581" s="1190">
        <v>1</v>
      </c>
      <c r="I1581" s="1191">
        <v>0.527983104540655</v>
      </c>
      <c r="J1581" s="1191">
        <v>0</v>
      </c>
      <c r="K1581" s="1192">
        <v>30</v>
      </c>
      <c r="L1581" s="1191">
        <v>11.45</v>
      </c>
      <c r="M1581" s="1191">
        <v>15.8394931362196</v>
      </c>
      <c r="N1581" s="1190">
        <v>1</v>
      </c>
      <c r="O1581" s="1190">
        <v>0</v>
      </c>
      <c r="P1581" s="1187">
        <v>4690379081500</v>
      </c>
      <c r="Q1581" s="1190"/>
      <c r="R1581" s="1190">
        <v>0</v>
      </c>
      <c r="S1581" s="968" t="s">
        <v>4092</v>
      </c>
      <c r="T1581" s="983">
        <f t="shared" si="48"/>
        <v>10825.86</v>
      </c>
      <c r="U1581" s="983">
        <f t="shared" si="49"/>
        <v>11367.153</v>
      </c>
      <c r="V1581" s="1169"/>
    </row>
    <row r="1582" spans="1:22" hidden="1">
      <c r="A1582" s="1187" t="s">
        <v>4438</v>
      </c>
      <c r="B1582" s="1188">
        <v>620070002029</v>
      </c>
      <c r="C1582" s="1187" t="s">
        <v>4494</v>
      </c>
      <c r="D1582" s="1187" t="s">
        <v>4170</v>
      </c>
      <c r="E1582" s="1187" t="s">
        <v>4120</v>
      </c>
      <c r="F1582" s="1189">
        <v>8838</v>
      </c>
      <c r="G1582" s="1187" t="s">
        <v>4091</v>
      </c>
      <c r="H1582" s="1190">
        <v>2</v>
      </c>
      <c r="I1582" s="1191">
        <v>0.79207920792079201</v>
      </c>
      <c r="J1582" s="1191">
        <v>0</v>
      </c>
      <c r="K1582" s="1192">
        <v>18</v>
      </c>
      <c r="L1582" s="1191">
        <v>22.9</v>
      </c>
      <c r="M1582" s="1191">
        <v>14.2574257425743</v>
      </c>
      <c r="N1582" s="1190">
        <v>1</v>
      </c>
      <c r="O1582" s="1190">
        <v>0</v>
      </c>
      <c r="P1582" s="1187">
        <v>4690379081517</v>
      </c>
      <c r="Q1582" s="1190"/>
      <c r="R1582" s="1190">
        <v>0</v>
      </c>
      <c r="S1582" s="968" t="s">
        <v>4092</v>
      </c>
      <c r="T1582" s="983">
        <f t="shared" si="48"/>
        <v>5921.46</v>
      </c>
      <c r="U1582" s="983">
        <f t="shared" si="49"/>
        <v>6217.5330000000004</v>
      </c>
      <c r="V1582" s="1169"/>
    </row>
    <row r="1583" spans="1:22" hidden="1">
      <c r="A1583" s="1187" t="s">
        <v>4438</v>
      </c>
      <c r="B1583" s="1188">
        <v>620070002030</v>
      </c>
      <c r="C1583" s="1187" t="s">
        <v>4495</v>
      </c>
      <c r="D1583" s="1187" t="s">
        <v>4170</v>
      </c>
      <c r="E1583" s="1187" t="s">
        <v>4120</v>
      </c>
      <c r="F1583" s="1189">
        <v>8838</v>
      </c>
      <c r="G1583" s="1187" t="s">
        <v>4091</v>
      </c>
      <c r="H1583" s="1190">
        <v>2</v>
      </c>
      <c r="I1583" s="1191">
        <v>0.79207920792079201</v>
      </c>
      <c r="J1583" s="1191">
        <v>0</v>
      </c>
      <c r="K1583" s="1192">
        <v>18</v>
      </c>
      <c r="L1583" s="1191">
        <v>22.9</v>
      </c>
      <c r="M1583" s="1191">
        <v>14.2574257425743</v>
      </c>
      <c r="N1583" s="1190">
        <v>1</v>
      </c>
      <c r="O1583" s="1190">
        <v>0</v>
      </c>
      <c r="P1583" s="1187">
        <v>4690379081524</v>
      </c>
      <c r="Q1583" s="1190"/>
      <c r="R1583" s="1190">
        <v>0</v>
      </c>
      <c r="S1583" s="968" t="s">
        <v>4092</v>
      </c>
      <c r="T1583" s="983">
        <f t="shared" ref="T1583:T1646" si="50">F1583*67%</f>
        <v>5921.46</v>
      </c>
      <c r="U1583" s="983">
        <f t="shared" si="49"/>
        <v>6217.5330000000004</v>
      </c>
      <c r="V1583" s="1169"/>
    </row>
    <row r="1584" spans="1:22" hidden="1">
      <c r="A1584" s="1187" t="s">
        <v>4438</v>
      </c>
      <c r="B1584" s="1188">
        <v>620070002031</v>
      </c>
      <c r="C1584" s="1187" t="s">
        <v>4496</v>
      </c>
      <c r="D1584" s="1187" t="s">
        <v>4170</v>
      </c>
      <c r="E1584" s="1187" t="s">
        <v>4120</v>
      </c>
      <c r="F1584" s="1189">
        <v>8838</v>
      </c>
      <c r="G1584" s="1187" t="s">
        <v>4091</v>
      </c>
      <c r="H1584" s="1190">
        <v>2</v>
      </c>
      <c r="I1584" s="1191">
        <v>0.79207920792079201</v>
      </c>
      <c r="J1584" s="1191">
        <v>0</v>
      </c>
      <c r="K1584" s="1192">
        <v>18</v>
      </c>
      <c r="L1584" s="1191">
        <v>22.9</v>
      </c>
      <c r="M1584" s="1191">
        <v>14.2574257425743</v>
      </c>
      <c r="N1584" s="1190">
        <v>1</v>
      </c>
      <c r="O1584" s="1190">
        <v>0</v>
      </c>
      <c r="P1584" s="1187">
        <v>4690379081531</v>
      </c>
      <c r="Q1584" s="1190"/>
      <c r="R1584" s="1190">
        <v>0</v>
      </c>
      <c r="S1584" s="968" t="s">
        <v>4092</v>
      </c>
      <c r="T1584" s="983">
        <f t="shared" si="50"/>
        <v>5921.46</v>
      </c>
      <c r="U1584" s="983">
        <f t="shared" ref="U1584:U1647" si="51">T1584*1.05</f>
        <v>6217.5330000000004</v>
      </c>
      <c r="V1584" s="1169"/>
    </row>
    <row r="1585" spans="1:22" hidden="1">
      <c r="A1585" s="1187" t="s">
        <v>4438</v>
      </c>
      <c r="B1585" s="1188">
        <v>620070002032</v>
      </c>
      <c r="C1585" s="1187" t="s">
        <v>4497</v>
      </c>
      <c r="D1585" s="1187" t="s">
        <v>4170</v>
      </c>
      <c r="E1585" s="1187" t="s">
        <v>4120</v>
      </c>
      <c r="F1585" s="1189">
        <v>12684</v>
      </c>
      <c r="G1585" s="1187" t="s">
        <v>4091</v>
      </c>
      <c r="H1585" s="1190">
        <v>1</v>
      </c>
      <c r="I1585" s="1191">
        <v>0.396039603960396</v>
      </c>
      <c r="J1585" s="1191">
        <v>0</v>
      </c>
      <c r="K1585" s="1192">
        <v>30</v>
      </c>
      <c r="L1585" s="1191">
        <v>5.2850000000000001</v>
      </c>
      <c r="M1585" s="1191">
        <v>11.881188118811901</v>
      </c>
      <c r="N1585" s="1190">
        <v>1</v>
      </c>
      <c r="O1585" s="1190">
        <v>0</v>
      </c>
      <c r="P1585" s="1187">
        <v>4690379081548</v>
      </c>
      <c r="Q1585" s="1190"/>
      <c r="R1585" s="1190">
        <v>0</v>
      </c>
      <c r="S1585" s="968" t="s">
        <v>4092</v>
      </c>
      <c r="T1585" s="983">
        <f t="shared" si="50"/>
        <v>8498.2800000000007</v>
      </c>
      <c r="U1585" s="983">
        <f t="shared" si="51"/>
        <v>8923.1940000000013</v>
      </c>
      <c r="V1585" s="1169"/>
    </row>
    <row r="1586" spans="1:22" hidden="1">
      <c r="A1586" s="1187" t="s">
        <v>4438</v>
      </c>
      <c r="B1586" s="1188">
        <v>620070002033</v>
      </c>
      <c r="C1586" s="1187" t="s">
        <v>4498</v>
      </c>
      <c r="D1586" s="1187" t="s">
        <v>4170</v>
      </c>
      <c r="E1586" s="1187" t="s">
        <v>4120</v>
      </c>
      <c r="F1586" s="1189">
        <v>12684</v>
      </c>
      <c r="G1586" s="1187" t="s">
        <v>4091</v>
      </c>
      <c r="H1586" s="1190">
        <v>1</v>
      </c>
      <c r="I1586" s="1191">
        <v>0.396039603960396</v>
      </c>
      <c r="J1586" s="1191">
        <v>0</v>
      </c>
      <c r="K1586" s="1192">
        <v>30</v>
      </c>
      <c r="L1586" s="1191">
        <v>5.2850000000000001</v>
      </c>
      <c r="M1586" s="1191">
        <v>11.881188118811901</v>
      </c>
      <c r="N1586" s="1190">
        <v>1</v>
      </c>
      <c r="O1586" s="1190">
        <v>0</v>
      </c>
      <c r="P1586" s="1187">
        <v>4690379081555</v>
      </c>
      <c r="Q1586" s="1190"/>
      <c r="R1586" s="1190">
        <v>0</v>
      </c>
      <c r="S1586" s="968" t="s">
        <v>4092</v>
      </c>
      <c r="T1586" s="983">
        <f t="shared" si="50"/>
        <v>8498.2800000000007</v>
      </c>
      <c r="U1586" s="983">
        <f t="shared" si="51"/>
        <v>8923.1940000000013</v>
      </c>
      <c r="V1586" s="1169"/>
    </row>
    <row r="1587" spans="1:22" hidden="1">
      <c r="A1587" s="1187" t="s">
        <v>4438</v>
      </c>
      <c r="B1587" s="1188">
        <v>620070002034</v>
      </c>
      <c r="C1587" s="1187" t="s">
        <v>4499</v>
      </c>
      <c r="D1587" s="1187" t="s">
        <v>4170</v>
      </c>
      <c r="E1587" s="1187" t="s">
        <v>4120</v>
      </c>
      <c r="F1587" s="1189">
        <v>12684</v>
      </c>
      <c r="G1587" s="1187" t="s">
        <v>4091</v>
      </c>
      <c r="H1587" s="1190">
        <v>1</v>
      </c>
      <c r="I1587" s="1191">
        <v>0.396039603960396</v>
      </c>
      <c r="J1587" s="1191">
        <v>0</v>
      </c>
      <c r="K1587" s="1192">
        <v>30</v>
      </c>
      <c r="L1587" s="1191">
        <v>5.2850000000000001</v>
      </c>
      <c r="M1587" s="1191">
        <v>11.881188118811901</v>
      </c>
      <c r="N1587" s="1190">
        <v>1</v>
      </c>
      <c r="O1587" s="1190">
        <v>0</v>
      </c>
      <c r="P1587" s="1187">
        <v>4690379081562</v>
      </c>
      <c r="Q1587" s="1190"/>
      <c r="R1587" s="1190">
        <v>0</v>
      </c>
      <c r="S1587" s="968" t="s">
        <v>4092</v>
      </c>
      <c r="T1587" s="983">
        <f t="shared" si="50"/>
        <v>8498.2800000000007</v>
      </c>
      <c r="U1587" s="983">
        <f t="shared" si="51"/>
        <v>8923.1940000000013</v>
      </c>
      <c r="V1587" s="1169"/>
    </row>
    <row r="1588" spans="1:22" hidden="1">
      <c r="A1588" s="1187" t="s">
        <v>4438</v>
      </c>
      <c r="B1588" s="1188">
        <v>620070002035</v>
      </c>
      <c r="C1588" s="1187" t="s">
        <v>4500</v>
      </c>
      <c r="D1588" s="1187" t="s">
        <v>4170</v>
      </c>
      <c r="E1588" s="1187" t="s">
        <v>4120</v>
      </c>
      <c r="F1588" s="1189">
        <v>12684</v>
      </c>
      <c r="G1588" s="1187" t="s">
        <v>4091</v>
      </c>
      <c r="H1588" s="1190">
        <v>1</v>
      </c>
      <c r="I1588" s="1191">
        <v>0.396039603960396</v>
      </c>
      <c r="J1588" s="1191">
        <v>0</v>
      </c>
      <c r="K1588" s="1192">
        <v>30</v>
      </c>
      <c r="L1588" s="1191">
        <v>5.2850000000000001</v>
      </c>
      <c r="M1588" s="1191">
        <v>11.881188118811901</v>
      </c>
      <c r="N1588" s="1190">
        <v>1</v>
      </c>
      <c r="O1588" s="1190">
        <v>0</v>
      </c>
      <c r="P1588" s="1187">
        <v>4690379081579</v>
      </c>
      <c r="Q1588" s="1190"/>
      <c r="R1588" s="1190">
        <v>0</v>
      </c>
      <c r="S1588" s="968" t="s">
        <v>4092</v>
      </c>
      <c r="T1588" s="983">
        <f t="shared" si="50"/>
        <v>8498.2800000000007</v>
      </c>
      <c r="U1588" s="983">
        <f t="shared" si="51"/>
        <v>8923.1940000000013</v>
      </c>
      <c r="V1588" s="1169"/>
    </row>
    <row r="1589" spans="1:22" hidden="1">
      <c r="A1589" s="1187" t="s">
        <v>4438</v>
      </c>
      <c r="B1589" s="1188">
        <v>620070002036</v>
      </c>
      <c r="C1589" s="1187" t="s">
        <v>4501</v>
      </c>
      <c r="D1589" s="1187" t="s">
        <v>4170</v>
      </c>
      <c r="E1589" s="1187" t="s">
        <v>4120</v>
      </c>
      <c r="F1589" s="1189">
        <v>12684</v>
      </c>
      <c r="G1589" s="1187" t="s">
        <v>4091</v>
      </c>
      <c r="H1589" s="1190">
        <v>1</v>
      </c>
      <c r="I1589" s="1191">
        <v>0.396039603960396</v>
      </c>
      <c r="J1589" s="1191">
        <v>0</v>
      </c>
      <c r="K1589" s="1192">
        <v>30</v>
      </c>
      <c r="L1589" s="1191">
        <v>5.2850000000000001</v>
      </c>
      <c r="M1589" s="1191">
        <v>11.881188118811901</v>
      </c>
      <c r="N1589" s="1190">
        <v>1</v>
      </c>
      <c r="O1589" s="1190">
        <v>0</v>
      </c>
      <c r="P1589" s="1187">
        <v>4690379081586</v>
      </c>
      <c r="Q1589" s="1190"/>
      <c r="R1589" s="1190">
        <v>0</v>
      </c>
      <c r="S1589" s="968" t="s">
        <v>4092</v>
      </c>
      <c r="T1589" s="983">
        <f t="shared" si="50"/>
        <v>8498.2800000000007</v>
      </c>
      <c r="U1589" s="983">
        <f t="shared" si="51"/>
        <v>8923.1940000000013</v>
      </c>
      <c r="V1589" s="1169"/>
    </row>
    <row r="1590" spans="1:22" hidden="1">
      <c r="A1590" s="1187" t="s">
        <v>4438</v>
      </c>
      <c r="B1590" s="1188">
        <v>620070002037</v>
      </c>
      <c r="C1590" s="1187" t="s">
        <v>4502</v>
      </c>
      <c r="D1590" s="1187" t="s">
        <v>4170</v>
      </c>
      <c r="E1590" s="1187" t="s">
        <v>4120</v>
      </c>
      <c r="F1590" s="1189">
        <v>12684</v>
      </c>
      <c r="G1590" s="1187" t="s">
        <v>4091</v>
      </c>
      <c r="H1590" s="1190">
        <v>1</v>
      </c>
      <c r="I1590" s="1191">
        <v>0.396039603960396</v>
      </c>
      <c r="J1590" s="1191">
        <v>0</v>
      </c>
      <c r="K1590" s="1192">
        <v>30</v>
      </c>
      <c r="L1590" s="1191">
        <v>5.2850000000000001</v>
      </c>
      <c r="M1590" s="1191">
        <v>11.881188118811901</v>
      </c>
      <c r="N1590" s="1190">
        <v>1</v>
      </c>
      <c r="O1590" s="1190">
        <v>0</v>
      </c>
      <c r="P1590" s="1187">
        <v>4690379081593</v>
      </c>
      <c r="Q1590" s="1190"/>
      <c r="R1590" s="1190">
        <v>0</v>
      </c>
      <c r="S1590" s="968" t="s">
        <v>4092</v>
      </c>
      <c r="T1590" s="983">
        <f t="shared" si="50"/>
        <v>8498.2800000000007</v>
      </c>
      <c r="U1590" s="983">
        <f t="shared" si="51"/>
        <v>8923.1940000000013</v>
      </c>
      <c r="V1590" s="1169"/>
    </row>
    <row r="1591" spans="1:22" hidden="1">
      <c r="A1591" s="1187" t="s">
        <v>4503</v>
      </c>
      <c r="B1591" s="1188">
        <v>600180000036</v>
      </c>
      <c r="C1591" s="1187" t="s">
        <v>4504</v>
      </c>
      <c r="D1591" s="1187" t="s">
        <v>4220</v>
      </c>
      <c r="E1591" s="1187" t="s">
        <v>4090</v>
      </c>
      <c r="F1591" s="1189">
        <v>10140</v>
      </c>
      <c r="G1591" s="1187" t="s">
        <v>4091</v>
      </c>
      <c r="H1591" s="1190">
        <v>1</v>
      </c>
      <c r="I1591" s="1191">
        <v>3.3359999999999999</v>
      </c>
      <c r="J1591" s="1191">
        <v>0</v>
      </c>
      <c r="K1591" s="1192">
        <v>18</v>
      </c>
      <c r="L1591" s="1191">
        <v>50.57376</v>
      </c>
      <c r="M1591" s="1191">
        <v>60.048000000000002</v>
      </c>
      <c r="N1591" s="1190">
        <v>1</v>
      </c>
      <c r="O1591" s="1190">
        <v>0</v>
      </c>
      <c r="P1591" s="1187">
        <v>4690379092124</v>
      </c>
      <c r="Q1591" s="1190"/>
      <c r="R1591" s="1190">
        <v>0</v>
      </c>
      <c r="S1591" s="968" t="s">
        <v>4092</v>
      </c>
      <c r="T1591" s="983">
        <f t="shared" si="50"/>
        <v>6793.8</v>
      </c>
      <c r="U1591" s="983">
        <f t="shared" si="51"/>
        <v>7133.4900000000007</v>
      </c>
      <c r="V1591" s="1169"/>
    </row>
    <row r="1592" spans="1:22" hidden="1">
      <c r="A1592" s="1187" t="s">
        <v>4503</v>
      </c>
      <c r="B1592" s="1188">
        <v>600180000037</v>
      </c>
      <c r="C1592" s="1187" t="s">
        <v>4505</v>
      </c>
      <c r="D1592" s="1187" t="s">
        <v>4220</v>
      </c>
      <c r="E1592" s="1187" t="s">
        <v>4090</v>
      </c>
      <c r="F1592" s="1189">
        <v>10140</v>
      </c>
      <c r="G1592" s="1187" t="s">
        <v>4091</v>
      </c>
      <c r="H1592" s="1190">
        <v>1</v>
      </c>
      <c r="I1592" s="1191">
        <v>3.3359999999999999</v>
      </c>
      <c r="J1592" s="1191">
        <v>0</v>
      </c>
      <c r="K1592" s="1192">
        <v>18</v>
      </c>
      <c r="L1592" s="1191">
        <v>50.57376</v>
      </c>
      <c r="M1592" s="1191">
        <v>60.048000000000002</v>
      </c>
      <c r="N1592" s="1190">
        <v>1</v>
      </c>
      <c r="O1592" s="1190">
        <v>0</v>
      </c>
      <c r="P1592" s="1187">
        <v>4690379092131</v>
      </c>
      <c r="Q1592" s="1190"/>
      <c r="R1592" s="1190">
        <v>0</v>
      </c>
      <c r="S1592" s="968" t="s">
        <v>4092</v>
      </c>
      <c r="T1592" s="983">
        <f t="shared" si="50"/>
        <v>6793.8</v>
      </c>
      <c r="U1592" s="983">
        <f t="shared" si="51"/>
        <v>7133.4900000000007</v>
      </c>
      <c r="V1592" s="1169"/>
    </row>
    <row r="1593" spans="1:22" hidden="1">
      <c r="A1593" s="1187" t="s">
        <v>4503</v>
      </c>
      <c r="B1593" s="1188">
        <v>600180000038</v>
      </c>
      <c r="C1593" s="1187" t="s">
        <v>4506</v>
      </c>
      <c r="D1593" s="1187" t="s">
        <v>4220</v>
      </c>
      <c r="E1593" s="1187" t="s">
        <v>4090</v>
      </c>
      <c r="F1593" s="1189">
        <v>10140</v>
      </c>
      <c r="G1593" s="1187" t="s">
        <v>4091</v>
      </c>
      <c r="H1593" s="1190">
        <v>1</v>
      </c>
      <c r="I1593" s="1191">
        <v>3.3359999999999999</v>
      </c>
      <c r="J1593" s="1191">
        <v>0</v>
      </c>
      <c r="K1593" s="1192">
        <v>18</v>
      </c>
      <c r="L1593" s="1191">
        <v>50.57376</v>
      </c>
      <c r="M1593" s="1191">
        <v>60.048000000000002</v>
      </c>
      <c r="N1593" s="1190">
        <v>1</v>
      </c>
      <c r="O1593" s="1190">
        <v>0</v>
      </c>
      <c r="P1593" s="1187">
        <v>4690379092148</v>
      </c>
      <c r="Q1593" s="1190"/>
      <c r="R1593" s="1190">
        <v>0</v>
      </c>
      <c r="S1593" s="968" t="s">
        <v>4092</v>
      </c>
      <c r="T1593" s="983">
        <f t="shared" si="50"/>
        <v>6793.8</v>
      </c>
      <c r="U1593" s="983">
        <f t="shared" si="51"/>
        <v>7133.4900000000007</v>
      </c>
      <c r="V1593" s="1169"/>
    </row>
    <row r="1594" spans="1:22" hidden="1">
      <c r="A1594" s="1187" t="s">
        <v>4503</v>
      </c>
      <c r="B1594" s="1188">
        <v>600180000039</v>
      </c>
      <c r="C1594" s="1187" t="s">
        <v>4507</v>
      </c>
      <c r="D1594" s="1187" t="s">
        <v>4220</v>
      </c>
      <c r="E1594" s="1187" t="s">
        <v>4090</v>
      </c>
      <c r="F1594" s="1189">
        <v>10140</v>
      </c>
      <c r="G1594" s="1187" t="s">
        <v>4091</v>
      </c>
      <c r="H1594" s="1190">
        <v>1</v>
      </c>
      <c r="I1594" s="1191">
        <v>3.3359999999999999</v>
      </c>
      <c r="J1594" s="1191">
        <v>0</v>
      </c>
      <c r="K1594" s="1192">
        <v>18</v>
      </c>
      <c r="L1594" s="1191">
        <v>50.57376</v>
      </c>
      <c r="M1594" s="1191">
        <v>60.048000000000002</v>
      </c>
      <c r="N1594" s="1190">
        <v>1</v>
      </c>
      <c r="O1594" s="1190">
        <v>0</v>
      </c>
      <c r="P1594" s="1187">
        <v>4690379092155</v>
      </c>
      <c r="Q1594" s="1190"/>
      <c r="R1594" s="1190">
        <v>0</v>
      </c>
      <c r="S1594" s="968" t="s">
        <v>4092</v>
      </c>
      <c r="T1594" s="983">
        <f t="shared" si="50"/>
        <v>6793.8</v>
      </c>
      <c r="U1594" s="983">
        <f t="shared" si="51"/>
        <v>7133.4900000000007</v>
      </c>
      <c r="V1594" s="1169"/>
    </row>
    <row r="1595" spans="1:22" hidden="1">
      <c r="A1595" s="1187" t="s">
        <v>4503</v>
      </c>
      <c r="B1595" s="1188">
        <v>610015000663</v>
      </c>
      <c r="C1595" s="1187" t="s">
        <v>4508</v>
      </c>
      <c r="D1595" s="1187" t="s">
        <v>4096</v>
      </c>
      <c r="E1595" s="1187" t="s">
        <v>4090</v>
      </c>
      <c r="F1595" s="1189">
        <v>6474</v>
      </c>
      <c r="G1595" s="1187" t="s">
        <v>4091</v>
      </c>
      <c r="H1595" s="1190">
        <v>2</v>
      </c>
      <c r="I1595" s="1191">
        <v>2.56</v>
      </c>
      <c r="J1595" s="1191">
        <v>0</v>
      </c>
      <c r="K1595" s="1192">
        <v>21</v>
      </c>
      <c r="L1595" s="1191">
        <v>56.32</v>
      </c>
      <c r="M1595" s="1191">
        <v>53.76</v>
      </c>
      <c r="N1595" s="1190">
        <v>1</v>
      </c>
      <c r="O1595" s="1190">
        <v>0</v>
      </c>
      <c r="P1595" s="1187">
        <v>4690379092261</v>
      </c>
      <c r="Q1595" s="1190"/>
      <c r="R1595" s="1190">
        <v>0</v>
      </c>
      <c r="S1595" s="968" t="s">
        <v>4092</v>
      </c>
      <c r="T1595" s="983">
        <f t="shared" si="50"/>
        <v>4337.58</v>
      </c>
      <c r="U1595" s="983">
        <f t="shared" si="51"/>
        <v>4554.4589999999998</v>
      </c>
      <c r="V1595" s="1169"/>
    </row>
    <row r="1596" spans="1:22" hidden="1">
      <c r="A1596" s="1187" t="s">
        <v>4503</v>
      </c>
      <c r="B1596" s="1188">
        <v>610015000664</v>
      </c>
      <c r="C1596" s="1187" t="s">
        <v>4509</v>
      </c>
      <c r="D1596" s="1187" t="s">
        <v>4096</v>
      </c>
      <c r="E1596" s="1187" t="s">
        <v>4090</v>
      </c>
      <c r="F1596" s="1189">
        <v>6474</v>
      </c>
      <c r="G1596" s="1187" t="s">
        <v>4091</v>
      </c>
      <c r="H1596" s="1190">
        <v>2</v>
      </c>
      <c r="I1596" s="1191">
        <v>2.56</v>
      </c>
      <c r="J1596" s="1191">
        <v>0</v>
      </c>
      <c r="K1596" s="1192">
        <v>21</v>
      </c>
      <c r="L1596" s="1191">
        <v>56.32</v>
      </c>
      <c r="M1596" s="1191">
        <v>53.76</v>
      </c>
      <c r="N1596" s="1190">
        <v>1</v>
      </c>
      <c r="O1596" s="1190">
        <v>0</v>
      </c>
      <c r="P1596" s="1187">
        <v>4690379092278</v>
      </c>
      <c r="Q1596" s="1190"/>
      <c r="R1596" s="1190">
        <v>0</v>
      </c>
      <c r="S1596" s="968" t="s">
        <v>4092</v>
      </c>
      <c r="T1596" s="983">
        <f t="shared" si="50"/>
        <v>4337.58</v>
      </c>
      <c r="U1596" s="983">
        <f t="shared" si="51"/>
        <v>4554.4589999999998</v>
      </c>
      <c r="V1596" s="1169"/>
    </row>
    <row r="1597" spans="1:22" hidden="1">
      <c r="A1597" s="1187" t="s">
        <v>4503</v>
      </c>
      <c r="B1597" s="1188">
        <v>610015000669</v>
      </c>
      <c r="C1597" s="1187" t="s">
        <v>4510</v>
      </c>
      <c r="D1597" s="1187" t="s">
        <v>4096</v>
      </c>
      <c r="E1597" s="1187" t="s">
        <v>4090</v>
      </c>
      <c r="F1597" s="1189">
        <v>6474</v>
      </c>
      <c r="G1597" s="1187" t="s">
        <v>4091</v>
      </c>
      <c r="H1597" s="1190">
        <v>2</v>
      </c>
      <c r="I1597" s="1191">
        <v>2.56</v>
      </c>
      <c r="J1597" s="1191">
        <v>0</v>
      </c>
      <c r="K1597" s="1192">
        <v>21</v>
      </c>
      <c r="L1597" s="1191">
        <v>56.32</v>
      </c>
      <c r="M1597" s="1191">
        <v>53.76</v>
      </c>
      <c r="N1597" s="1190">
        <v>1</v>
      </c>
      <c r="O1597" s="1190">
        <v>0</v>
      </c>
      <c r="P1597" s="1187">
        <v>4690379092322</v>
      </c>
      <c r="Q1597" s="1190"/>
      <c r="R1597" s="1190">
        <v>0</v>
      </c>
      <c r="S1597" s="968" t="s">
        <v>4092</v>
      </c>
      <c r="T1597" s="983">
        <f t="shared" si="50"/>
        <v>4337.58</v>
      </c>
      <c r="U1597" s="983">
        <f t="shared" si="51"/>
        <v>4554.4589999999998</v>
      </c>
      <c r="V1597" s="1169"/>
    </row>
    <row r="1598" spans="1:22" hidden="1">
      <c r="A1598" s="1187" t="s">
        <v>4503</v>
      </c>
      <c r="B1598" s="1188">
        <v>610015000670</v>
      </c>
      <c r="C1598" s="1187" t="s">
        <v>4511</v>
      </c>
      <c r="D1598" s="1187" t="s">
        <v>4096</v>
      </c>
      <c r="E1598" s="1187" t="s">
        <v>4090</v>
      </c>
      <c r="F1598" s="1189">
        <v>6474</v>
      </c>
      <c r="G1598" s="1187" t="s">
        <v>4091</v>
      </c>
      <c r="H1598" s="1190">
        <v>2</v>
      </c>
      <c r="I1598" s="1191">
        <v>2.56</v>
      </c>
      <c r="J1598" s="1191">
        <v>0</v>
      </c>
      <c r="K1598" s="1192">
        <v>21</v>
      </c>
      <c r="L1598" s="1191">
        <v>56.32</v>
      </c>
      <c r="M1598" s="1191">
        <v>53.76</v>
      </c>
      <c r="N1598" s="1190">
        <v>1</v>
      </c>
      <c r="O1598" s="1190">
        <v>0</v>
      </c>
      <c r="P1598" s="1187">
        <v>4690379092339</v>
      </c>
      <c r="Q1598" s="1190"/>
      <c r="R1598" s="1190">
        <v>0</v>
      </c>
      <c r="S1598" s="968" t="s">
        <v>4092</v>
      </c>
      <c r="T1598" s="983">
        <f t="shared" si="50"/>
        <v>4337.58</v>
      </c>
      <c r="U1598" s="983">
        <f t="shared" si="51"/>
        <v>4554.4589999999998</v>
      </c>
      <c r="V1598" s="1169"/>
    </row>
    <row r="1599" spans="1:22" hidden="1">
      <c r="A1599" s="1187" t="s">
        <v>4503</v>
      </c>
      <c r="B1599" s="1188">
        <v>610015000665</v>
      </c>
      <c r="C1599" s="1187" t="s">
        <v>4512</v>
      </c>
      <c r="D1599" s="1187" t="s">
        <v>4096</v>
      </c>
      <c r="E1599" s="1187" t="s">
        <v>4090</v>
      </c>
      <c r="F1599" s="1189">
        <v>7398</v>
      </c>
      <c r="G1599" s="1187" t="s">
        <v>4091</v>
      </c>
      <c r="H1599" s="1190">
        <v>2</v>
      </c>
      <c r="I1599" s="1191">
        <v>2.56</v>
      </c>
      <c r="J1599" s="1191">
        <v>0</v>
      </c>
      <c r="K1599" s="1192">
        <v>21</v>
      </c>
      <c r="L1599" s="1191">
        <v>56.32</v>
      </c>
      <c r="M1599" s="1191">
        <v>53.76</v>
      </c>
      <c r="N1599" s="1190">
        <v>1</v>
      </c>
      <c r="O1599" s="1190">
        <v>0</v>
      </c>
      <c r="P1599" s="1187">
        <v>4690379092285</v>
      </c>
      <c r="Q1599" s="1190"/>
      <c r="R1599" s="1190">
        <v>0</v>
      </c>
      <c r="S1599" s="968" t="s">
        <v>4092</v>
      </c>
      <c r="T1599" s="983">
        <f t="shared" si="50"/>
        <v>4956.66</v>
      </c>
      <c r="U1599" s="983">
        <f t="shared" si="51"/>
        <v>5204.4930000000004</v>
      </c>
      <c r="V1599" s="1169"/>
    </row>
    <row r="1600" spans="1:22" hidden="1">
      <c r="A1600" s="1187" t="s">
        <v>4503</v>
      </c>
      <c r="B1600" s="1188">
        <v>610015000666</v>
      </c>
      <c r="C1600" s="1187" t="s">
        <v>4513</v>
      </c>
      <c r="D1600" s="1187" t="s">
        <v>4096</v>
      </c>
      <c r="E1600" s="1187" t="s">
        <v>4090</v>
      </c>
      <c r="F1600" s="1189">
        <v>7398</v>
      </c>
      <c r="G1600" s="1187" t="s">
        <v>4091</v>
      </c>
      <c r="H1600" s="1190">
        <v>2</v>
      </c>
      <c r="I1600" s="1191">
        <v>2.56</v>
      </c>
      <c r="J1600" s="1191">
        <v>0</v>
      </c>
      <c r="K1600" s="1192">
        <v>21</v>
      </c>
      <c r="L1600" s="1191">
        <v>56.32</v>
      </c>
      <c r="M1600" s="1191">
        <v>53.76</v>
      </c>
      <c r="N1600" s="1190">
        <v>1</v>
      </c>
      <c r="O1600" s="1190">
        <v>0</v>
      </c>
      <c r="P1600" s="1187">
        <v>4690379092292</v>
      </c>
      <c r="Q1600" s="1190"/>
      <c r="R1600" s="1190">
        <v>0</v>
      </c>
      <c r="S1600" s="968" t="s">
        <v>4092</v>
      </c>
      <c r="T1600" s="983">
        <f t="shared" si="50"/>
        <v>4956.66</v>
      </c>
      <c r="U1600" s="983">
        <f t="shared" si="51"/>
        <v>5204.4930000000004</v>
      </c>
      <c r="V1600" s="1169"/>
    </row>
    <row r="1601" spans="1:22" hidden="1">
      <c r="A1601" s="1187" t="s">
        <v>4503</v>
      </c>
      <c r="B1601" s="1188">
        <v>610015000667</v>
      </c>
      <c r="C1601" s="1187" t="s">
        <v>4514</v>
      </c>
      <c r="D1601" s="1187" t="s">
        <v>4096</v>
      </c>
      <c r="E1601" s="1187" t="s">
        <v>4090</v>
      </c>
      <c r="F1601" s="1189">
        <v>7398</v>
      </c>
      <c r="G1601" s="1187" t="s">
        <v>4091</v>
      </c>
      <c r="H1601" s="1190">
        <v>2</v>
      </c>
      <c r="I1601" s="1191">
        <v>2.56</v>
      </c>
      <c r="J1601" s="1191">
        <v>0</v>
      </c>
      <c r="K1601" s="1192">
        <v>21</v>
      </c>
      <c r="L1601" s="1191">
        <v>56.32</v>
      </c>
      <c r="M1601" s="1191">
        <v>53.76</v>
      </c>
      <c r="N1601" s="1190">
        <v>1</v>
      </c>
      <c r="O1601" s="1190">
        <v>0</v>
      </c>
      <c r="P1601" s="1187">
        <v>4690379092308</v>
      </c>
      <c r="Q1601" s="1190"/>
      <c r="R1601" s="1190">
        <v>0</v>
      </c>
      <c r="S1601" s="968" t="s">
        <v>4092</v>
      </c>
      <c r="T1601" s="983">
        <f t="shared" si="50"/>
        <v>4956.66</v>
      </c>
      <c r="U1601" s="983">
        <f t="shared" si="51"/>
        <v>5204.4930000000004</v>
      </c>
      <c r="V1601" s="1169"/>
    </row>
    <row r="1602" spans="1:22" hidden="1">
      <c r="A1602" s="1187" t="s">
        <v>4503</v>
      </c>
      <c r="B1602" s="1188">
        <v>610015000668</v>
      </c>
      <c r="C1602" s="1187" t="s">
        <v>4515</v>
      </c>
      <c r="D1602" s="1187" t="s">
        <v>4096</v>
      </c>
      <c r="E1602" s="1187" t="s">
        <v>4090</v>
      </c>
      <c r="F1602" s="1189">
        <v>7398</v>
      </c>
      <c r="G1602" s="1187" t="s">
        <v>4091</v>
      </c>
      <c r="H1602" s="1190">
        <v>2</v>
      </c>
      <c r="I1602" s="1191">
        <v>2.56</v>
      </c>
      <c r="J1602" s="1191">
        <v>0</v>
      </c>
      <c r="K1602" s="1192">
        <v>21</v>
      </c>
      <c r="L1602" s="1191">
        <v>56.32</v>
      </c>
      <c r="M1602" s="1191">
        <v>53.76</v>
      </c>
      <c r="N1602" s="1190">
        <v>1</v>
      </c>
      <c r="O1602" s="1190">
        <v>0</v>
      </c>
      <c r="P1602" s="1187">
        <v>4690379092315</v>
      </c>
      <c r="Q1602" s="1190"/>
      <c r="R1602" s="1190">
        <v>0</v>
      </c>
      <c r="S1602" s="968" t="s">
        <v>4092</v>
      </c>
      <c r="T1602" s="983">
        <f t="shared" si="50"/>
        <v>4956.66</v>
      </c>
      <c r="U1602" s="983">
        <f t="shared" si="51"/>
        <v>5204.4930000000004</v>
      </c>
      <c r="V1602" s="1169"/>
    </row>
    <row r="1603" spans="1:22" hidden="1">
      <c r="A1603" s="1187" t="s">
        <v>4503</v>
      </c>
      <c r="B1603" s="1188">
        <v>610015000647</v>
      </c>
      <c r="C1603" s="1187" t="s">
        <v>4516</v>
      </c>
      <c r="D1603" s="1187" t="s">
        <v>4517</v>
      </c>
      <c r="E1603" s="1187" t="s">
        <v>4090</v>
      </c>
      <c r="F1603" s="1189">
        <v>6378</v>
      </c>
      <c r="G1603" s="1187" t="s">
        <v>4091</v>
      </c>
      <c r="H1603" s="1190">
        <v>2</v>
      </c>
      <c r="I1603" s="1191">
        <v>1.28</v>
      </c>
      <c r="J1603" s="1191">
        <v>0</v>
      </c>
      <c r="K1603" s="1192">
        <v>42</v>
      </c>
      <c r="L1603" s="1191">
        <v>28.16</v>
      </c>
      <c r="M1603" s="1191">
        <v>53.76</v>
      </c>
      <c r="N1603" s="1190">
        <v>1</v>
      </c>
      <c r="O1603" s="1190">
        <v>0</v>
      </c>
      <c r="P1603" s="1187">
        <v>4690379092421</v>
      </c>
      <c r="Q1603" s="1190"/>
      <c r="R1603" s="1190">
        <v>0</v>
      </c>
      <c r="S1603" s="968" t="s">
        <v>4092</v>
      </c>
      <c r="T1603" s="983">
        <f t="shared" si="50"/>
        <v>4273.26</v>
      </c>
      <c r="U1603" s="983">
        <f t="shared" si="51"/>
        <v>4486.9230000000007</v>
      </c>
      <c r="V1603" s="1169"/>
    </row>
    <row r="1604" spans="1:22" hidden="1">
      <c r="A1604" s="1187" t="s">
        <v>4503</v>
      </c>
      <c r="B1604" s="1188">
        <v>610015000648</v>
      </c>
      <c r="C1604" s="1187" t="s">
        <v>4518</v>
      </c>
      <c r="D1604" s="1187" t="s">
        <v>4517</v>
      </c>
      <c r="E1604" s="1187" t="s">
        <v>4090</v>
      </c>
      <c r="F1604" s="1189">
        <v>6378</v>
      </c>
      <c r="G1604" s="1187" t="s">
        <v>4091</v>
      </c>
      <c r="H1604" s="1190">
        <v>2</v>
      </c>
      <c r="I1604" s="1191">
        <v>1.28</v>
      </c>
      <c r="J1604" s="1191">
        <v>0</v>
      </c>
      <c r="K1604" s="1192">
        <v>42</v>
      </c>
      <c r="L1604" s="1191">
        <v>28.16</v>
      </c>
      <c r="M1604" s="1191">
        <v>53.76</v>
      </c>
      <c r="N1604" s="1190">
        <v>1</v>
      </c>
      <c r="O1604" s="1190">
        <v>0</v>
      </c>
      <c r="P1604" s="1187">
        <v>4690379092438</v>
      </c>
      <c r="Q1604" s="1190"/>
      <c r="R1604" s="1190">
        <v>0</v>
      </c>
      <c r="S1604" s="968" t="s">
        <v>4092</v>
      </c>
      <c r="T1604" s="983">
        <f t="shared" si="50"/>
        <v>4273.26</v>
      </c>
      <c r="U1604" s="983">
        <f t="shared" si="51"/>
        <v>4486.9230000000007</v>
      </c>
      <c r="V1604" s="1169"/>
    </row>
    <row r="1605" spans="1:22" hidden="1">
      <c r="A1605" s="1187" t="s">
        <v>4503</v>
      </c>
      <c r="B1605" s="1188">
        <v>610015000653</v>
      </c>
      <c r="C1605" s="1187" t="s">
        <v>4519</v>
      </c>
      <c r="D1605" s="1187" t="s">
        <v>4517</v>
      </c>
      <c r="E1605" s="1187" t="s">
        <v>4090</v>
      </c>
      <c r="F1605" s="1189">
        <v>6378</v>
      </c>
      <c r="G1605" s="1187" t="s">
        <v>4091</v>
      </c>
      <c r="H1605" s="1190">
        <v>2</v>
      </c>
      <c r="I1605" s="1191">
        <v>1.28</v>
      </c>
      <c r="J1605" s="1191">
        <v>0</v>
      </c>
      <c r="K1605" s="1192">
        <v>42</v>
      </c>
      <c r="L1605" s="1191">
        <v>28.16</v>
      </c>
      <c r="M1605" s="1191">
        <v>53.76</v>
      </c>
      <c r="N1605" s="1190">
        <v>1</v>
      </c>
      <c r="O1605" s="1190">
        <v>0</v>
      </c>
      <c r="P1605" s="1187">
        <v>4690379092483</v>
      </c>
      <c r="Q1605" s="1190"/>
      <c r="R1605" s="1190">
        <v>0</v>
      </c>
      <c r="S1605" s="968" t="s">
        <v>4092</v>
      </c>
      <c r="T1605" s="983">
        <f t="shared" si="50"/>
        <v>4273.26</v>
      </c>
      <c r="U1605" s="983">
        <f t="shared" si="51"/>
        <v>4486.9230000000007</v>
      </c>
      <c r="V1605" s="1169"/>
    </row>
    <row r="1606" spans="1:22" hidden="1">
      <c r="A1606" s="1187" t="s">
        <v>4503</v>
      </c>
      <c r="B1606" s="1188">
        <v>610015000654</v>
      </c>
      <c r="C1606" s="1187" t="s">
        <v>4520</v>
      </c>
      <c r="D1606" s="1187" t="s">
        <v>4517</v>
      </c>
      <c r="E1606" s="1187" t="s">
        <v>4090</v>
      </c>
      <c r="F1606" s="1189">
        <v>6378</v>
      </c>
      <c r="G1606" s="1187" t="s">
        <v>4091</v>
      </c>
      <c r="H1606" s="1190">
        <v>2</v>
      </c>
      <c r="I1606" s="1191">
        <v>1.28</v>
      </c>
      <c r="J1606" s="1191">
        <v>0</v>
      </c>
      <c r="K1606" s="1192">
        <v>42</v>
      </c>
      <c r="L1606" s="1191">
        <v>28.16</v>
      </c>
      <c r="M1606" s="1191">
        <v>53.76</v>
      </c>
      <c r="N1606" s="1190">
        <v>1</v>
      </c>
      <c r="O1606" s="1190">
        <v>0</v>
      </c>
      <c r="P1606" s="1187">
        <v>4690379092490</v>
      </c>
      <c r="Q1606" s="1190"/>
      <c r="R1606" s="1190">
        <v>0</v>
      </c>
      <c r="S1606" s="968" t="s">
        <v>4092</v>
      </c>
      <c r="T1606" s="983">
        <f t="shared" si="50"/>
        <v>4273.26</v>
      </c>
      <c r="U1606" s="983">
        <f t="shared" si="51"/>
        <v>4486.9230000000007</v>
      </c>
      <c r="V1606" s="1169"/>
    </row>
    <row r="1607" spans="1:22" hidden="1">
      <c r="A1607" s="1187" t="s">
        <v>4503</v>
      </c>
      <c r="B1607" s="1188">
        <v>610015000649</v>
      </c>
      <c r="C1607" s="1187" t="s">
        <v>4521</v>
      </c>
      <c r="D1607" s="1187" t="s">
        <v>4517</v>
      </c>
      <c r="E1607" s="1187" t="s">
        <v>4090</v>
      </c>
      <c r="F1607" s="1189">
        <v>6966</v>
      </c>
      <c r="G1607" s="1187" t="s">
        <v>4091</v>
      </c>
      <c r="H1607" s="1190">
        <v>2</v>
      </c>
      <c r="I1607" s="1191">
        <v>1.28</v>
      </c>
      <c r="J1607" s="1191">
        <v>0</v>
      </c>
      <c r="K1607" s="1192">
        <v>42</v>
      </c>
      <c r="L1607" s="1191">
        <v>28.16</v>
      </c>
      <c r="M1607" s="1191">
        <v>53.76</v>
      </c>
      <c r="N1607" s="1190">
        <v>1</v>
      </c>
      <c r="O1607" s="1190">
        <v>0</v>
      </c>
      <c r="P1607" s="1187">
        <v>4690379092445</v>
      </c>
      <c r="Q1607" s="1190"/>
      <c r="R1607" s="1190">
        <v>0</v>
      </c>
      <c r="S1607" s="968" t="s">
        <v>4092</v>
      </c>
      <c r="T1607" s="983">
        <f t="shared" si="50"/>
        <v>4667.22</v>
      </c>
      <c r="U1607" s="983">
        <f t="shared" si="51"/>
        <v>4900.5810000000001</v>
      </c>
      <c r="V1607" s="1169"/>
    </row>
    <row r="1608" spans="1:22" hidden="1">
      <c r="A1608" s="1187" t="s">
        <v>4503</v>
      </c>
      <c r="B1608" s="1188">
        <v>610015000650</v>
      </c>
      <c r="C1608" s="1187" t="s">
        <v>4522</v>
      </c>
      <c r="D1608" s="1187" t="s">
        <v>4517</v>
      </c>
      <c r="E1608" s="1187" t="s">
        <v>4090</v>
      </c>
      <c r="F1608" s="1189">
        <v>6966</v>
      </c>
      <c r="G1608" s="1187" t="s">
        <v>4091</v>
      </c>
      <c r="H1608" s="1190">
        <v>2</v>
      </c>
      <c r="I1608" s="1191">
        <v>1.28</v>
      </c>
      <c r="J1608" s="1191">
        <v>0</v>
      </c>
      <c r="K1608" s="1192">
        <v>42</v>
      </c>
      <c r="L1608" s="1191">
        <v>28.16</v>
      </c>
      <c r="M1608" s="1191">
        <v>53.76</v>
      </c>
      <c r="N1608" s="1190">
        <v>1</v>
      </c>
      <c r="O1608" s="1190">
        <v>0</v>
      </c>
      <c r="P1608" s="1187">
        <v>4690379092452</v>
      </c>
      <c r="Q1608" s="1190"/>
      <c r="R1608" s="1190">
        <v>0</v>
      </c>
      <c r="S1608" s="968" t="s">
        <v>4092</v>
      </c>
      <c r="T1608" s="983">
        <f t="shared" si="50"/>
        <v>4667.22</v>
      </c>
      <c r="U1608" s="983">
        <f t="shared" si="51"/>
        <v>4900.5810000000001</v>
      </c>
      <c r="V1608" s="1169"/>
    </row>
    <row r="1609" spans="1:22" hidden="1">
      <c r="A1609" s="1187" t="s">
        <v>4503</v>
      </c>
      <c r="B1609" s="1188">
        <v>610015000651</v>
      </c>
      <c r="C1609" s="1187" t="s">
        <v>4523</v>
      </c>
      <c r="D1609" s="1187" t="s">
        <v>4517</v>
      </c>
      <c r="E1609" s="1187" t="s">
        <v>4090</v>
      </c>
      <c r="F1609" s="1189">
        <v>6966</v>
      </c>
      <c r="G1609" s="1187" t="s">
        <v>4091</v>
      </c>
      <c r="H1609" s="1190">
        <v>2</v>
      </c>
      <c r="I1609" s="1191">
        <v>1.28</v>
      </c>
      <c r="J1609" s="1191">
        <v>0</v>
      </c>
      <c r="K1609" s="1192">
        <v>42</v>
      </c>
      <c r="L1609" s="1191">
        <v>28.16</v>
      </c>
      <c r="M1609" s="1191">
        <v>53.76</v>
      </c>
      <c r="N1609" s="1190">
        <v>1</v>
      </c>
      <c r="O1609" s="1190">
        <v>0</v>
      </c>
      <c r="P1609" s="1187">
        <v>4690379092469</v>
      </c>
      <c r="Q1609" s="1190"/>
      <c r="R1609" s="1190">
        <v>0</v>
      </c>
      <c r="S1609" s="968" t="s">
        <v>4092</v>
      </c>
      <c r="T1609" s="983">
        <f t="shared" si="50"/>
        <v>4667.22</v>
      </c>
      <c r="U1609" s="983">
        <f t="shared" si="51"/>
        <v>4900.5810000000001</v>
      </c>
      <c r="V1609" s="1169"/>
    </row>
    <row r="1610" spans="1:22" hidden="1">
      <c r="A1610" s="1187" t="s">
        <v>4503</v>
      </c>
      <c r="B1610" s="1188">
        <v>610015000652</v>
      </c>
      <c r="C1610" s="1187" t="s">
        <v>4524</v>
      </c>
      <c r="D1610" s="1187" t="s">
        <v>4517</v>
      </c>
      <c r="E1610" s="1187" t="s">
        <v>4090</v>
      </c>
      <c r="F1610" s="1189">
        <v>6966</v>
      </c>
      <c r="G1610" s="1187" t="s">
        <v>4091</v>
      </c>
      <c r="H1610" s="1190">
        <v>2</v>
      </c>
      <c r="I1610" s="1191">
        <v>1.28</v>
      </c>
      <c r="J1610" s="1191">
        <v>0</v>
      </c>
      <c r="K1610" s="1192">
        <v>42</v>
      </c>
      <c r="L1610" s="1191">
        <v>28.16</v>
      </c>
      <c r="M1610" s="1191">
        <v>53.76</v>
      </c>
      <c r="N1610" s="1190">
        <v>1</v>
      </c>
      <c r="O1610" s="1190">
        <v>0</v>
      </c>
      <c r="P1610" s="1187">
        <v>4690379092476</v>
      </c>
      <c r="Q1610" s="1190"/>
      <c r="R1610" s="1190">
        <v>0</v>
      </c>
      <c r="S1610" s="968" t="s">
        <v>4092</v>
      </c>
      <c r="T1610" s="983">
        <f t="shared" si="50"/>
        <v>4667.22</v>
      </c>
      <c r="U1610" s="983">
        <f t="shared" si="51"/>
        <v>4900.5810000000001</v>
      </c>
      <c r="V1610" s="1169"/>
    </row>
    <row r="1611" spans="1:22" hidden="1">
      <c r="A1611" s="1187" t="s">
        <v>4503</v>
      </c>
      <c r="B1611" s="1188">
        <v>600010002405</v>
      </c>
      <c r="C1611" s="1187" t="s">
        <v>4525</v>
      </c>
      <c r="D1611" s="1187" t="s">
        <v>4526</v>
      </c>
      <c r="E1611" s="1187" t="s">
        <v>4090</v>
      </c>
      <c r="F1611" s="1189">
        <v>5988</v>
      </c>
      <c r="G1611" s="1187" t="s">
        <v>4091</v>
      </c>
      <c r="H1611" s="1190">
        <v>2</v>
      </c>
      <c r="I1611" s="1191">
        <v>2.88</v>
      </c>
      <c r="J1611" s="1191">
        <v>0</v>
      </c>
      <c r="K1611" s="1192">
        <v>20</v>
      </c>
      <c r="L1611" s="1191">
        <v>56.16</v>
      </c>
      <c r="M1611" s="1191">
        <v>57.6</v>
      </c>
      <c r="N1611" s="1190">
        <v>1</v>
      </c>
      <c r="O1611" s="1190">
        <v>0</v>
      </c>
      <c r="P1611" s="1187">
        <v>4690379100591</v>
      </c>
      <c r="Q1611" s="1190"/>
      <c r="R1611" s="1190">
        <v>0</v>
      </c>
      <c r="S1611" s="968" t="s">
        <v>4092</v>
      </c>
      <c r="T1611" s="983">
        <f t="shared" si="50"/>
        <v>4011.96</v>
      </c>
      <c r="U1611" s="983">
        <f t="shared" si="51"/>
        <v>4212.558</v>
      </c>
      <c r="V1611" s="1169"/>
    </row>
    <row r="1612" spans="1:22" hidden="1">
      <c r="A1612" s="1187" t="s">
        <v>4503</v>
      </c>
      <c r="B1612" s="1188">
        <v>600010002406</v>
      </c>
      <c r="C1612" s="1187" t="s">
        <v>4527</v>
      </c>
      <c r="D1612" s="1187" t="s">
        <v>4526</v>
      </c>
      <c r="E1612" s="1187" t="s">
        <v>4090</v>
      </c>
      <c r="F1612" s="1189">
        <v>5988</v>
      </c>
      <c r="G1612" s="1187" t="s">
        <v>4091</v>
      </c>
      <c r="H1612" s="1190">
        <v>2</v>
      </c>
      <c r="I1612" s="1191">
        <v>2.88</v>
      </c>
      <c r="J1612" s="1191">
        <v>0</v>
      </c>
      <c r="K1612" s="1192">
        <v>20</v>
      </c>
      <c r="L1612" s="1191">
        <v>56.16</v>
      </c>
      <c r="M1612" s="1191">
        <v>57.6</v>
      </c>
      <c r="N1612" s="1190">
        <v>1</v>
      </c>
      <c r="O1612" s="1190">
        <v>0</v>
      </c>
      <c r="P1612" s="1187">
        <v>4690379100607</v>
      </c>
      <c r="Q1612" s="1190"/>
      <c r="R1612" s="1190">
        <v>0</v>
      </c>
      <c r="S1612" s="968" t="s">
        <v>4092</v>
      </c>
      <c r="T1612" s="983">
        <f t="shared" si="50"/>
        <v>4011.96</v>
      </c>
      <c r="U1612" s="983">
        <f t="shared" si="51"/>
        <v>4212.558</v>
      </c>
      <c r="V1612" s="1169"/>
    </row>
    <row r="1613" spans="1:22" hidden="1">
      <c r="A1613" s="1187" t="s">
        <v>4503</v>
      </c>
      <c r="B1613" s="1188">
        <v>600010002411</v>
      </c>
      <c r="C1613" s="1187" t="s">
        <v>4528</v>
      </c>
      <c r="D1613" s="1187" t="s">
        <v>4526</v>
      </c>
      <c r="E1613" s="1187" t="s">
        <v>4090</v>
      </c>
      <c r="F1613" s="1189">
        <v>5988</v>
      </c>
      <c r="G1613" s="1187" t="s">
        <v>4091</v>
      </c>
      <c r="H1613" s="1190">
        <v>2</v>
      </c>
      <c r="I1613" s="1191">
        <v>2.88</v>
      </c>
      <c r="J1613" s="1191">
        <v>0</v>
      </c>
      <c r="K1613" s="1192">
        <v>20</v>
      </c>
      <c r="L1613" s="1191">
        <v>56.16</v>
      </c>
      <c r="M1613" s="1191">
        <v>57.6</v>
      </c>
      <c r="N1613" s="1190">
        <v>1</v>
      </c>
      <c r="O1613" s="1190">
        <v>0</v>
      </c>
      <c r="P1613" s="1187">
        <v>4690379100652</v>
      </c>
      <c r="Q1613" s="1190"/>
      <c r="R1613" s="1190">
        <v>0</v>
      </c>
      <c r="S1613" s="968" t="s">
        <v>4092</v>
      </c>
      <c r="T1613" s="983">
        <f t="shared" si="50"/>
        <v>4011.96</v>
      </c>
      <c r="U1613" s="983">
        <f t="shared" si="51"/>
        <v>4212.558</v>
      </c>
      <c r="V1613" s="1169"/>
    </row>
    <row r="1614" spans="1:22" hidden="1">
      <c r="A1614" s="1187" t="s">
        <v>4503</v>
      </c>
      <c r="B1614" s="1188">
        <v>600010002407</v>
      </c>
      <c r="C1614" s="1187" t="s">
        <v>4529</v>
      </c>
      <c r="D1614" s="1187" t="s">
        <v>4526</v>
      </c>
      <c r="E1614" s="1187" t="s">
        <v>4090</v>
      </c>
      <c r="F1614" s="1189">
        <v>6264</v>
      </c>
      <c r="G1614" s="1187" t="s">
        <v>4091</v>
      </c>
      <c r="H1614" s="1190">
        <v>2</v>
      </c>
      <c r="I1614" s="1191">
        <v>2.88</v>
      </c>
      <c r="J1614" s="1191">
        <v>0</v>
      </c>
      <c r="K1614" s="1192">
        <v>20</v>
      </c>
      <c r="L1614" s="1191">
        <v>56.16</v>
      </c>
      <c r="M1614" s="1191">
        <v>57.6</v>
      </c>
      <c r="N1614" s="1190">
        <v>1</v>
      </c>
      <c r="O1614" s="1190">
        <v>0</v>
      </c>
      <c r="P1614" s="1187">
        <v>4690379100614</v>
      </c>
      <c r="Q1614" s="1190"/>
      <c r="R1614" s="1190">
        <v>0</v>
      </c>
      <c r="S1614" s="968" t="s">
        <v>4092</v>
      </c>
      <c r="T1614" s="983">
        <f t="shared" si="50"/>
        <v>4196.88</v>
      </c>
      <c r="U1614" s="983">
        <f t="shared" si="51"/>
        <v>4406.7240000000002</v>
      </c>
      <c r="V1614" s="1169"/>
    </row>
    <row r="1615" spans="1:22" hidden="1">
      <c r="A1615" s="1187" t="s">
        <v>4503</v>
      </c>
      <c r="B1615" s="1188">
        <v>600010002408</v>
      </c>
      <c r="C1615" s="1187" t="s">
        <v>4530</v>
      </c>
      <c r="D1615" s="1187" t="s">
        <v>4526</v>
      </c>
      <c r="E1615" s="1187" t="s">
        <v>4090</v>
      </c>
      <c r="F1615" s="1189">
        <v>6264</v>
      </c>
      <c r="G1615" s="1187" t="s">
        <v>4091</v>
      </c>
      <c r="H1615" s="1190">
        <v>2</v>
      </c>
      <c r="I1615" s="1191">
        <v>2.88</v>
      </c>
      <c r="J1615" s="1191">
        <v>0</v>
      </c>
      <c r="K1615" s="1192">
        <v>20</v>
      </c>
      <c r="L1615" s="1191">
        <v>56.16</v>
      </c>
      <c r="M1615" s="1191">
        <v>57.6</v>
      </c>
      <c r="N1615" s="1190">
        <v>1</v>
      </c>
      <c r="O1615" s="1190">
        <v>0</v>
      </c>
      <c r="P1615" s="1187">
        <v>4690379100621</v>
      </c>
      <c r="Q1615" s="1190"/>
      <c r="R1615" s="1190">
        <v>0</v>
      </c>
      <c r="S1615" s="968" t="s">
        <v>4092</v>
      </c>
      <c r="T1615" s="983">
        <f t="shared" si="50"/>
        <v>4196.88</v>
      </c>
      <c r="U1615" s="983">
        <f t="shared" si="51"/>
        <v>4406.7240000000002</v>
      </c>
      <c r="V1615" s="1169"/>
    </row>
    <row r="1616" spans="1:22" hidden="1">
      <c r="A1616" s="1187" t="s">
        <v>4503</v>
      </c>
      <c r="B1616" s="1188">
        <v>600010002409</v>
      </c>
      <c r="C1616" s="1187" t="s">
        <v>4531</v>
      </c>
      <c r="D1616" s="1187" t="s">
        <v>4526</v>
      </c>
      <c r="E1616" s="1187" t="s">
        <v>4090</v>
      </c>
      <c r="F1616" s="1189">
        <v>6420</v>
      </c>
      <c r="G1616" s="1187" t="s">
        <v>4091</v>
      </c>
      <c r="H1616" s="1190">
        <v>2</v>
      </c>
      <c r="I1616" s="1191">
        <v>2.88</v>
      </c>
      <c r="J1616" s="1191">
        <v>0</v>
      </c>
      <c r="K1616" s="1192">
        <v>20</v>
      </c>
      <c r="L1616" s="1191">
        <v>56.16</v>
      </c>
      <c r="M1616" s="1191">
        <v>57.6</v>
      </c>
      <c r="N1616" s="1190">
        <v>1</v>
      </c>
      <c r="O1616" s="1190">
        <v>0</v>
      </c>
      <c r="P1616" s="1187">
        <v>4690379100638</v>
      </c>
      <c r="Q1616" s="1190"/>
      <c r="R1616" s="1190">
        <v>0</v>
      </c>
      <c r="S1616" s="968" t="s">
        <v>4092</v>
      </c>
      <c r="T1616" s="983">
        <f t="shared" si="50"/>
        <v>4301.4000000000005</v>
      </c>
      <c r="U1616" s="983">
        <f t="shared" si="51"/>
        <v>4516.4700000000012</v>
      </c>
      <c r="V1616" s="1169"/>
    </row>
    <row r="1617" spans="1:22" hidden="1">
      <c r="A1617" s="1187" t="s">
        <v>4503</v>
      </c>
      <c r="B1617" s="1188">
        <v>600010002410</v>
      </c>
      <c r="C1617" s="1187" t="s">
        <v>4532</v>
      </c>
      <c r="D1617" s="1187" t="s">
        <v>4526</v>
      </c>
      <c r="E1617" s="1187" t="s">
        <v>4090</v>
      </c>
      <c r="F1617" s="1189">
        <v>6420</v>
      </c>
      <c r="G1617" s="1187" t="s">
        <v>4091</v>
      </c>
      <c r="H1617" s="1190">
        <v>2</v>
      </c>
      <c r="I1617" s="1191">
        <v>2.88</v>
      </c>
      <c r="J1617" s="1191">
        <v>0</v>
      </c>
      <c r="K1617" s="1192">
        <v>20</v>
      </c>
      <c r="L1617" s="1191">
        <v>56.16</v>
      </c>
      <c r="M1617" s="1191">
        <v>57.6</v>
      </c>
      <c r="N1617" s="1190">
        <v>1</v>
      </c>
      <c r="O1617" s="1190">
        <v>0</v>
      </c>
      <c r="P1617" s="1187">
        <v>4690379100645</v>
      </c>
      <c r="Q1617" s="1190"/>
      <c r="R1617" s="1190">
        <v>0</v>
      </c>
      <c r="S1617" s="968" t="s">
        <v>4092</v>
      </c>
      <c r="T1617" s="983">
        <f t="shared" si="50"/>
        <v>4301.4000000000005</v>
      </c>
      <c r="U1617" s="983">
        <f t="shared" si="51"/>
        <v>4516.4700000000012</v>
      </c>
      <c r="V1617" s="1169"/>
    </row>
    <row r="1618" spans="1:22" hidden="1">
      <c r="A1618" s="1187" t="s">
        <v>4503</v>
      </c>
      <c r="B1618" s="1188">
        <v>610010002708</v>
      </c>
      <c r="C1618" s="1187" t="s">
        <v>4533</v>
      </c>
      <c r="D1618" s="1187" t="s">
        <v>4096</v>
      </c>
      <c r="E1618" s="1187" t="s">
        <v>4090</v>
      </c>
      <c r="F1618" s="1189">
        <v>5082</v>
      </c>
      <c r="G1618" s="1187" t="s">
        <v>4091</v>
      </c>
      <c r="H1618" s="1190">
        <v>2</v>
      </c>
      <c r="I1618" s="1191">
        <v>2.56</v>
      </c>
      <c r="J1618" s="1191">
        <v>0</v>
      </c>
      <c r="K1618" s="1192">
        <v>21</v>
      </c>
      <c r="L1618" s="1191">
        <v>51.712000000000003</v>
      </c>
      <c r="M1618" s="1191">
        <v>53.76</v>
      </c>
      <c r="N1618" s="1190">
        <v>1</v>
      </c>
      <c r="O1618" s="1190">
        <v>0</v>
      </c>
      <c r="P1618" s="1187">
        <v>4690379092186</v>
      </c>
      <c r="Q1618" s="1190"/>
      <c r="R1618" s="1190">
        <v>0</v>
      </c>
      <c r="S1618" s="968" t="s">
        <v>4092</v>
      </c>
      <c r="T1618" s="983">
        <f t="shared" si="50"/>
        <v>3404.94</v>
      </c>
      <c r="U1618" s="983">
        <f t="shared" si="51"/>
        <v>3575.1870000000004</v>
      </c>
      <c r="V1618" s="1169"/>
    </row>
    <row r="1619" spans="1:22" hidden="1">
      <c r="A1619" s="1187" t="s">
        <v>4503</v>
      </c>
      <c r="B1619" s="1188">
        <v>610010002709</v>
      </c>
      <c r="C1619" s="1187" t="s">
        <v>4534</v>
      </c>
      <c r="D1619" s="1187" t="s">
        <v>4096</v>
      </c>
      <c r="E1619" s="1187" t="s">
        <v>4090</v>
      </c>
      <c r="F1619" s="1189">
        <v>5082</v>
      </c>
      <c r="G1619" s="1187" t="s">
        <v>4091</v>
      </c>
      <c r="H1619" s="1190">
        <v>2</v>
      </c>
      <c r="I1619" s="1191">
        <v>2.56</v>
      </c>
      <c r="J1619" s="1191">
        <v>0</v>
      </c>
      <c r="K1619" s="1192">
        <v>21</v>
      </c>
      <c r="L1619" s="1191">
        <v>51.712000000000003</v>
      </c>
      <c r="M1619" s="1191">
        <v>53.76</v>
      </c>
      <c r="N1619" s="1190">
        <v>1</v>
      </c>
      <c r="O1619" s="1190">
        <v>0</v>
      </c>
      <c r="P1619" s="1187">
        <v>4690379092193</v>
      </c>
      <c r="Q1619" s="1190"/>
      <c r="R1619" s="1190">
        <v>0</v>
      </c>
      <c r="S1619" s="968" t="s">
        <v>4092</v>
      </c>
      <c r="T1619" s="983">
        <f t="shared" si="50"/>
        <v>3404.94</v>
      </c>
      <c r="U1619" s="983">
        <f t="shared" si="51"/>
        <v>3575.1870000000004</v>
      </c>
      <c r="V1619" s="1169"/>
    </row>
    <row r="1620" spans="1:22" hidden="1">
      <c r="A1620" s="1187" t="s">
        <v>4503</v>
      </c>
      <c r="B1620" s="1188">
        <v>610010002714</v>
      </c>
      <c r="C1620" s="1187" t="s">
        <v>4535</v>
      </c>
      <c r="D1620" s="1187" t="s">
        <v>4096</v>
      </c>
      <c r="E1620" s="1187" t="s">
        <v>4090</v>
      </c>
      <c r="F1620" s="1189">
        <v>5082</v>
      </c>
      <c r="G1620" s="1187" t="s">
        <v>4091</v>
      </c>
      <c r="H1620" s="1190">
        <v>2</v>
      </c>
      <c r="I1620" s="1191">
        <v>2.56</v>
      </c>
      <c r="J1620" s="1191">
        <v>0</v>
      </c>
      <c r="K1620" s="1192">
        <v>21</v>
      </c>
      <c r="L1620" s="1191">
        <v>51.712000000000003</v>
      </c>
      <c r="M1620" s="1191">
        <v>53.76</v>
      </c>
      <c r="N1620" s="1190">
        <v>1</v>
      </c>
      <c r="O1620" s="1190">
        <v>0</v>
      </c>
      <c r="P1620" s="1187">
        <v>4690379092247</v>
      </c>
      <c r="Q1620" s="1190"/>
      <c r="R1620" s="1190">
        <v>0</v>
      </c>
      <c r="S1620" s="968" t="s">
        <v>4092</v>
      </c>
      <c r="T1620" s="983">
        <f t="shared" si="50"/>
        <v>3404.94</v>
      </c>
      <c r="U1620" s="983">
        <f t="shared" si="51"/>
        <v>3575.1870000000004</v>
      </c>
      <c r="V1620" s="1169"/>
    </row>
    <row r="1621" spans="1:22" hidden="1">
      <c r="A1621" s="1187" t="s">
        <v>4503</v>
      </c>
      <c r="B1621" s="1188">
        <v>610010002715</v>
      </c>
      <c r="C1621" s="1187" t="s">
        <v>4536</v>
      </c>
      <c r="D1621" s="1187" t="s">
        <v>4096</v>
      </c>
      <c r="E1621" s="1187" t="s">
        <v>4090</v>
      </c>
      <c r="F1621" s="1189">
        <v>5082</v>
      </c>
      <c r="G1621" s="1187" t="s">
        <v>4091</v>
      </c>
      <c r="H1621" s="1190">
        <v>2</v>
      </c>
      <c r="I1621" s="1191">
        <v>2.56</v>
      </c>
      <c r="J1621" s="1191">
        <v>0</v>
      </c>
      <c r="K1621" s="1192">
        <v>21</v>
      </c>
      <c r="L1621" s="1191">
        <v>51.712000000000003</v>
      </c>
      <c r="M1621" s="1191">
        <v>53.76</v>
      </c>
      <c r="N1621" s="1190">
        <v>1</v>
      </c>
      <c r="O1621" s="1190">
        <v>0</v>
      </c>
      <c r="P1621" s="1187">
        <v>4690379092254</v>
      </c>
      <c r="Q1621" s="1190"/>
      <c r="R1621" s="1190">
        <v>0</v>
      </c>
      <c r="S1621" s="968" t="s">
        <v>4092</v>
      </c>
      <c r="T1621" s="983">
        <f t="shared" si="50"/>
        <v>3404.94</v>
      </c>
      <c r="U1621" s="983">
        <f t="shared" si="51"/>
        <v>3575.1870000000004</v>
      </c>
      <c r="V1621" s="1169"/>
    </row>
    <row r="1622" spans="1:22" hidden="1">
      <c r="A1622" s="1187" t="s">
        <v>4503</v>
      </c>
      <c r="B1622" s="1188">
        <v>610010002710</v>
      </c>
      <c r="C1622" s="1187" t="s">
        <v>4537</v>
      </c>
      <c r="D1622" s="1187" t="s">
        <v>4096</v>
      </c>
      <c r="E1622" s="1187" t="s">
        <v>4090</v>
      </c>
      <c r="F1622" s="1189">
        <v>6780</v>
      </c>
      <c r="G1622" s="1187" t="s">
        <v>4091</v>
      </c>
      <c r="H1622" s="1190">
        <v>2</v>
      </c>
      <c r="I1622" s="1191">
        <v>2.56</v>
      </c>
      <c r="J1622" s="1191">
        <v>0</v>
      </c>
      <c r="K1622" s="1192">
        <v>21</v>
      </c>
      <c r="L1622" s="1191">
        <v>51.712000000000003</v>
      </c>
      <c r="M1622" s="1191">
        <v>53.76</v>
      </c>
      <c r="N1622" s="1190">
        <v>1</v>
      </c>
      <c r="O1622" s="1190">
        <v>0</v>
      </c>
      <c r="P1622" s="1187">
        <v>4690379092209</v>
      </c>
      <c r="Q1622" s="1190"/>
      <c r="R1622" s="1190">
        <v>0</v>
      </c>
      <c r="S1622" s="968" t="s">
        <v>4092</v>
      </c>
      <c r="T1622" s="983">
        <f t="shared" si="50"/>
        <v>4542.6000000000004</v>
      </c>
      <c r="U1622" s="983">
        <f t="shared" si="51"/>
        <v>4769.7300000000005</v>
      </c>
      <c r="V1622" s="1169"/>
    </row>
    <row r="1623" spans="1:22" hidden="1">
      <c r="A1623" s="1187" t="s">
        <v>4503</v>
      </c>
      <c r="B1623" s="1188">
        <v>610010002711</v>
      </c>
      <c r="C1623" s="1187" t="s">
        <v>4538</v>
      </c>
      <c r="D1623" s="1187" t="s">
        <v>4096</v>
      </c>
      <c r="E1623" s="1187" t="s">
        <v>4090</v>
      </c>
      <c r="F1623" s="1189">
        <v>6780</v>
      </c>
      <c r="G1623" s="1187" t="s">
        <v>4091</v>
      </c>
      <c r="H1623" s="1190">
        <v>2</v>
      </c>
      <c r="I1623" s="1191">
        <v>2.56</v>
      </c>
      <c r="J1623" s="1191">
        <v>0</v>
      </c>
      <c r="K1623" s="1192">
        <v>21</v>
      </c>
      <c r="L1623" s="1191">
        <v>51.712000000000003</v>
      </c>
      <c r="M1623" s="1191">
        <v>53.76</v>
      </c>
      <c r="N1623" s="1190">
        <v>1</v>
      </c>
      <c r="O1623" s="1190">
        <v>0</v>
      </c>
      <c r="P1623" s="1187">
        <v>4690379092216</v>
      </c>
      <c r="Q1623" s="1190"/>
      <c r="R1623" s="1190">
        <v>0</v>
      </c>
      <c r="S1623" s="968" t="s">
        <v>4092</v>
      </c>
      <c r="T1623" s="983">
        <f t="shared" si="50"/>
        <v>4542.6000000000004</v>
      </c>
      <c r="U1623" s="983">
        <f t="shared" si="51"/>
        <v>4769.7300000000005</v>
      </c>
      <c r="V1623" s="1169"/>
    </row>
    <row r="1624" spans="1:22" hidden="1">
      <c r="A1624" s="1187" t="s">
        <v>4503</v>
      </c>
      <c r="B1624" s="1188">
        <v>610010002712</v>
      </c>
      <c r="C1624" s="1187" t="s">
        <v>4539</v>
      </c>
      <c r="D1624" s="1187" t="s">
        <v>4096</v>
      </c>
      <c r="E1624" s="1187" t="s">
        <v>4090</v>
      </c>
      <c r="F1624" s="1189">
        <v>6780</v>
      </c>
      <c r="G1624" s="1187" t="s">
        <v>4091</v>
      </c>
      <c r="H1624" s="1190">
        <v>2</v>
      </c>
      <c r="I1624" s="1191">
        <v>2.56</v>
      </c>
      <c r="J1624" s="1191">
        <v>0</v>
      </c>
      <c r="K1624" s="1192">
        <v>21</v>
      </c>
      <c r="L1624" s="1191">
        <v>51.712000000000003</v>
      </c>
      <c r="M1624" s="1191">
        <v>53.76</v>
      </c>
      <c r="N1624" s="1190">
        <v>1</v>
      </c>
      <c r="O1624" s="1190">
        <v>0</v>
      </c>
      <c r="P1624" s="1187">
        <v>4690379092223</v>
      </c>
      <c r="Q1624" s="1190"/>
      <c r="R1624" s="1190">
        <v>0</v>
      </c>
      <c r="S1624" s="968" t="s">
        <v>4092</v>
      </c>
      <c r="T1624" s="983">
        <f t="shared" si="50"/>
        <v>4542.6000000000004</v>
      </c>
      <c r="U1624" s="983">
        <f t="shared" si="51"/>
        <v>4769.7300000000005</v>
      </c>
      <c r="V1624" s="1169"/>
    </row>
    <row r="1625" spans="1:22" hidden="1">
      <c r="A1625" s="1187" t="s">
        <v>4503</v>
      </c>
      <c r="B1625" s="1188">
        <v>610010002713</v>
      </c>
      <c r="C1625" s="1187" t="s">
        <v>4540</v>
      </c>
      <c r="D1625" s="1187" t="s">
        <v>4096</v>
      </c>
      <c r="E1625" s="1187" t="s">
        <v>4090</v>
      </c>
      <c r="F1625" s="1189">
        <v>6780</v>
      </c>
      <c r="G1625" s="1187" t="s">
        <v>4091</v>
      </c>
      <c r="H1625" s="1190">
        <v>2</v>
      </c>
      <c r="I1625" s="1191">
        <v>2.56</v>
      </c>
      <c r="J1625" s="1191">
        <v>0</v>
      </c>
      <c r="K1625" s="1192">
        <v>21</v>
      </c>
      <c r="L1625" s="1191">
        <v>51.712000000000003</v>
      </c>
      <c r="M1625" s="1191">
        <v>53.76</v>
      </c>
      <c r="N1625" s="1190">
        <v>1</v>
      </c>
      <c r="O1625" s="1190">
        <v>0</v>
      </c>
      <c r="P1625" s="1187">
        <v>4690379092230</v>
      </c>
      <c r="Q1625" s="1190"/>
      <c r="R1625" s="1190">
        <v>0</v>
      </c>
      <c r="S1625" s="968" t="s">
        <v>4092</v>
      </c>
      <c r="T1625" s="983">
        <f t="shared" si="50"/>
        <v>4542.6000000000004</v>
      </c>
      <c r="U1625" s="983">
        <f t="shared" si="51"/>
        <v>4769.7300000000005</v>
      </c>
      <c r="V1625" s="1169"/>
    </row>
    <row r="1626" spans="1:22" hidden="1">
      <c r="A1626" s="1187" t="s">
        <v>4503</v>
      </c>
      <c r="B1626" s="1188">
        <v>610010002716</v>
      </c>
      <c r="C1626" s="1187" t="s">
        <v>4541</v>
      </c>
      <c r="D1626" s="1187" t="s">
        <v>4517</v>
      </c>
      <c r="E1626" s="1187" t="s">
        <v>4090</v>
      </c>
      <c r="F1626" s="1189">
        <v>4884</v>
      </c>
      <c r="G1626" s="1187" t="s">
        <v>4091</v>
      </c>
      <c r="H1626" s="1190">
        <v>2</v>
      </c>
      <c r="I1626" s="1191">
        <v>1.28</v>
      </c>
      <c r="J1626" s="1191">
        <v>0</v>
      </c>
      <c r="K1626" s="1192">
        <v>42</v>
      </c>
      <c r="L1626" s="1191">
        <v>25.856000000000002</v>
      </c>
      <c r="M1626" s="1191">
        <v>53.76</v>
      </c>
      <c r="N1626" s="1190">
        <v>1</v>
      </c>
      <c r="O1626" s="1190">
        <v>0</v>
      </c>
      <c r="P1626" s="1187">
        <v>4690379092346</v>
      </c>
      <c r="Q1626" s="1190"/>
      <c r="R1626" s="1190">
        <v>0</v>
      </c>
      <c r="S1626" s="968" t="s">
        <v>4092</v>
      </c>
      <c r="T1626" s="983">
        <f t="shared" si="50"/>
        <v>3272.28</v>
      </c>
      <c r="U1626" s="983">
        <f t="shared" si="51"/>
        <v>3435.8940000000002</v>
      </c>
      <c r="V1626" s="1169"/>
    </row>
    <row r="1627" spans="1:22" hidden="1">
      <c r="A1627" s="1187" t="s">
        <v>4503</v>
      </c>
      <c r="B1627" s="1188">
        <v>610010002717</v>
      </c>
      <c r="C1627" s="1187" t="s">
        <v>4542</v>
      </c>
      <c r="D1627" s="1187" t="s">
        <v>4517</v>
      </c>
      <c r="E1627" s="1187" t="s">
        <v>4090</v>
      </c>
      <c r="F1627" s="1189">
        <v>4884</v>
      </c>
      <c r="G1627" s="1187" t="s">
        <v>4091</v>
      </c>
      <c r="H1627" s="1190">
        <v>2</v>
      </c>
      <c r="I1627" s="1191">
        <v>1.28</v>
      </c>
      <c r="J1627" s="1191">
        <v>0</v>
      </c>
      <c r="K1627" s="1192">
        <v>42</v>
      </c>
      <c r="L1627" s="1191">
        <v>25.856000000000002</v>
      </c>
      <c r="M1627" s="1191">
        <v>53.76</v>
      </c>
      <c r="N1627" s="1190">
        <v>1</v>
      </c>
      <c r="O1627" s="1190">
        <v>0</v>
      </c>
      <c r="P1627" s="1187">
        <v>4690379092353</v>
      </c>
      <c r="Q1627" s="1190"/>
      <c r="R1627" s="1190">
        <v>0</v>
      </c>
      <c r="S1627" s="968" t="s">
        <v>4092</v>
      </c>
      <c r="T1627" s="983">
        <f t="shared" si="50"/>
        <v>3272.28</v>
      </c>
      <c r="U1627" s="983">
        <f t="shared" si="51"/>
        <v>3435.8940000000002</v>
      </c>
      <c r="V1627" s="1169"/>
    </row>
    <row r="1628" spans="1:22" hidden="1">
      <c r="A1628" s="1187" t="s">
        <v>4503</v>
      </c>
      <c r="B1628" s="1188">
        <v>610010002722</v>
      </c>
      <c r="C1628" s="1187" t="s">
        <v>4543</v>
      </c>
      <c r="D1628" s="1187" t="s">
        <v>4517</v>
      </c>
      <c r="E1628" s="1187" t="s">
        <v>4090</v>
      </c>
      <c r="F1628" s="1189">
        <v>4884</v>
      </c>
      <c r="G1628" s="1187" t="s">
        <v>4091</v>
      </c>
      <c r="H1628" s="1190">
        <v>2</v>
      </c>
      <c r="I1628" s="1191">
        <v>1.28</v>
      </c>
      <c r="J1628" s="1191">
        <v>0</v>
      </c>
      <c r="K1628" s="1192">
        <v>42</v>
      </c>
      <c r="L1628" s="1191">
        <v>25.856000000000002</v>
      </c>
      <c r="M1628" s="1191">
        <v>53.76</v>
      </c>
      <c r="N1628" s="1190">
        <v>1</v>
      </c>
      <c r="O1628" s="1190">
        <v>0</v>
      </c>
      <c r="P1628" s="1187">
        <v>4690379092407</v>
      </c>
      <c r="Q1628" s="1190"/>
      <c r="R1628" s="1190">
        <v>0</v>
      </c>
      <c r="S1628" s="968" t="s">
        <v>4092</v>
      </c>
      <c r="T1628" s="983">
        <f t="shared" si="50"/>
        <v>3272.28</v>
      </c>
      <c r="U1628" s="983">
        <f t="shared" si="51"/>
        <v>3435.8940000000002</v>
      </c>
      <c r="V1628" s="1169"/>
    </row>
    <row r="1629" spans="1:22" hidden="1">
      <c r="A1629" s="1187" t="s">
        <v>4503</v>
      </c>
      <c r="B1629" s="1188">
        <v>610010002723</v>
      </c>
      <c r="C1629" s="1187" t="s">
        <v>4544</v>
      </c>
      <c r="D1629" s="1187" t="s">
        <v>4517</v>
      </c>
      <c r="E1629" s="1187" t="s">
        <v>4090</v>
      </c>
      <c r="F1629" s="1189">
        <v>4884</v>
      </c>
      <c r="G1629" s="1187" t="s">
        <v>4091</v>
      </c>
      <c r="H1629" s="1190">
        <v>2</v>
      </c>
      <c r="I1629" s="1191">
        <v>1.28</v>
      </c>
      <c r="J1629" s="1191">
        <v>0</v>
      </c>
      <c r="K1629" s="1192">
        <v>42</v>
      </c>
      <c r="L1629" s="1191">
        <v>25.856000000000002</v>
      </c>
      <c r="M1629" s="1191">
        <v>53.76</v>
      </c>
      <c r="N1629" s="1190">
        <v>1</v>
      </c>
      <c r="O1629" s="1190">
        <v>0</v>
      </c>
      <c r="P1629" s="1187">
        <v>4690379092414</v>
      </c>
      <c r="Q1629" s="1190"/>
      <c r="R1629" s="1190">
        <v>0</v>
      </c>
      <c r="S1629" s="968" t="s">
        <v>4092</v>
      </c>
      <c r="T1629" s="983">
        <f t="shared" si="50"/>
        <v>3272.28</v>
      </c>
      <c r="U1629" s="983">
        <f t="shared" si="51"/>
        <v>3435.8940000000002</v>
      </c>
      <c r="V1629" s="1169"/>
    </row>
    <row r="1630" spans="1:22" hidden="1">
      <c r="A1630" s="1187" t="s">
        <v>4503</v>
      </c>
      <c r="B1630" s="1188">
        <v>610010002718</v>
      </c>
      <c r="C1630" s="1187" t="s">
        <v>4545</v>
      </c>
      <c r="D1630" s="1187" t="s">
        <v>4517</v>
      </c>
      <c r="E1630" s="1187" t="s">
        <v>4090</v>
      </c>
      <c r="F1630" s="1189">
        <v>5406</v>
      </c>
      <c r="G1630" s="1187" t="s">
        <v>4091</v>
      </c>
      <c r="H1630" s="1190">
        <v>2</v>
      </c>
      <c r="I1630" s="1191">
        <v>1.28</v>
      </c>
      <c r="J1630" s="1191">
        <v>0</v>
      </c>
      <c r="K1630" s="1192">
        <v>42</v>
      </c>
      <c r="L1630" s="1191">
        <v>25.856000000000002</v>
      </c>
      <c r="M1630" s="1191">
        <v>53.76</v>
      </c>
      <c r="N1630" s="1190">
        <v>1</v>
      </c>
      <c r="O1630" s="1190">
        <v>0</v>
      </c>
      <c r="P1630" s="1187">
        <v>4690379092360</v>
      </c>
      <c r="Q1630" s="1190"/>
      <c r="R1630" s="1190">
        <v>0</v>
      </c>
      <c r="S1630" s="968" t="s">
        <v>4092</v>
      </c>
      <c r="T1630" s="983">
        <f t="shared" si="50"/>
        <v>3622.0200000000004</v>
      </c>
      <c r="U1630" s="983">
        <f t="shared" si="51"/>
        <v>3803.1210000000005</v>
      </c>
      <c r="V1630" s="1169"/>
    </row>
    <row r="1631" spans="1:22" hidden="1">
      <c r="A1631" s="1187" t="s">
        <v>4503</v>
      </c>
      <c r="B1631" s="1188">
        <v>610010002719</v>
      </c>
      <c r="C1631" s="1187" t="s">
        <v>4546</v>
      </c>
      <c r="D1631" s="1187" t="s">
        <v>4517</v>
      </c>
      <c r="E1631" s="1187" t="s">
        <v>4090</v>
      </c>
      <c r="F1631" s="1189">
        <v>5406</v>
      </c>
      <c r="G1631" s="1187" t="s">
        <v>4091</v>
      </c>
      <c r="H1631" s="1190">
        <v>2</v>
      </c>
      <c r="I1631" s="1191">
        <v>1.28</v>
      </c>
      <c r="J1631" s="1191">
        <v>0</v>
      </c>
      <c r="K1631" s="1192">
        <v>42</v>
      </c>
      <c r="L1631" s="1191">
        <v>25.856000000000002</v>
      </c>
      <c r="M1631" s="1191">
        <v>53.76</v>
      </c>
      <c r="N1631" s="1190">
        <v>1</v>
      </c>
      <c r="O1631" s="1190">
        <v>0</v>
      </c>
      <c r="P1631" s="1187">
        <v>4690379092377</v>
      </c>
      <c r="Q1631" s="1190"/>
      <c r="R1631" s="1190">
        <v>0</v>
      </c>
      <c r="S1631" s="968" t="s">
        <v>4092</v>
      </c>
      <c r="T1631" s="983">
        <f t="shared" si="50"/>
        <v>3622.0200000000004</v>
      </c>
      <c r="U1631" s="983">
        <f t="shared" si="51"/>
        <v>3803.1210000000005</v>
      </c>
      <c r="V1631" s="1169"/>
    </row>
    <row r="1632" spans="1:22" hidden="1">
      <c r="A1632" s="1187" t="s">
        <v>4503</v>
      </c>
      <c r="B1632" s="1188">
        <v>610010002720</v>
      </c>
      <c r="C1632" s="1187" t="s">
        <v>4547</v>
      </c>
      <c r="D1632" s="1187" t="s">
        <v>4517</v>
      </c>
      <c r="E1632" s="1187" t="s">
        <v>4090</v>
      </c>
      <c r="F1632" s="1189">
        <v>5406</v>
      </c>
      <c r="G1632" s="1187" t="s">
        <v>4091</v>
      </c>
      <c r="H1632" s="1190">
        <v>2</v>
      </c>
      <c r="I1632" s="1191">
        <v>1.28</v>
      </c>
      <c r="J1632" s="1191">
        <v>0</v>
      </c>
      <c r="K1632" s="1192">
        <v>42</v>
      </c>
      <c r="L1632" s="1191">
        <v>25.856000000000002</v>
      </c>
      <c r="M1632" s="1191">
        <v>53.76</v>
      </c>
      <c r="N1632" s="1190">
        <v>1</v>
      </c>
      <c r="O1632" s="1190">
        <v>0</v>
      </c>
      <c r="P1632" s="1187">
        <v>4690379092384</v>
      </c>
      <c r="Q1632" s="1190"/>
      <c r="R1632" s="1190">
        <v>0</v>
      </c>
      <c r="S1632" s="968" t="s">
        <v>4092</v>
      </c>
      <c r="T1632" s="983">
        <f t="shared" si="50"/>
        <v>3622.0200000000004</v>
      </c>
      <c r="U1632" s="983">
        <f t="shared" si="51"/>
        <v>3803.1210000000005</v>
      </c>
      <c r="V1632" s="1169"/>
    </row>
    <row r="1633" spans="1:22" hidden="1">
      <c r="A1633" s="1187" t="s">
        <v>4503</v>
      </c>
      <c r="B1633" s="1188">
        <v>610010002721</v>
      </c>
      <c r="C1633" s="1187" t="s">
        <v>4548</v>
      </c>
      <c r="D1633" s="1187" t="s">
        <v>4517</v>
      </c>
      <c r="E1633" s="1187" t="s">
        <v>4090</v>
      </c>
      <c r="F1633" s="1189">
        <v>5406</v>
      </c>
      <c r="G1633" s="1187" t="s">
        <v>4091</v>
      </c>
      <c r="H1633" s="1190">
        <v>2</v>
      </c>
      <c r="I1633" s="1191">
        <v>1.28</v>
      </c>
      <c r="J1633" s="1191">
        <v>0</v>
      </c>
      <c r="K1633" s="1192">
        <v>42</v>
      </c>
      <c r="L1633" s="1191">
        <v>25.856000000000002</v>
      </c>
      <c r="M1633" s="1191">
        <v>53.76</v>
      </c>
      <c r="N1633" s="1190">
        <v>1</v>
      </c>
      <c r="O1633" s="1190">
        <v>0</v>
      </c>
      <c r="P1633" s="1187">
        <v>4690379092391</v>
      </c>
      <c r="Q1633" s="1190"/>
      <c r="R1633" s="1190">
        <v>0</v>
      </c>
      <c r="S1633" s="968" t="s">
        <v>4092</v>
      </c>
      <c r="T1633" s="983">
        <f t="shared" si="50"/>
        <v>3622.0200000000004</v>
      </c>
      <c r="U1633" s="983">
        <f t="shared" si="51"/>
        <v>3803.1210000000005</v>
      </c>
      <c r="V1633" s="1169"/>
    </row>
    <row r="1634" spans="1:22" hidden="1">
      <c r="A1634" s="1187" t="s">
        <v>4503</v>
      </c>
      <c r="B1634" s="1188">
        <v>610015000655</v>
      </c>
      <c r="C1634" s="1187" t="s">
        <v>4549</v>
      </c>
      <c r="D1634" s="1187" t="s">
        <v>4101</v>
      </c>
      <c r="E1634" s="1187" t="s">
        <v>4090</v>
      </c>
      <c r="F1634" s="1189">
        <v>4680</v>
      </c>
      <c r="G1634" s="1187" t="s">
        <v>4091</v>
      </c>
      <c r="H1634" s="1190">
        <v>2</v>
      </c>
      <c r="I1634" s="1191">
        <v>1.44</v>
      </c>
      <c r="J1634" s="1191">
        <v>0</v>
      </c>
      <c r="K1634" s="1192">
        <v>35</v>
      </c>
      <c r="L1634" s="1191">
        <v>29.088000000000001</v>
      </c>
      <c r="M1634" s="1191">
        <v>50.4</v>
      </c>
      <c r="N1634" s="1190">
        <v>1</v>
      </c>
      <c r="O1634" s="1190">
        <v>0</v>
      </c>
      <c r="P1634" s="1187">
        <v>4690379092506</v>
      </c>
      <c r="Q1634" s="1190"/>
      <c r="R1634" s="1190">
        <v>0</v>
      </c>
      <c r="S1634" s="968" t="s">
        <v>4092</v>
      </c>
      <c r="T1634" s="983">
        <f t="shared" si="50"/>
        <v>3135.6000000000004</v>
      </c>
      <c r="U1634" s="983">
        <f t="shared" si="51"/>
        <v>3292.3800000000006</v>
      </c>
      <c r="V1634" s="1169"/>
    </row>
    <row r="1635" spans="1:22" hidden="1">
      <c r="A1635" s="1187" t="s">
        <v>4503</v>
      </c>
      <c r="B1635" s="1188">
        <v>610015000656</v>
      </c>
      <c r="C1635" s="1187" t="s">
        <v>4550</v>
      </c>
      <c r="D1635" s="1187" t="s">
        <v>4101</v>
      </c>
      <c r="E1635" s="1187" t="s">
        <v>4090</v>
      </c>
      <c r="F1635" s="1189">
        <v>4680</v>
      </c>
      <c r="G1635" s="1187" t="s">
        <v>4091</v>
      </c>
      <c r="H1635" s="1190">
        <v>2</v>
      </c>
      <c r="I1635" s="1191">
        <v>1.44</v>
      </c>
      <c r="J1635" s="1191">
        <v>0</v>
      </c>
      <c r="K1635" s="1192">
        <v>35</v>
      </c>
      <c r="L1635" s="1191">
        <v>29.088000000000001</v>
      </c>
      <c r="M1635" s="1191">
        <v>50.4</v>
      </c>
      <c r="N1635" s="1190">
        <v>1</v>
      </c>
      <c r="O1635" s="1190">
        <v>0</v>
      </c>
      <c r="P1635" s="1187">
        <v>4690379092513</v>
      </c>
      <c r="Q1635" s="1190"/>
      <c r="R1635" s="1190">
        <v>0</v>
      </c>
      <c r="S1635" s="968" t="s">
        <v>4092</v>
      </c>
      <c r="T1635" s="983">
        <f t="shared" si="50"/>
        <v>3135.6000000000004</v>
      </c>
      <c r="U1635" s="983">
        <f t="shared" si="51"/>
        <v>3292.3800000000006</v>
      </c>
      <c r="V1635" s="1169"/>
    </row>
    <row r="1636" spans="1:22" hidden="1">
      <c r="A1636" s="1187" t="s">
        <v>4503</v>
      </c>
      <c r="B1636" s="1188">
        <v>610015000657</v>
      </c>
      <c r="C1636" s="1187" t="s">
        <v>4551</v>
      </c>
      <c r="D1636" s="1187" t="s">
        <v>4101</v>
      </c>
      <c r="E1636" s="1187" t="s">
        <v>4090</v>
      </c>
      <c r="F1636" s="1189">
        <v>5274</v>
      </c>
      <c r="G1636" s="1187" t="s">
        <v>4091</v>
      </c>
      <c r="H1636" s="1190">
        <v>2</v>
      </c>
      <c r="I1636" s="1191">
        <v>1.44</v>
      </c>
      <c r="J1636" s="1191">
        <v>0</v>
      </c>
      <c r="K1636" s="1192">
        <v>35</v>
      </c>
      <c r="L1636" s="1191">
        <v>29.088000000000001</v>
      </c>
      <c r="M1636" s="1191">
        <v>50.4</v>
      </c>
      <c r="N1636" s="1190">
        <v>1</v>
      </c>
      <c r="O1636" s="1190">
        <v>0</v>
      </c>
      <c r="P1636" s="1187">
        <v>4690379092520</v>
      </c>
      <c r="Q1636" s="1190"/>
      <c r="R1636" s="1190">
        <v>0</v>
      </c>
      <c r="S1636" s="968" t="s">
        <v>4092</v>
      </c>
      <c r="T1636" s="983">
        <f t="shared" si="50"/>
        <v>3533.5800000000004</v>
      </c>
      <c r="U1636" s="983">
        <f t="shared" si="51"/>
        <v>3710.2590000000005</v>
      </c>
      <c r="V1636" s="1169"/>
    </row>
    <row r="1637" spans="1:22" hidden="1">
      <c r="A1637" s="1187" t="s">
        <v>4503</v>
      </c>
      <c r="B1637" s="1188">
        <v>610015000658</v>
      </c>
      <c r="C1637" s="1187" t="s">
        <v>4552</v>
      </c>
      <c r="D1637" s="1187" t="s">
        <v>4101</v>
      </c>
      <c r="E1637" s="1187" t="s">
        <v>4090</v>
      </c>
      <c r="F1637" s="1189">
        <v>5274</v>
      </c>
      <c r="G1637" s="1187" t="s">
        <v>4091</v>
      </c>
      <c r="H1637" s="1190">
        <v>2</v>
      </c>
      <c r="I1637" s="1191">
        <v>1.44</v>
      </c>
      <c r="J1637" s="1191">
        <v>0</v>
      </c>
      <c r="K1637" s="1192">
        <v>35</v>
      </c>
      <c r="L1637" s="1191">
        <v>29.088000000000001</v>
      </c>
      <c r="M1637" s="1191">
        <v>50.4</v>
      </c>
      <c r="N1637" s="1190">
        <v>1</v>
      </c>
      <c r="O1637" s="1190">
        <v>0</v>
      </c>
      <c r="P1637" s="1187">
        <v>4690379092537</v>
      </c>
      <c r="Q1637" s="1190"/>
      <c r="R1637" s="1190">
        <v>0</v>
      </c>
      <c r="S1637" s="968" t="s">
        <v>4092</v>
      </c>
      <c r="T1637" s="983">
        <f t="shared" si="50"/>
        <v>3533.5800000000004</v>
      </c>
      <c r="U1637" s="983">
        <f t="shared" si="51"/>
        <v>3710.2590000000005</v>
      </c>
      <c r="V1637" s="1169"/>
    </row>
    <row r="1638" spans="1:22" hidden="1">
      <c r="A1638" s="1187" t="s">
        <v>4503</v>
      </c>
      <c r="B1638" s="1188">
        <v>610015000659</v>
      </c>
      <c r="C1638" s="1187" t="s">
        <v>4553</v>
      </c>
      <c r="D1638" s="1187" t="s">
        <v>4101</v>
      </c>
      <c r="E1638" s="1187" t="s">
        <v>4090</v>
      </c>
      <c r="F1638" s="1189">
        <v>5274</v>
      </c>
      <c r="G1638" s="1187" t="s">
        <v>4091</v>
      </c>
      <c r="H1638" s="1190">
        <v>2</v>
      </c>
      <c r="I1638" s="1191">
        <v>1.44</v>
      </c>
      <c r="J1638" s="1191">
        <v>0</v>
      </c>
      <c r="K1638" s="1192">
        <v>35</v>
      </c>
      <c r="L1638" s="1191">
        <v>29.088000000000001</v>
      </c>
      <c r="M1638" s="1191">
        <v>50.4</v>
      </c>
      <c r="N1638" s="1190">
        <v>1</v>
      </c>
      <c r="O1638" s="1190">
        <v>0</v>
      </c>
      <c r="P1638" s="1187">
        <v>4690379092544</v>
      </c>
      <c r="Q1638" s="1190"/>
      <c r="R1638" s="1190">
        <v>0</v>
      </c>
      <c r="S1638" s="968" t="s">
        <v>4092</v>
      </c>
      <c r="T1638" s="983">
        <f t="shared" si="50"/>
        <v>3533.5800000000004</v>
      </c>
      <c r="U1638" s="983">
        <f t="shared" si="51"/>
        <v>3710.2590000000005</v>
      </c>
      <c r="V1638" s="1169"/>
    </row>
    <row r="1639" spans="1:22" hidden="1">
      <c r="A1639" s="1187" t="s">
        <v>4503</v>
      </c>
      <c r="B1639" s="1188">
        <v>610015000660</v>
      </c>
      <c r="C1639" s="1187" t="s">
        <v>4554</v>
      </c>
      <c r="D1639" s="1187" t="s">
        <v>4101</v>
      </c>
      <c r="E1639" s="1187" t="s">
        <v>4090</v>
      </c>
      <c r="F1639" s="1189">
        <v>5274</v>
      </c>
      <c r="G1639" s="1187" t="s">
        <v>4091</v>
      </c>
      <c r="H1639" s="1190">
        <v>2</v>
      </c>
      <c r="I1639" s="1191">
        <v>1.44</v>
      </c>
      <c r="J1639" s="1191">
        <v>0</v>
      </c>
      <c r="K1639" s="1192">
        <v>35</v>
      </c>
      <c r="L1639" s="1191">
        <v>29.088000000000001</v>
      </c>
      <c r="M1639" s="1191">
        <v>50.4</v>
      </c>
      <c r="N1639" s="1190">
        <v>1</v>
      </c>
      <c r="O1639" s="1190">
        <v>0</v>
      </c>
      <c r="P1639" s="1187">
        <v>4690379092551</v>
      </c>
      <c r="Q1639" s="1190"/>
      <c r="R1639" s="1190">
        <v>0</v>
      </c>
      <c r="S1639" s="968" t="s">
        <v>4092</v>
      </c>
      <c r="T1639" s="983">
        <f t="shared" si="50"/>
        <v>3533.5800000000004</v>
      </c>
      <c r="U1639" s="983">
        <f t="shared" si="51"/>
        <v>3710.2590000000005</v>
      </c>
      <c r="V1639" s="1169"/>
    </row>
    <row r="1640" spans="1:22" hidden="1">
      <c r="A1640" s="1187" t="s">
        <v>4503</v>
      </c>
      <c r="B1640" s="1188">
        <v>610010002726</v>
      </c>
      <c r="C1640" s="1187" t="s">
        <v>4555</v>
      </c>
      <c r="D1640" s="1187" t="s">
        <v>4089</v>
      </c>
      <c r="E1640" s="1187" t="s">
        <v>4090</v>
      </c>
      <c r="F1640" s="1189">
        <v>6390</v>
      </c>
      <c r="G1640" s="1187" t="s">
        <v>4091</v>
      </c>
      <c r="H1640" s="1190">
        <v>2</v>
      </c>
      <c r="I1640" s="1191">
        <v>0.72</v>
      </c>
      <c r="J1640" s="1191">
        <v>0</v>
      </c>
      <c r="K1640" s="1192">
        <v>30</v>
      </c>
      <c r="L1640" s="1191">
        <v>31.32</v>
      </c>
      <c r="M1640" s="1191">
        <v>21.6</v>
      </c>
      <c r="N1640" s="1190">
        <v>1</v>
      </c>
      <c r="O1640" s="1190">
        <v>0</v>
      </c>
      <c r="P1640" s="1187">
        <v>4690379093817</v>
      </c>
      <c r="Q1640" s="1190"/>
      <c r="R1640" s="1190">
        <v>0</v>
      </c>
      <c r="S1640" s="968" t="s">
        <v>4092</v>
      </c>
      <c r="T1640" s="983">
        <f t="shared" si="50"/>
        <v>4281.3</v>
      </c>
      <c r="U1640" s="983">
        <f t="shared" si="51"/>
        <v>4495.3650000000007</v>
      </c>
      <c r="V1640" s="1169"/>
    </row>
    <row r="1641" spans="1:22" hidden="1">
      <c r="A1641" s="1187" t="s">
        <v>4503</v>
      </c>
      <c r="B1641" s="1188">
        <v>610010002724</v>
      </c>
      <c r="C1641" s="1187" t="s">
        <v>4556</v>
      </c>
      <c r="D1641" s="1187" t="s">
        <v>4089</v>
      </c>
      <c r="E1641" s="1187" t="s">
        <v>4090</v>
      </c>
      <c r="F1641" s="1189">
        <v>6390</v>
      </c>
      <c r="G1641" s="1187" t="s">
        <v>4091</v>
      </c>
      <c r="H1641" s="1190">
        <v>2</v>
      </c>
      <c r="I1641" s="1191">
        <v>0.72</v>
      </c>
      <c r="J1641" s="1191">
        <v>0</v>
      </c>
      <c r="K1641" s="1192">
        <v>30</v>
      </c>
      <c r="L1641" s="1191">
        <v>31.32</v>
      </c>
      <c r="M1641" s="1191">
        <v>21.6</v>
      </c>
      <c r="N1641" s="1190">
        <v>1</v>
      </c>
      <c r="O1641" s="1190">
        <v>0</v>
      </c>
      <c r="P1641" s="1187">
        <v>4690379093794</v>
      </c>
      <c r="Q1641" s="1190"/>
      <c r="R1641" s="1190">
        <v>0</v>
      </c>
      <c r="S1641" s="968" t="s">
        <v>4092</v>
      </c>
      <c r="T1641" s="983">
        <f t="shared" si="50"/>
        <v>4281.3</v>
      </c>
      <c r="U1641" s="983">
        <f t="shared" si="51"/>
        <v>4495.3650000000007</v>
      </c>
      <c r="V1641" s="1169"/>
    </row>
    <row r="1642" spans="1:22" hidden="1">
      <c r="A1642" s="1187" t="s">
        <v>4503</v>
      </c>
      <c r="B1642" s="1188">
        <v>610010002725</v>
      </c>
      <c r="C1642" s="1187" t="s">
        <v>4557</v>
      </c>
      <c r="D1642" s="1187" t="s">
        <v>4089</v>
      </c>
      <c r="E1642" s="1187" t="s">
        <v>4090</v>
      </c>
      <c r="F1642" s="1189">
        <v>6390</v>
      </c>
      <c r="G1642" s="1187" t="s">
        <v>4091</v>
      </c>
      <c r="H1642" s="1190">
        <v>2</v>
      </c>
      <c r="I1642" s="1191">
        <v>0.72</v>
      </c>
      <c r="J1642" s="1191">
        <v>0</v>
      </c>
      <c r="K1642" s="1192">
        <v>30</v>
      </c>
      <c r="L1642" s="1191">
        <v>31.32</v>
      </c>
      <c r="M1642" s="1191">
        <v>21.6</v>
      </c>
      <c r="N1642" s="1190">
        <v>1</v>
      </c>
      <c r="O1642" s="1190">
        <v>0</v>
      </c>
      <c r="P1642" s="1187">
        <v>4690379093800</v>
      </c>
      <c r="Q1642" s="1190"/>
      <c r="R1642" s="1190">
        <v>0</v>
      </c>
      <c r="S1642" s="968" t="s">
        <v>4092</v>
      </c>
      <c r="T1642" s="983">
        <f t="shared" si="50"/>
        <v>4281.3</v>
      </c>
      <c r="U1642" s="983">
        <f t="shared" si="51"/>
        <v>4495.3650000000007</v>
      </c>
      <c r="V1642" s="1169"/>
    </row>
    <row r="1643" spans="1:22" hidden="1">
      <c r="A1643" s="1187" t="s">
        <v>4503</v>
      </c>
      <c r="B1643" s="1188">
        <v>600110000974</v>
      </c>
      <c r="C1643" s="1187" t="s">
        <v>4558</v>
      </c>
      <c r="D1643" s="1187" t="s">
        <v>4559</v>
      </c>
      <c r="E1643" s="1187" t="s">
        <v>4090</v>
      </c>
      <c r="F1643" s="1189">
        <v>37728</v>
      </c>
      <c r="G1643" s="1187" t="s">
        <v>4091</v>
      </c>
      <c r="H1643" s="1190">
        <v>6</v>
      </c>
      <c r="I1643" s="1191">
        <v>0.52400000000000002</v>
      </c>
      <c r="J1643" s="1191">
        <v>0</v>
      </c>
      <c r="K1643" s="1192">
        <v>60</v>
      </c>
      <c r="L1643" s="1191">
        <v>0.62880000000000003</v>
      </c>
      <c r="M1643" s="1191">
        <v>31.44</v>
      </c>
      <c r="N1643" s="1190">
        <v>1</v>
      </c>
      <c r="O1643" s="1190">
        <v>0</v>
      </c>
      <c r="P1643" s="1187">
        <v>4690379097181</v>
      </c>
      <c r="Q1643" s="1190"/>
      <c r="R1643" s="1190">
        <v>0</v>
      </c>
      <c r="S1643" s="968" t="s">
        <v>4092</v>
      </c>
      <c r="T1643" s="983">
        <f t="shared" si="50"/>
        <v>25277.760000000002</v>
      </c>
      <c r="U1643" s="983">
        <f t="shared" si="51"/>
        <v>26541.648000000005</v>
      </c>
      <c r="V1643" s="1169"/>
    </row>
    <row r="1644" spans="1:22" hidden="1">
      <c r="A1644" s="1187" t="s">
        <v>4503</v>
      </c>
      <c r="B1644" s="1188">
        <v>610110001051</v>
      </c>
      <c r="C1644" s="1187" t="s">
        <v>4560</v>
      </c>
      <c r="D1644" s="1187" t="s">
        <v>4114</v>
      </c>
      <c r="E1644" s="1187" t="s">
        <v>4090</v>
      </c>
      <c r="F1644" s="1189">
        <v>20382</v>
      </c>
      <c r="G1644" s="1187" t="s">
        <v>4091</v>
      </c>
      <c r="H1644" s="1190">
        <v>11</v>
      </c>
      <c r="I1644" s="1191">
        <v>0.99</v>
      </c>
      <c r="J1644" s="1191">
        <v>0</v>
      </c>
      <c r="K1644" s="1192">
        <v>36</v>
      </c>
      <c r="L1644" s="1191">
        <v>20.354399999999998</v>
      </c>
      <c r="M1644" s="1191">
        <v>35.64</v>
      </c>
      <c r="N1644" s="1190">
        <v>1</v>
      </c>
      <c r="O1644" s="1190">
        <v>0</v>
      </c>
      <c r="P1644" s="1187">
        <v>4690379093558</v>
      </c>
      <c r="Q1644" s="1190"/>
      <c r="R1644" s="1190">
        <v>0</v>
      </c>
      <c r="S1644" s="968" t="s">
        <v>4092</v>
      </c>
      <c r="T1644" s="983">
        <f t="shared" si="50"/>
        <v>13655.94</v>
      </c>
      <c r="U1644" s="983">
        <f t="shared" si="51"/>
        <v>14338.737000000001</v>
      </c>
      <c r="V1644" s="1169"/>
    </row>
    <row r="1645" spans="1:22" hidden="1">
      <c r="A1645" s="1187" t="s">
        <v>4503</v>
      </c>
      <c r="B1645" s="1188">
        <v>610110001052</v>
      </c>
      <c r="C1645" s="1187" t="s">
        <v>4561</v>
      </c>
      <c r="D1645" s="1187" t="s">
        <v>4114</v>
      </c>
      <c r="E1645" s="1187" t="s">
        <v>4090</v>
      </c>
      <c r="F1645" s="1189">
        <v>20382</v>
      </c>
      <c r="G1645" s="1187" t="s">
        <v>4091</v>
      </c>
      <c r="H1645" s="1190">
        <v>11</v>
      </c>
      <c r="I1645" s="1191">
        <v>0.99</v>
      </c>
      <c r="J1645" s="1191">
        <v>0</v>
      </c>
      <c r="K1645" s="1192">
        <v>36</v>
      </c>
      <c r="L1645" s="1191">
        <v>20.354399999999998</v>
      </c>
      <c r="M1645" s="1191">
        <v>35.64</v>
      </c>
      <c r="N1645" s="1190">
        <v>1</v>
      </c>
      <c r="O1645" s="1190">
        <v>0</v>
      </c>
      <c r="P1645" s="1187">
        <v>4690379093565</v>
      </c>
      <c r="Q1645" s="1190"/>
      <c r="R1645" s="1190">
        <v>0</v>
      </c>
      <c r="S1645" s="968" t="s">
        <v>4092</v>
      </c>
      <c r="T1645" s="983">
        <f t="shared" si="50"/>
        <v>13655.94</v>
      </c>
      <c r="U1645" s="983">
        <f t="shared" si="51"/>
        <v>14338.737000000001</v>
      </c>
      <c r="V1645" s="1169"/>
    </row>
    <row r="1646" spans="1:22" hidden="1">
      <c r="A1646" s="1187" t="s">
        <v>4503</v>
      </c>
      <c r="B1646" s="1188">
        <v>610110001057</v>
      </c>
      <c r="C1646" s="1187" t="s">
        <v>4562</v>
      </c>
      <c r="D1646" s="1187" t="s">
        <v>4114</v>
      </c>
      <c r="E1646" s="1187" t="s">
        <v>4090</v>
      </c>
      <c r="F1646" s="1189">
        <v>20382</v>
      </c>
      <c r="G1646" s="1187" t="s">
        <v>4091</v>
      </c>
      <c r="H1646" s="1190">
        <v>11</v>
      </c>
      <c r="I1646" s="1191">
        <v>0.99</v>
      </c>
      <c r="J1646" s="1191">
        <v>0</v>
      </c>
      <c r="K1646" s="1192">
        <v>36</v>
      </c>
      <c r="L1646" s="1191">
        <v>20.354399999999998</v>
      </c>
      <c r="M1646" s="1191">
        <v>35.64</v>
      </c>
      <c r="N1646" s="1190">
        <v>1</v>
      </c>
      <c r="O1646" s="1190">
        <v>0</v>
      </c>
      <c r="P1646" s="1187">
        <v>4690379093619</v>
      </c>
      <c r="Q1646" s="1190"/>
      <c r="R1646" s="1190">
        <v>0</v>
      </c>
      <c r="S1646" s="968" t="s">
        <v>4092</v>
      </c>
      <c r="T1646" s="983">
        <f t="shared" si="50"/>
        <v>13655.94</v>
      </c>
      <c r="U1646" s="983">
        <f t="shared" si="51"/>
        <v>14338.737000000001</v>
      </c>
      <c r="V1646" s="1169"/>
    </row>
    <row r="1647" spans="1:22" hidden="1">
      <c r="A1647" s="1187" t="s">
        <v>4503</v>
      </c>
      <c r="B1647" s="1188">
        <v>610110001058</v>
      </c>
      <c r="C1647" s="1187" t="s">
        <v>4563</v>
      </c>
      <c r="D1647" s="1187" t="s">
        <v>4114</v>
      </c>
      <c r="E1647" s="1187" t="s">
        <v>4090</v>
      </c>
      <c r="F1647" s="1189">
        <v>20382</v>
      </c>
      <c r="G1647" s="1187" t="s">
        <v>4091</v>
      </c>
      <c r="H1647" s="1190">
        <v>11</v>
      </c>
      <c r="I1647" s="1191">
        <v>0.99</v>
      </c>
      <c r="J1647" s="1191">
        <v>0</v>
      </c>
      <c r="K1647" s="1192">
        <v>36</v>
      </c>
      <c r="L1647" s="1191">
        <v>20.354399999999998</v>
      </c>
      <c r="M1647" s="1191">
        <v>35.64</v>
      </c>
      <c r="N1647" s="1190">
        <v>1</v>
      </c>
      <c r="O1647" s="1190">
        <v>0</v>
      </c>
      <c r="P1647" s="1187">
        <v>4690379093626</v>
      </c>
      <c r="Q1647" s="1190"/>
      <c r="R1647" s="1190">
        <v>0</v>
      </c>
      <c r="S1647" s="968" t="s">
        <v>4092</v>
      </c>
      <c r="T1647" s="983">
        <f t="shared" ref="T1647:T1710" si="52">F1647*67%</f>
        <v>13655.94</v>
      </c>
      <c r="U1647" s="983">
        <f t="shared" si="51"/>
        <v>14338.737000000001</v>
      </c>
      <c r="V1647" s="1169"/>
    </row>
    <row r="1648" spans="1:22" hidden="1">
      <c r="A1648" s="1187" t="s">
        <v>4503</v>
      </c>
      <c r="B1648" s="1188">
        <v>610110001053</v>
      </c>
      <c r="C1648" s="1187" t="s">
        <v>4564</v>
      </c>
      <c r="D1648" s="1187" t="s">
        <v>4114</v>
      </c>
      <c r="E1648" s="1187" t="s">
        <v>4090</v>
      </c>
      <c r="F1648" s="1189">
        <v>20382</v>
      </c>
      <c r="G1648" s="1187" t="s">
        <v>4091</v>
      </c>
      <c r="H1648" s="1190">
        <v>11</v>
      </c>
      <c r="I1648" s="1191">
        <v>0.99</v>
      </c>
      <c r="J1648" s="1191">
        <v>0</v>
      </c>
      <c r="K1648" s="1192">
        <v>36</v>
      </c>
      <c r="L1648" s="1191">
        <v>20.354399999999998</v>
      </c>
      <c r="M1648" s="1191">
        <v>35.64</v>
      </c>
      <c r="N1648" s="1190">
        <v>1</v>
      </c>
      <c r="O1648" s="1190">
        <v>0</v>
      </c>
      <c r="P1648" s="1187">
        <v>4690379093572</v>
      </c>
      <c r="Q1648" s="1190"/>
      <c r="R1648" s="1190">
        <v>0</v>
      </c>
      <c r="S1648" s="968" t="s">
        <v>4092</v>
      </c>
      <c r="T1648" s="983">
        <f t="shared" si="52"/>
        <v>13655.94</v>
      </c>
      <c r="U1648" s="983">
        <f t="shared" ref="U1648:U1711" si="53">T1648*1.05</f>
        <v>14338.737000000001</v>
      </c>
      <c r="V1648" s="1169"/>
    </row>
    <row r="1649" spans="1:22" hidden="1">
      <c r="A1649" s="1187" t="s">
        <v>4503</v>
      </c>
      <c r="B1649" s="1188">
        <v>610110001054</v>
      </c>
      <c r="C1649" s="1187" t="s">
        <v>4565</v>
      </c>
      <c r="D1649" s="1187" t="s">
        <v>4114</v>
      </c>
      <c r="E1649" s="1187" t="s">
        <v>4090</v>
      </c>
      <c r="F1649" s="1189">
        <v>20382</v>
      </c>
      <c r="G1649" s="1187" t="s">
        <v>4091</v>
      </c>
      <c r="H1649" s="1190">
        <v>11</v>
      </c>
      <c r="I1649" s="1191">
        <v>0.99</v>
      </c>
      <c r="J1649" s="1191">
        <v>0</v>
      </c>
      <c r="K1649" s="1192">
        <v>36</v>
      </c>
      <c r="L1649" s="1191">
        <v>20.354399999999998</v>
      </c>
      <c r="M1649" s="1191">
        <v>35.64</v>
      </c>
      <c r="N1649" s="1190">
        <v>1</v>
      </c>
      <c r="O1649" s="1190">
        <v>0</v>
      </c>
      <c r="P1649" s="1187">
        <v>4690379093589</v>
      </c>
      <c r="Q1649" s="1190"/>
      <c r="R1649" s="1190">
        <v>0</v>
      </c>
      <c r="S1649" s="968" t="s">
        <v>4092</v>
      </c>
      <c r="T1649" s="983">
        <f t="shared" si="52"/>
        <v>13655.94</v>
      </c>
      <c r="U1649" s="983">
        <f t="shared" si="53"/>
        <v>14338.737000000001</v>
      </c>
      <c r="V1649" s="1169"/>
    </row>
    <row r="1650" spans="1:22" hidden="1">
      <c r="A1650" s="1187" t="s">
        <v>4503</v>
      </c>
      <c r="B1650" s="1188">
        <v>610110001055</v>
      </c>
      <c r="C1650" s="1187" t="s">
        <v>4566</v>
      </c>
      <c r="D1650" s="1187" t="s">
        <v>4114</v>
      </c>
      <c r="E1650" s="1187" t="s">
        <v>4090</v>
      </c>
      <c r="F1650" s="1189">
        <v>20382</v>
      </c>
      <c r="G1650" s="1187" t="s">
        <v>4091</v>
      </c>
      <c r="H1650" s="1190">
        <v>11</v>
      </c>
      <c r="I1650" s="1191">
        <v>0.99</v>
      </c>
      <c r="J1650" s="1191">
        <v>0</v>
      </c>
      <c r="K1650" s="1192">
        <v>36</v>
      </c>
      <c r="L1650" s="1191">
        <v>20.354399999999998</v>
      </c>
      <c r="M1650" s="1191">
        <v>35.64</v>
      </c>
      <c r="N1650" s="1190">
        <v>1</v>
      </c>
      <c r="O1650" s="1190">
        <v>0</v>
      </c>
      <c r="P1650" s="1187">
        <v>4690379093596</v>
      </c>
      <c r="Q1650" s="1190"/>
      <c r="R1650" s="1190">
        <v>0</v>
      </c>
      <c r="S1650" s="968" t="s">
        <v>4092</v>
      </c>
      <c r="T1650" s="983">
        <f t="shared" si="52"/>
        <v>13655.94</v>
      </c>
      <c r="U1650" s="983">
        <f t="shared" si="53"/>
        <v>14338.737000000001</v>
      </c>
      <c r="V1650" s="1169"/>
    </row>
    <row r="1651" spans="1:22" hidden="1">
      <c r="A1651" s="1187" t="s">
        <v>4503</v>
      </c>
      <c r="B1651" s="1188">
        <v>610110001056</v>
      </c>
      <c r="C1651" s="1187" t="s">
        <v>4567</v>
      </c>
      <c r="D1651" s="1187" t="s">
        <v>4114</v>
      </c>
      <c r="E1651" s="1187" t="s">
        <v>4090</v>
      </c>
      <c r="F1651" s="1189">
        <v>20382</v>
      </c>
      <c r="G1651" s="1187" t="s">
        <v>4091</v>
      </c>
      <c r="H1651" s="1190">
        <v>11</v>
      </c>
      <c r="I1651" s="1191">
        <v>0.99</v>
      </c>
      <c r="J1651" s="1191">
        <v>0</v>
      </c>
      <c r="K1651" s="1192">
        <v>36</v>
      </c>
      <c r="L1651" s="1191">
        <v>20.354399999999998</v>
      </c>
      <c r="M1651" s="1191">
        <v>35.64</v>
      </c>
      <c r="N1651" s="1190">
        <v>1</v>
      </c>
      <c r="O1651" s="1190">
        <v>0</v>
      </c>
      <c r="P1651" s="1187">
        <v>4690379093602</v>
      </c>
      <c r="Q1651" s="1190"/>
      <c r="R1651" s="1190">
        <v>0</v>
      </c>
      <c r="S1651" s="968" t="s">
        <v>4092</v>
      </c>
      <c r="T1651" s="983">
        <f t="shared" si="52"/>
        <v>13655.94</v>
      </c>
      <c r="U1651" s="983">
        <f t="shared" si="53"/>
        <v>14338.737000000001</v>
      </c>
      <c r="V1651" s="1169"/>
    </row>
    <row r="1652" spans="1:22" hidden="1">
      <c r="A1652" s="1187" t="s">
        <v>4503</v>
      </c>
      <c r="B1652" s="1188">
        <v>610110001067</v>
      </c>
      <c r="C1652" s="1187" t="s">
        <v>4568</v>
      </c>
      <c r="D1652" s="1187" t="s">
        <v>4114</v>
      </c>
      <c r="E1652" s="1187" t="s">
        <v>4090</v>
      </c>
      <c r="F1652" s="1189">
        <v>14400</v>
      </c>
      <c r="G1652" s="1187" t="s">
        <v>4091</v>
      </c>
      <c r="H1652" s="1190">
        <v>11</v>
      </c>
      <c r="I1652" s="1191">
        <v>0.99</v>
      </c>
      <c r="J1652" s="1191">
        <v>0</v>
      </c>
      <c r="K1652" s="1192">
        <v>36</v>
      </c>
      <c r="L1652" s="1191">
        <v>20.354399999999998</v>
      </c>
      <c r="M1652" s="1191">
        <v>35.64</v>
      </c>
      <c r="N1652" s="1190">
        <v>1</v>
      </c>
      <c r="O1652" s="1190">
        <v>0</v>
      </c>
      <c r="P1652" s="1187">
        <v>4690379093718</v>
      </c>
      <c r="Q1652" s="1190"/>
      <c r="R1652" s="1190">
        <v>0</v>
      </c>
      <c r="S1652" s="968" t="s">
        <v>4092</v>
      </c>
      <c r="T1652" s="983">
        <f t="shared" si="52"/>
        <v>9648</v>
      </c>
      <c r="U1652" s="983">
        <f t="shared" si="53"/>
        <v>10130.4</v>
      </c>
      <c r="V1652" s="1169"/>
    </row>
    <row r="1653" spans="1:22" hidden="1">
      <c r="A1653" s="1187" t="s">
        <v>4503</v>
      </c>
      <c r="B1653" s="1188">
        <v>610110001068</v>
      </c>
      <c r="C1653" s="1187" t="s">
        <v>4569</v>
      </c>
      <c r="D1653" s="1187" t="s">
        <v>4114</v>
      </c>
      <c r="E1653" s="1187" t="s">
        <v>4090</v>
      </c>
      <c r="F1653" s="1189">
        <v>14400</v>
      </c>
      <c r="G1653" s="1187" t="s">
        <v>4091</v>
      </c>
      <c r="H1653" s="1190">
        <v>11</v>
      </c>
      <c r="I1653" s="1191">
        <v>0.99</v>
      </c>
      <c r="J1653" s="1191">
        <v>0</v>
      </c>
      <c r="K1653" s="1192">
        <v>36</v>
      </c>
      <c r="L1653" s="1191">
        <v>20.354399999999998</v>
      </c>
      <c r="M1653" s="1191">
        <v>35.64</v>
      </c>
      <c r="N1653" s="1190">
        <v>1</v>
      </c>
      <c r="O1653" s="1190">
        <v>0</v>
      </c>
      <c r="P1653" s="1187">
        <v>4690379093725</v>
      </c>
      <c r="Q1653" s="1190"/>
      <c r="R1653" s="1190">
        <v>0</v>
      </c>
      <c r="S1653" s="968" t="s">
        <v>4092</v>
      </c>
      <c r="T1653" s="983">
        <f t="shared" si="52"/>
        <v>9648</v>
      </c>
      <c r="U1653" s="983">
        <f t="shared" si="53"/>
        <v>10130.4</v>
      </c>
      <c r="V1653" s="1169"/>
    </row>
    <row r="1654" spans="1:22" hidden="1">
      <c r="A1654" s="1187" t="s">
        <v>4503</v>
      </c>
      <c r="B1654" s="1188">
        <v>610110001073</v>
      </c>
      <c r="C1654" s="1187" t="s">
        <v>4570</v>
      </c>
      <c r="D1654" s="1187" t="s">
        <v>4114</v>
      </c>
      <c r="E1654" s="1187" t="s">
        <v>4090</v>
      </c>
      <c r="F1654" s="1189">
        <v>14400</v>
      </c>
      <c r="G1654" s="1187" t="s">
        <v>4091</v>
      </c>
      <c r="H1654" s="1190">
        <v>11</v>
      </c>
      <c r="I1654" s="1191">
        <v>0.99</v>
      </c>
      <c r="J1654" s="1191">
        <v>0</v>
      </c>
      <c r="K1654" s="1192">
        <v>36</v>
      </c>
      <c r="L1654" s="1191">
        <v>20.354399999999998</v>
      </c>
      <c r="M1654" s="1191">
        <v>35.64</v>
      </c>
      <c r="N1654" s="1190">
        <v>1</v>
      </c>
      <c r="O1654" s="1190">
        <v>0</v>
      </c>
      <c r="P1654" s="1187">
        <v>4690379093770</v>
      </c>
      <c r="Q1654" s="1190"/>
      <c r="R1654" s="1190">
        <v>0</v>
      </c>
      <c r="S1654" s="968" t="s">
        <v>4092</v>
      </c>
      <c r="T1654" s="983">
        <f t="shared" si="52"/>
        <v>9648</v>
      </c>
      <c r="U1654" s="983">
        <f t="shared" si="53"/>
        <v>10130.4</v>
      </c>
      <c r="V1654" s="1169"/>
    </row>
    <row r="1655" spans="1:22" hidden="1">
      <c r="A1655" s="1187" t="s">
        <v>4503</v>
      </c>
      <c r="B1655" s="1188">
        <v>610110001074</v>
      </c>
      <c r="C1655" s="1187" t="s">
        <v>4571</v>
      </c>
      <c r="D1655" s="1187" t="s">
        <v>4114</v>
      </c>
      <c r="E1655" s="1187" t="s">
        <v>4090</v>
      </c>
      <c r="F1655" s="1189">
        <v>14400</v>
      </c>
      <c r="G1655" s="1187" t="s">
        <v>4091</v>
      </c>
      <c r="H1655" s="1190">
        <v>11</v>
      </c>
      <c r="I1655" s="1191">
        <v>0.99</v>
      </c>
      <c r="J1655" s="1191">
        <v>0</v>
      </c>
      <c r="K1655" s="1192">
        <v>36</v>
      </c>
      <c r="L1655" s="1191">
        <v>20.354399999999998</v>
      </c>
      <c r="M1655" s="1191">
        <v>35.64</v>
      </c>
      <c r="N1655" s="1190">
        <v>1</v>
      </c>
      <c r="O1655" s="1190">
        <v>0</v>
      </c>
      <c r="P1655" s="1187">
        <v>4690379093787</v>
      </c>
      <c r="Q1655" s="1190"/>
      <c r="R1655" s="1190">
        <v>0</v>
      </c>
      <c r="S1655" s="968" t="s">
        <v>4092</v>
      </c>
      <c r="T1655" s="983">
        <f t="shared" si="52"/>
        <v>9648</v>
      </c>
      <c r="U1655" s="983">
        <f t="shared" si="53"/>
        <v>10130.4</v>
      </c>
      <c r="V1655" s="1169"/>
    </row>
    <row r="1656" spans="1:22" hidden="1">
      <c r="A1656" s="1187" t="s">
        <v>4503</v>
      </c>
      <c r="B1656" s="1188">
        <v>610110001069</v>
      </c>
      <c r="C1656" s="1187" t="s">
        <v>4572</v>
      </c>
      <c r="D1656" s="1187" t="s">
        <v>4114</v>
      </c>
      <c r="E1656" s="1187" t="s">
        <v>4090</v>
      </c>
      <c r="F1656" s="1189">
        <v>14400</v>
      </c>
      <c r="G1656" s="1187" t="s">
        <v>4091</v>
      </c>
      <c r="H1656" s="1190">
        <v>11</v>
      </c>
      <c r="I1656" s="1191">
        <v>0.99</v>
      </c>
      <c r="J1656" s="1191">
        <v>0</v>
      </c>
      <c r="K1656" s="1192">
        <v>36</v>
      </c>
      <c r="L1656" s="1191">
        <v>20.354399999999998</v>
      </c>
      <c r="M1656" s="1191">
        <v>35.64</v>
      </c>
      <c r="N1656" s="1190">
        <v>1</v>
      </c>
      <c r="O1656" s="1190">
        <v>0</v>
      </c>
      <c r="P1656" s="1187">
        <v>4690379093732</v>
      </c>
      <c r="Q1656" s="1190"/>
      <c r="R1656" s="1190">
        <v>0</v>
      </c>
      <c r="S1656" s="968" t="s">
        <v>4092</v>
      </c>
      <c r="T1656" s="983">
        <f t="shared" si="52"/>
        <v>9648</v>
      </c>
      <c r="U1656" s="983">
        <f t="shared" si="53"/>
        <v>10130.4</v>
      </c>
      <c r="V1656" s="1169"/>
    </row>
    <row r="1657" spans="1:22" hidden="1">
      <c r="A1657" s="1187" t="s">
        <v>4503</v>
      </c>
      <c r="B1657" s="1188">
        <v>610110001070</v>
      </c>
      <c r="C1657" s="1187" t="s">
        <v>4573</v>
      </c>
      <c r="D1657" s="1187" t="s">
        <v>4114</v>
      </c>
      <c r="E1657" s="1187" t="s">
        <v>4090</v>
      </c>
      <c r="F1657" s="1189">
        <v>14400</v>
      </c>
      <c r="G1657" s="1187" t="s">
        <v>4091</v>
      </c>
      <c r="H1657" s="1190">
        <v>11</v>
      </c>
      <c r="I1657" s="1191">
        <v>0.99</v>
      </c>
      <c r="J1657" s="1191">
        <v>0</v>
      </c>
      <c r="K1657" s="1192">
        <v>36</v>
      </c>
      <c r="L1657" s="1191">
        <v>20.354399999999998</v>
      </c>
      <c r="M1657" s="1191">
        <v>35.64</v>
      </c>
      <c r="N1657" s="1190">
        <v>1</v>
      </c>
      <c r="O1657" s="1190">
        <v>0</v>
      </c>
      <c r="P1657" s="1187">
        <v>4690379093749</v>
      </c>
      <c r="Q1657" s="1190"/>
      <c r="R1657" s="1190">
        <v>0</v>
      </c>
      <c r="S1657" s="968" t="s">
        <v>4092</v>
      </c>
      <c r="T1657" s="983">
        <f t="shared" si="52"/>
        <v>9648</v>
      </c>
      <c r="U1657" s="983">
        <f t="shared" si="53"/>
        <v>10130.4</v>
      </c>
      <c r="V1657" s="1169"/>
    </row>
    <row r="1658" spans="1:22" hidden="1">
      <c r="A1658" s="1187" t="s">
        <v>4503</v>
      </c>
      <c r="B1658" s="1188">
        <v>610110001071</v>
      </c>
      <c r="C1658" s="1187" t="s">
        <v>4574</v>
      </c>
      <c r="D1658" s="1187" t="s">
        <v>4114</v>
      </c>
      <c r="E1658" s="1187" t="s">
        <v>4090</v>
      </c>
      <c r="F1658" s="1189">
        <v>14400</v>
      </c>
      <c r="G1658" s="1187" t="s">
        <v>4091</v>
      </c>
      <c r="H1658" s="1190">
        <v>11</v>
      </c>
      <c r="I1658" s="1191">
        <v>0.99</v>
      </c>
      <c r="J1658" s="1191">
        <v>0</v>
      </c>
      <c r="K1658" s="1192">
        <v>36</v>
      </c>
      <c r="L1658" s="1191">
        <v>20.354399999999998</v>
      </c>
      <c r="M1658" s="1191">
        <v>35.64</v>
      </c>
      <c r="N1658" s="1190">
        <v>1</v>
      </c>
      <c r="O1658" s="1190">
        <v>0</v>
      </c>
      <c r="P1658" s="1187">
        <v>4690379093756</v>
      </c>
      <c r="Q1658" s="1190"/>
      <c r="R1658" s="1190">
        <v>0</v>
      </c>
      <c r="S1658" s="968" t="s">
        <v>4092</v>
      </c>
      <c r="T1658" s="983">
        <f t="shared" si="52"/>
        <v>9648</v>
      </c>
      <c r="U1658" s="983">
        <f t="shared" si="53"/>
        <v>10130.4</v>
      </c>
      <c r="V1658" s="1169"/>
    </row>
    <row r="1659" spans="1:22" hidden="1">
      <c r="A1659" s="1187" t="s">
        <v>4503</v>
      </c>
      <c r="B1659" s="1188">
        <v>610110001072</v>
      </c>
      <c r="C1659" s="1187" t="s">
        <v>4575</v>
      </c>
      <c r="D1659" s="1187" t="s">
        <v>4114</v>
      </c>
      <c r="E1659" s="1187" t="s">
        <v>4090</v>
      </c>
      <c r="F1659" s="1189">
        <v>14400</v>
      </c>
      <c r="G1659" s="1187" t="s">
        <v>4091</v>
      </c>
      <c r="H1659" s="1190">
        <v>11</v>
      </c>
      <c r="I1659" s="1191">
        <v>0.99</v>
      </c>
      <c r="J1659" s="1191">
        <v>0</v>
      </c>
      <c r="K1659" s="1192">
        <v>36</v>
      </c>
      <c r="L1659" s="1191">
        <v>20.354399999999998</v>
      </c>
      <c r="M1659" s="1191">
        <v>35.64</v>
      </c>
      <c r="N1659" s="1190">
        <v>1</v>
      </c>
      <c r="O1659" s="1190">
        <v>0</v>
      </c>
      <c r="P1659" s="1187">
        <v>4690379093763</v>
      </c>
      <c r="Q1659" s="1190"/>
      <c r="R1659" s="1190">
        <v>0</v>
      </c>
      <c r="S1659" s="968" t="s">
        <v>4092</v>
      </c>
      <c r="T1659" s="983">
        <f t="shared" si="52"/>
        <v>9648</v>
      </c>
      <c r="U1659" s="983">
        <f t="shared" si="53"/>
        <v>10130.4</v>
      </c>
      <c r="V1659" s="1169"/>
    </row>
    <row r="1660" spans="1:22" hidden="1">
      <c r="A1660" s="1187" t="s">
        <v>4503</v>
      </c>
      <c r="B1660" s="1188">
        <v>610110001059</v>
      </c>
      <c r="C1660" s="1187" t="s">
        <v>4576</v>
      </c>
      <c r="D1660" s="1187" t="s">
        <v>4114</v>
      </c>
      <c r="E1660" s="1187" t="s">
        <v>4090</v>
      </c>
      <c r="F1660" s="1189">
        <v>14640</v>
      </c>
      <c r="G1660" s="1187" t="s">
        <v>4091</v>
      </c>
      <c r="H1660" s="1190">
        <v>11</v>
      </c>
      <c r="I1660" s="1191">
        <v>0.99</v>
      </c>
      <c r="J1660" s="1191">
        <v>0</v>
      </c>
      <c r="K1660" s="1192">
        <v>36</v>
      </c>
      <c r="L1660" s="1191">
        <v>20.354399999999998</v>
      </c>
      <c r="M1660" s="1191">
        <v>35.64</v>
      </c>
      <c r="N1660" s="1190">
        <v>1</v>
      </c>
      <c r="O1660" s="1190">
        <v>0</v>
      </c>
      <c r="P1660" s="1187">
        <v>4690379093633</v>
      </c>
      <c r="Q1660" s="1190"/>
      <c r="R1660" s="1190">
        <v>0</v>
      </c>
      <c r="S1660" s="968" t="s">
        <v>4092</v>
      </c>
      <c r="T1660" s="983">
        <f t="shared" si="52"/>
        <v>9808.8000000000011</v>
      </c>
      <c r="U1660" s="983">
        <f t="shared" si="53"/>
        <v>10299.240000000002</v>
      </c>
      <c r="V1660" s="1169"/>
    </row>
    <row r="1661" spans="1:22" hidden="1">
      <c r="A1661" s="1187" t="s">
        <v>4503</v>
      </c>
      <c r="B1661" s="1188">
        <v>610110001060</v>
      </c>
      <c r="C1661" s="1187" t="s">
        <v>4577</v>
      </c>
      <c r="D1661" s="1187" t="s">
        <v>4114</v>
      </c>
      <c r="E1661" s="1187" t="s">
        <v>4090</v>
      </c>
      <c r="F1661" s="1189">
        <v>14640</v>
      </c>
      <c r="G1661" s="1187" t="s">
        <v>4091</v>
      </c>
      <c r="H1661" s="1190">
        <v>11</v>
      </c>
      <c r="I1661" s="1191">
        <v>0.99</v>
      </c>
      <c r="J1661" s="1191">
        <v>0</v>
      </c>
      <c r="K1661" s="1192">
        <v>36</v>
      </c>
      <c r="L1661" s="1191">
        <v>20.354399999999998</v>
      </c>
      <c r="M1661" s="1191">
        <v>35.64</v>
      </c>
      <c r="N1661" s="1190">
        <v>1</v>
      </c>
      <c r="O1661" s="1190">
        <v>0</v>
      </c>
      <c r="P1661" s="1187">
        <v>4690379093640</v>
      </c>
      <c r="Q1661" s="1190"/>
      <c r="R1661" s="1190">
        <v>0</v>
      </c>
      <c r="S1661" s="968" t="s">
        <v>4092</v>
      </c>
      <c r="T1661" s="983">
        <f t="shared" si="52"/>
        <v>9808.8000000000011</v>
      </c>
      <c r="U1661" s="983">
        <f t="shared" si="53"/>
        <v>10299.240000000002</v>
      </c>
      <c r="V1661" s="1169"/>
    </row>
    <row r="1662" spans="1:22" hidden="1">
      <c r="A1662" s="1187" t="s">
        <v>4503</v>
      </c>
      <c r="B1662" s="1188">
        <v>610110001061</v>
      </c>
      <c r="C1662" s="1187" t="s">
        <v>4578</v>
      </c>
      <c r="D1662" s="1187" t="s">
        <v>4114</v>
      </c>
      <c r="E1662" s="1187" t="s">
        <v>4090</v>
      </c>
      <c r="F1662" s="1189">
        <v>14640</v>
      </c>
      <c r="G1662" s="1187" t="s">
        <v>4091</v>
      </c>
      <c r="H1662" s="1190">
        <v>11</v>
      </c>
      <c r="I1662" s="1191">
        <v>0.99</v>
      </c>
      <c r="J1662" s="1191">
        <v>0</v>
      </c>
      <c r="K1662" s="1192">
        <v>36</v>
      </c>
      <c r="L1662" s="1191">
        <v>20.354399999999998</v>
      </c>
      <c r="M1662" s="1191">
        <v>35.64</v>
      </c>
      <c r="N1662" s="1190">
        <v>1</v>
      </c>
      <c r="O1662" s="1190">
        <v>0</v>
      </c>
      <c r="P1662" s="1187">
        <v>4690379093657</v>
      </c>
      <c r="Q1662" s="1190"/>
      <c r="R1662" s="1190">
        <v>0</v>
      </c>
      <c r="S1662" s="968" t="s">
        <v>4092</v>
      </c>
      <c r="T1662" s="983">
        <f t="shared" si="52"/>
        <v>9808.8000000000011</v>
      </c>
      <c r="U1662" s="983">
        <f t="shared" si="53"/>
        <v>10299.240000000002</v>
      </c>
      <c r="V1662" s="1169"/>
    </row>
    <row r="1663" spans="1:22" hidden="1">
      <c r="A1663" s="1187" t="s">
        <v>4503</v>
      </c>
      <c r="B1663" s="1188">
        <v>610110001062</v>
      </c>
      <c r="C1663" s="1187" t="s">
        <v>4579</v>
      </c>
      <c r="D1663" s="1187" t="s">
        <v>4114</v>
      </c>
      <c r="E1663" s="1187" t="s">
        <v>4090</v>
      </c>
      <c r="F1663" s="1189">
        <v>14640</v>
      </c>
      <c r="G1663" s="1187" t="s">
        <v>4091</v>
      </c>
      <c r="H1663" s="1190">
        <v>11</v>
      </c>
      <c r="I1663" s="1191">
        <v>0.99</v>
      </c>
      <c r="J1663" s="1191">
        <v>0</v>
      </c>
      <c r="K1663" s="1192">
        <v>36</v>
      </c>
      <c r="L1663" s="1191">
        <v>20.354399999999998</v>
      </c>
      <c r="M1663" s="1191">
        <v>35.64</v>
      </c>
      <c r="N1663" s="1190">
        <v>1</v>
      </c>
      <c r="O1663" s="1190">
        <v>0</v>
      </c>
      <c r="P1663" s="1187">
        <v>4690379093664</v>
      </c>
      <c r="Q1663" s="1190"/>
      <c r="R1663" s="1190">
        <v>0</v>
      </c>
      <c r="S1663" s="968" t="s">
        <v>4092</v>
      </c>
      <c r="T1663" s="983">
        <f t="shared" si="52"/>
        <v>9808.8000000000011</v>
      </c>
      <c r="U1663" s="983">
        <f t="shared" si="53"/>
        <v>10299.240000000002</v>
      </c>
      <c r="V1663" s="1169"/>
    </row>
    <row r="1664" spans="1:22" hidden="1">
      <c r="A1664" s="1187" t="s">
        <v>4503</v>
      </c>
      <c r="B1664" s="1188">
        <v>610110001064</v>
      </c>
      <c r="C1664" s="1187" t="s">
        <v>4580</v>
      </c>
      <c r="D1664" s="1187" t="s">
        <v>4114</v>
      </c>
      <c r="E1664" s="1187" t="s">
        <v>4090</v>
      </c>
      <c r="F1664" s="1189">
        <v>14640</v>
      </c>
      <c r="G1664" s="1187" t="s">
        <v>4091</v>
      </c>
      <c r="H1664" s="1190">
        <v>11</v>
      </c>
      <c r="I1664" s="1191">
        <v>0.99</v>
      </c>
      <c r="J1664" s="1191">
        <v>0</v>
      </c>
      <c r="K1664" s="1192">
        <v>36</v>
      </c>
      <c r="L1664" s="1191">
        <v>20.354399999999998</v>
      </c>
      <c r="M1664" s="1191">
        <v>35.64</v>
      </c>
      <c r="N1664" s="1190">
        <v>1</v>
      </c>
      <c r="O1664" s="1190">
        <v>0</v>
      </c>
      <c r="P1664" s="1187">
        <v>4690379093688</v>
      </c>
      <c r="Q1664" s="1190"/>
      <c r="R1664" s="1190">
        <v>0</v>
      </c>
      <c r="S1664" s="968" t="s">
        <v>4092</v>
      </c>
      <c r="T1664" s="983">
        <f t="shared" si="52"/>
        <v>9808.8000000000011</v>
      </c>
      <c r="U1664" s="983">
        <f t="shared" si="53"/>
        <v>10299.240000000002</v>
      </c>
      <c r="V1664" s="1169"/>
    </row>
    <row r="1665" spans="1:22" hidden="1">
      <c r="A1665" s="1187" t="s">
        <v>4503</v>
      </c>
      <c r="B1665" s="1188">
        <v>610110001063</v>
      </c>
      <c r="C1665" s="1187" t="s">
        <v>4581</v>
      </c>
      <c r="D1665" s="1187" t="s">
        <v>4114</v>
      </c>
      <c r="E1665" s="1187" t="s">
        <v>4090</v>
      </c>
      <c r="F1665" s="1189">
        <v>14640</v>
      </c>
      <c r="G1665" s="1187" t="s">
        <v>4091</v>
      </c>
      <c r="H1665" s="1190">
        <v>11</v>
      </c>
      <c r="I1665" s="1191">
        <v>0.99</v>
      </c>
      <c r="J1665" s="1191">
        <v>0</v>
      </c>
      <c r="K1665" s="1192">
        <v>36</v>
      </c>
      <c r="L1665" s="1191">
        <v>20.354399999999998</v>
      </c>
      <c r="M1665" s="1191">
        <v>35.64</v>
      </c>
      <c r="N1665" s="1190">
        <v>1</v>
      </c>
      <c r="O1665" s="1190">
        <v>0</v>
      </c>
      <c r="P1665" s="1187">
        <v>4690379093671</v>
      </c>
      <c r="Q1665" s="1190"/>
      <c r="R1665" s="1190">
        <v>0</v>
      </c>
      <c r="S1665" s="968" t="s">
        <v>4092</v>
      </c>
      <c r="T1665" s="983">
        <f t="shared" si="52"/>
        <v>9808.8000000000011</v>
      </c>
      <c r="U1665" s="983">
        <f t="shared" si="53"/>
        <v>10299.240000000002</v>
      </c>
      <c r="V1665" s="1169"/>
    </row>
    <row r="1666" spans="1:22" hidden="1">
      <c r="A1666" s="1187" t="s">
        <v>4503</v>
      </c>
      <c r="B1666" s="1188">
        <v>610130005330</v>
      </c>
      <c r="C1666" s="1187" t="s">
        <v>4582</v>
      </c>
      <c r="D1666" s="1187" t="s">
        <v>4119</v>
      </c>
      <c r="E1666" s="1187" t="s">
        <v>4135</v>
      </c>
      <c r="F1666" s="1189">
        <v>1404</v>
      </c>
      <c r="G1666" s="1187" t="s">
        <v>4091</v>
      </c>
      <c r="H1666" s="1190">
        <v>10</v>
      </c>
      <c r="I1666" s="1191">
        <v>0.57599539203686401</v>
      </c>
      <c r="J1666" s="1191">
        <v>8</v>
      </c>
      <c r="K1666" s="1192">
        <v>60</v>
      </c>
      <c r="L1666" s="1191">
        <v>17.600000000000001</v>
      </c>
      <c r="M1666" s="1191">
        <v>34.559723522211797</v>
      </c>
      <c r="N1666" s="1190">
        <v>1</v>
      </c>
      <c r="O1666" s="1190">
        <v>0</v>
      </c>
      <c r="P1666" s="1187">
        <v>4690379092599</v>
      </c>
      <c r="Q1666" s="1190"/>
      <c r="R1666" s="1190">
        <v>0</v>
      </c>
      <c r="S1666" s="968" t="s">
        <v>4092</v>
      </c>
      <c r="T1666" s="983">
        <f t="shared" si="52"/>
        <v>940.68000000000006</v>
      </c>
      <c r="U1666" s="983">
        <f t="shared" si="53"/>
        <v>987.71400000000006</v>
      </c>
      <c r="V1666" s="1169"/>
    </row>
    <row r="1667" spans="1:22" hidden="1">
      <c r="A1667" s="1187" t="s">
        <v>4503</v>
      </c>
      <c r="B1667" s="1188">
        <v>610130005331</v>
      </c>
      <c r="C1667" s="1187" t="s">
        <v>4583</v>
      </c>
      <c r="D1667" s="1187" t="s">
        <v>4119</v>
      </c>
      <c r="E1667" s="1187" t="s">
        <v>4135</v>
      </c>
      <c r="F1667" s="1189">
        <v>1404</v>
      </c>
      <c r="G1667" s="1187" t="s">
        <v>4091</v>
      </c>
      <c r="H1667" s="1190">
        <v>10</v>
      </c>
      <c r="I1667" s="1191">
        <v>0.57599539203686401</v>
      </c>
      <c r="J1667" s="1191">
        <v>8</v>
      </c>
      <c r="K1667" s="1192">
        <v>60</v>
      </c>
      <c r="L1667" s="1191">
        <v>17.600000000000001</v>
      </c>
      <c r="M1667" s="1191">
        <v>34.559723522211797</v>
      </c>
      <c r="N1667" s="1190">
        <v>1</v>
      </c>
      <c r="O1667" s="1190">
        <v>0</v>
      </c>
      <c r="P1667" s="1187">
        <v>4690379092605</v>
      </c>
      <c r="Q1667" s="1190"/>
      <c r="R1667" s="1190">
        <v>0</v>
      </c>
      <c r="S1667" s="968" t="s">
        <v>4092</v>
      </c>
      <c r="T1667" s="983">
        <f t="shared" si="52"/>
        <v>940.68000000000006</v>
      </c>
      <c r="U1667" s="983">
        <f t="shared" si="53"/>
        <v>987.71400000000006</v>
      </c>
      <c r="V1667" s="1169"/>
    </row>
    <row r="1668" spans="1:22" hidden="1">
      <c r="A1668" s="1187" t="s">
        <v>4503</v>
      </c>
      <c r="B1668" s="1188">
        <v>610130005336</v>
      </c>
      <c r="C1668" s="1187" t="s">
        <v>4584</v>
      </c>
      <c r="D1668" s="1187" t="s">
        <v>4119</v>
      </c>
      <c r="E1668" s="1187" t="s">
        <v>4135</v>
      </c>
      <c r="F1668" s="1189">
        <v>1404</v>
      </c>
      <c r="G1668" s="1187" t="s">
        <v>4091</v>
      </c>
      <c r="H1668" s="1190">
        <v>10</v>
      </c>
      <c r="I1668" s="1191">
        <v>0.57599539203686401</v>
      </c>
      <c r="J1668" s="1191">
        <v>8</v>
      </c>
      <c r="K1668" s="1192">
        <v>60</v>
      </c>
      <c r="L1668" s="1191">
        <v>17.600000000000001</v>
      </c>
      <c r="M1668" s="1191">
        <v>34.559723522211797</v>
      </c>
      <c r="N1668" s="1190">
        <v>1</v>
      </c>
      <c r="O1668" s="1190">
        <v>0</v>
      </c>
      <c r="P1668" s="1187">
        <v>4690379092650</v>
      </c>
      <c r="Q1668" s="1190"/>
      <c r="R1668" s="1190">
        <v>0</v>
      </c>
      <c r="S1668" s="968" t="s">
        <v>4092</v>
      </c>
      <c r="T1668" s="983">
        <f t="shared" si="52"/>
        <v>940.68000000000006</v>
      </c>
      <c r="U1668" s="983">
        <f t="shared" si="53"/>
        <v>987.71400000000006</v>
      </c>
      <c r="V1668" s="1169"/>
    </row>
    <row r="1669" spans="1:22" hidden="1">
      <c r="A1669" s="1187" t="s">
        <v>4503</v>
      </c>
      <c r="B1669" s="1188">
        <v>610130005337</v>
      </c>
      <c r="C1669" s="1187" t="s">
        <v>4585</v>
      </c>
      <c r="D1669" s="1187" t="s">
        <v>4119</v>
      </c>
      <c r="E1669" s="1187" t="s">
        <v>4135</v>
      </c>
      <c r="F1669" s="1189">
        <v>1404</v>
      </c>
      <c r="G1669" s="1187" t="s">
        <v>4091</v>
      </c>
      <c r="H1669" s="1190">
        <v>10</v>
      </c>
      <c r="I1669" s="1191">
        <v>0.57599539203686401</v>
      </c>
      <c r="J1669" s="1191">
        <v>8</v>
      </c>
      <c r="K1669" s="1192">
        <v>60</v>
      </c>
      <c r="L1669" s="1191">
        <v>17.600000000000001</v>
      </c>
      <c r="M1669" s="1191">
        <v>34.559723522211797</v>
      </c>
      <c r="N1669" s="1190">
        <v>1</v>
      </c>
      <c r="O1669" s="1190">
        <v>0</v>
      </c>
      <c r="P1669" s="1187">
        <v>4690379092667</v>
      </c>
      <c r="Q1669" s="1190"/>
      <c r="R1669" s="1190">
        <v>0</v>
      </c>
      <c r="S1669" s="968" t="s">
        <v>4092</v>
      </c>
      <c r="T1669" s="983">
        <f t="shared" si="52"/>
        <v>940.68000000000006</v>
      </c>
      <c r="U1669" s="983">
        <f t="shared" si="53"/>
        <v>987.71400000000006</v>
      </c>
      <c r="V1669" s="1169"/>
    </row>
    <row r="1670" spans="1:22" hidden="1">
      <c r="A1670" s="1187" t="s">
        <v>4503</v>
      </c>
      <c r="B1670" s="1188">
        <v>610130005332</v>
      </c>
      <c r="C1670" s="1187" t="s">
        <v>4586</v>
      </c>
      <c r="D1670" s="1187" t="s">
        <v>4119</v>
      </c>
      <c r="E1670" s="1187" t="s">
        <v>4135</v>
      </c>
      <c r="F1670" s="1189">
        <v>1404</v>
      </c>
      <c r="G1670" s="1187" t="s">
        <v>4091</v>
      </c>
      <c r="H1670" s="1190">
        <v>10</v>
      </c>
      <c r="I1670" s="1191">
        <v>0.57599539203686401</v>
      </c>
      <c r="J1670" s="1191">
        <v>8</v>
      </c>
      <c r="K1670" s="1192">
        <v>60</v>
      </c>
      <c r="L1670" s="1191">
        <v>17.600000000000001</v>
      </c>
      <c r="M1670" s="1191">
        <v>34.559723522211797</v>
      </c>
      <c r="N1670" s="1190">
        <v>1</v>
      </c>
      <c r="O1670" s="1190">
        <v>0</v>
      </c>
      <c r="P1670" s="1187">
        <v>4690379092612</v>
      </c>
      <c r="Q1670" s="1190"/>
      <c r="R1670" s="1190">
        <v>0</v>
      </c>
      <c r="S1670" s="968" t="s">
        <v>4092</v>
      </c>
      <c r="T1670" s="983">
        <f t="shared" si="52"/>
        <v>940.68000000000006</v>
      </c>
      <c r="U1670" s="983">
        <f t="shared" si="53"/>
        <v>987.71400000000006</v>
      </c>
      <c r="V1670" s="1169"/>
    </row>
    <row r="1671" spans="1:22" hidden="1">
      <c r="A1671" s="1187" t="s">
        <v>4503</v>
      </c>
      <c r="B1671" s="1188">
        <v>610130005333</v>
      </c>
      <c r="C1671" s="1187" t="s">
        <v>4587</v>
      </c>
      <c r="D1671" s="1187" t="s">
        <v>4119</v>
      </c>
      <c r="E1671" s="1187" t="s">
        <v>4135</v>
      </c>
      <c r="F1671" s="1189">
        <v>1404</v>
      </c>
      <c r="G1671" s="1187" t="s">
        <v>4091</v>
      </c>
      <c r="H1671" s="1190">
        <v>10</v>
      </c>
      <c r="I1671" s="1191">
        <v>0.57599539203686401</v>
      </c>
      <c r="J1671" s="1191">
        <v>8</v>
      </c>
      <c r="K1671" s="1192">
        <v>60</v>
      </c>
      <c r="L1671" s="1191">
        <v>17.600000000000001</v>
      </c>
      <c r="M1671" s="1191">
        <v>34.559723522211797</v>
      </c>
      <c r="N1671" s="1190">
        <v>1</v>
      </c>
      <c r="O1671" s="1190">
        <v>0</v>
      </c>
      <c r="P1671" s="1187">
        <v>4690379092629</v>
      </c>
      <c r="Q1671" s="1190"/>
      <c r="R1671" s="1190">
        <v>0</v>
      </c>
      <c r="S1671" s="968" t="s">
        <v>4092</v>
      </c>
      <c r="T1671" s="983">
        <f t="shared" si="52"/>
        <v>940.68000000000006</v>
      </c>
      <c r="U1671" s="983">
        <f t="shared" si="53"/>
        <v>987.71400000000006</v>
      </c>
      <c r="V1671" s="1169"/>
    </row>
    <row r="1672" spans="1:22" hidden="1">
      <c r="A1672" s="1187" t="s">
        <v>4503</v>
      </c>
      <c r="B1672" s="1188">
        <v>610130005334</v>
      </c>
      <c r="C1672" s="1187" t="s">
        <v>4588</v>
      </c>
      <c r="D1672" s="1187" t="s">
        <v>4119</v>
      </c>
      <c r="E1672" s="1187" t="s">
        <v>4135</v>
      </c>
      <c r="F1672" s="1189">
        <v>1404</v>
      </c>
      <c r="G1672" s="1187" t="s">
        <v>4091</v>
      </c>
      <c r="H1672" s="1190">
        <v>10</v>
      </c>
      <c r="I1672" s="1191">
        <v>0.57599539203686401</v>
      </c>
      <c r="J1672" s="1191">
        <v>8</v>
      </c>
      <c r="K1672" s="1192">
        <v>60</v>
      </c>
      <c r="L1672" s="1191">
        <v>17.600000000000001</v>
      </c>
      <c r="M1672" s="1191">
        <v>34.559723522211797</v>
      </c>
      <c r="N1672" s="1190">
        <v>1</v>
      </c>
      <c r="O1672" s="1190">
        <v>0</v>
      </c>
      <c r="P1672" s="1187">
        <v>4690379092636</v>
      </c>
      <c r="Q1672" s="1190"/>
      <c r="R1672" s="1190">
        <v>0</v>
      </c>
      <c r="S1672" s="968" t="s">
        <v>4092</v>
      </c>
      <c r="T1672" s="983">
        <f t="shared" si="52"/>
        <v>940.68000000000006</v>
      </c>
      <c r="U1672" s="983">
        <f t="shared" si="53"/>
        <v>987.71400000000006</v>
      </c>
      <c r="V1672" s="1169"/>
    </row>
    <row r="1673" spans="1:22" hidden="1">
      <c r="A1673" s="1187" t="s">
        <v>4503</v>
      </c>
      <c r="B1673" s="1188">
        <v>610130005335</v>
      </c>
      <c r="C1673" s="1187" t="s">
        <v>4589</v>
      </c>
      <c r="D1673" s="1187" t="s">
        <v>4119</v>
      </c>
      <c r="E1673" s="1187" t="s">
        <v>4135</v>
      </c>
      <c r="F1673" s="1189">
        <v>1404</v>
      </c>
      <c r="G1673" s="1187" t="s">
        <v>4091</v>
      </c>
      <c r="H1673" s="1190">
        <v>10</v>
      </c>
      <c r="I1673" s="1191">
        <v>0.57599539203686401</v>
      </c>
      <c r="J1673" s="1191">
        <v>8</v>
      </c>
      <c r="K1673" s="1192">
        <v>60</v>
      </c>
      <c r="L1673" s="1191">
        <v>17.600000000000001</v>
      </c>
      <c r="M1673" s="1191">
        <v>34.559723522211797</v>
      </c>
      <c r="N1673" s="1190">
        <v>1</v>
      </c>
      <c r="O1673" s="1190">
        <v>0</v>
      </c>
      <c r="P1673" s="1187">
        <v>4690379092643</v>
      </c>
      <c r="Q1673" s="1190"/>
      <c r="R1673" s="1190">
        <v>0</v>
      </c>
      <c r="S1673" s="968" t="s">
        <v>4092</v>
      </c>
      <c r="T1673" s="983">
        <f t="shared" si="52"/>
        <v>940.68000000000006</v>
      </c>
      <c r="U1673" s="983">
        <f t="shared" si="53"/>
        <v>987.71400000000006</v>
      </c>
      <c r="V1673" s="1169"/>
    </row>
    <row r="1674" spans="1:22" hidden="1">
      <c r="A1674" s="1187" t="s">
        <v>4503</v>
      </c>
      <c r="B1674" s="1188">
        <v>610130005338</v>
      </c>
      <c r="C1674" s="1187" t="s">
        <v>4590</v>
      </c>
      <c r="D1674" s="1187" t="s">
        <v>4119</v>
      </c>
      <c r="E1674" s="1187" t="s">
        <v>4135</v>
      </c>
      <c r="F1674" s="1189">
        <v>1236</v>
      </c>
      <c r="G1674" s="1187" t="s">
        <v>4091</v>
      </c>
      <c r="H1674" s="1190">
        <v>10</v>
      </c>
      <c r="I1674" s="1191">
        <v>0.57599539203686401</v>
      </c>
      <c r="J1674" s="1191">
        <v>8</v>
      </c>
      <c r="K1674" s="1192">
        <v>60</v>
      </c>
      <c r="L1674" s="1191">
        <v>17.600000000000001</v>
      </c>
      <c r="M1674" s="1191">
        <v>34.559723522211797</v>
      </c>
      <c r="N1674" s="1190">
        <v>1</v>
      </c>
      <c r="O1674" s="1190">
        <v>0</v>
      </c>
      <c r="P1674" s="1187">
        <v>4690379092674</v>
      </c>
      <c r="Q1674" s="1190"/>
      <c r="R1674" s="1190">
        <v>0</v>
      </c>
      <c r="S1674" s="968" t="s">
        <v>4092</v>
      </c>
      <c r="T1674" s="983">
        <f t="shared" si="52"/>
        <v>828.12</v>
      </c>
      <c r="U1674" s="983">
        <f t="shared" si="53"/>
        <v>869.52600000000007</v>
      </c>
      <c r="V1674" s="1169"/>
    </row>
    <row r="1675" spans="1:22" hidden="1">
      <c r="A1675" s="1187" t="s">
        <v>4503</v>
      </c>
      <c r="B1675" s="1188">
        <v>610130005339</v>
      </c>
      <c r="C1675" s="1187" t="s">
        <v>4591</v>
      </c>
      <c r="D1675" s="1187" t="s">
        <v>4119</v>
      </c>
      <c r="E1675" s="1187" t="s">
        <v>4135</v>
      </c>
      <c r="F1675" s="1189">
        <v>1236</v>
      </c>
      <c r="G1675" s="1187" t="s">
        <v>4091</v>
      </c>
      <c r="H1675" s="1190">
        <v>10</v>
      </c>
      <c r="I1675" s="1191">
        <v>0.57599539203686401</v>
      </c>
      <c r="J1675" s="1191">
        <v>8</v>
      </c>
      <c r="K1675" s="1192">
        <v>60</v>
      </c>
      <c r="L1675" s="1191">
        <v>17.600000000000001</v>
      </c>
      <c r="M1675" s="1191">
        <v>34.559723522211797</v>
      </c>
      <c r="N1675" s="1190">
        <v>1</v>
      </c>
      <c r="O1675" s="1190">
        <v>0</v>
      </c>
      <c r="P1675" s="1187">
        <v>4690379092681</v>
      </c>
      <c r="Q1675" s="1190"/>
      <c r="R1675" s="1190">
        <v>0</v>
      </c>
      <c r="S1675" s="968" t="s">
        <v>4092</v>
      </c>
      <c r="T1675" s="983">
        <f t="shared" si="52"/>
        <v>828.12</v>
      </c>
      <c r="U1675" s="983">
        <f t="shared" si="53"/>
        <v>869.52600000000007</v>
      </c>
      <c r="V1675" s="1169"/>
    </row>
    <row r="1676" spans="1:22" hidden="1">
      <c r="A1676" s="1187" t="s">
        <v>4503</v>
      </c>
      <c r="B1676" s="1188">
        <v>610130005344</v>
      </c>
      <c r="C1676" s="1187" t="s">
        <v>4592</v>
      </c>
      <c r="D1676" s="1187" t="s">
        <v>4119</v>
      </c>
      <c r="E1676" s="1187" t="s">
        <v>4135</v>
      </c>
      <c r="F1676" s="1189">
        <v>1236</v>
      </c>
      <c r="G1676" s="1187" t="s">
        <v>4091</v>
      </c>
      <c r="H1676" s="1190">
        <v>10</v>
      </c>
      <c r="I1676" s="1191">
        <v>0.57599539203686401</v>
      </c>
      <c r="J1676" s="1191">
        <v>8</v>
      </c>
      <c r="K1676" s="1192">
        <v>60</v>
      </c>
      <c r="L1676" s="1191">
        <v>17.600000000000001</v>
      </c>
      <c r="M1676" s="1191">
        <v>34.559723522211797</v>
      </c>
      <c r="N1676" s="1190">
        <v>1</v>
      </c>
      <c r="O1676" s="1190">
        <v>0</v>
      </c>
      <c r="P1676" s="1187">
        <v>4690379092735</v>
      </c>
      <c r="Q1676" s="1190"/>
      <c r="R1676" s="1190">
        <v>0</v>
      </c>
      <c r="S1676" s="968" t="s">
        <v>4092</v>
      </c>
      <c r="T1676" s="983">
        <f t="shared" si="52"/>
        <v>828.12</v>
      </c>
      <c r="U1676" s="983">
        <f t="shared" si="53"/>
        <v>869.52600000000007</v>
      </c>
      <c r="V1676" s="1169"/>
    </row>
    <row r="1677" spans="1:22" hidden="1">
      <c r="A1677" s="1187" t="s">
        <v>4503</v>
      </c>
      <c r="B1677" s="1188">
        <v>610130005345</v>
      </c>
      <c r="C1677" s="1187" t="s">
        <v>4593</v>
      </c>
      <c r="D1677" s="1187" t="s">
        <v>4119</v>
      </c>
      <c r="E1677" s="1187" t="s">
        <v>4135</v>
      </c>
      <c r="F1677" s="1189">
        <v>1236</v>
      </c>
      <c r="G1677" s="1187" t="s">
        <v>4091</v>
      </c>
      <c r="H1677" s="1190">
        <v>10</v>
      </c>
      <c r="I1677" s="1191">
        <v>0.57599539203686401</v>
      </c>
      <c r="J1677" s="1191">
        <v>8</v>
      </c>
      <c r="K1677" s="1192">
        <v>60</v>
      </c>
      <c r="L1677" s="1191">
        <v>17.600000000000001</v>
      </c>
      <c r="M1677" s="1191">
        <v>34.559723522211797</v>
      </c>
      <c r="N1677" s="1190">
        <v>1</v>
      </c>
      <c r="O1677" s="1190">
        <v>0</v>
      </c>
      <c r="P1677" s="1187">
        <v>4690379092742</v>
      </c>
      <c r="Q1677" s="1190"/>
      <c r="R1677" s="1190">
        <v>0</v>
      </c>
      <c r="S1677" s="968" t="s">
        <v>4092</v>
      </c>
      <c r="T1677" s="983">
        <f t="shared" si="52"/>
        <v>828.12</v>
      </c>
      <c r="U1677" s="983">
        <f t="shared" si="53"/>
        <v>869.52600000000007</v>
      </c>
      <c r="V1677" s="1169"/>
    </row>
    <row r="1678" spans="1:22" hidden="1">
      <c r="A1678" s="1187" t="s">
        <v>4503</v>
      </c>
      <c r="B1678" s="1188">
        <v>610130005340</v>
      </c>
      <c r="C1678" s="1187" t="s">
        <v>4594</v>
      </c>
      <c r="D1678" s="1187" t="s">
        <v>4119</v>
      </c>
      <c r="E1678" s="1187" t="s">
        <v>4135</v>
      </c>
      <c r="F1678" s="1189">
        <v>1236</v>
      </c>
      <c r="G1678" s="1187" t="s">
        <v>4091</v>
      </c>
      <c r="H1678" s="1190">
        <v>10</v>
      </c>
      <c r="I1678" s="1191">
        <v>0.57599539203686401</v>
      </c>
      <c r="J1678" s="1191">
        <v>8</v>
      </c>
      <c r="K1678" s="1192">
        <v>60</v>
      </c>
      <c r="L1678" s="1191">
        <v>17.600000000000001</v>
      </c>
      <c r="M1678" s="1191">
        <v>34.559723522211797</v>
      </c>
      <c r="N1678" s="1190">
        <v>1</v>
      </c>
      <c r="O1678" s="1190">
        <v>0</v>
      </c>
      <c r="P1678" s="1187">
        <v>4690379092698</v>
      </c>
      <c r="Q1678" s="1190"/>
      <c r="R1678" s="1190">
        <v>0</v>
      </c>
      <c r="S1678" s="968" t="s">
        <v>4092</v>
      </c>
      <c r="T1678" s="983">
        <f t="shared" si="52"/>
        <v>828.12</v>
      </c>
      <c r="U1678" s="983">
        <f t="shared" si="53"/>
        <v>869.52600000000007</v>
      </c>
      <c r="V1678" s="1169"/>
    </row>
    <row r="1679" spans="1:22" hidden="1">
      <c r="A1679" s="1187" t="s">
        <v>4503</v>
      </c>
      <c r="B1679" s="1188">
        <v>610130005341</v>
      </c>
      <c r="C1679" s="1187" t="s">
        <v>4595</v>
      </c>
      <c r="D1679" s="1187" t="s">
        <v>4119</v>
      </c>
      <c r="E1679" s="1187" t="s">
        <v>4135</v>
      </c>
      <c r="F1679" s="1189">
        <v>1236</v>
      </c>
      <c r="G1679" s="1187" t="s">
        <v>4091</v>
      </c>
      <c r="H1679" s="1190">
        <v>10</v>
      </c>
      <c r="I1679" s="1191">
        <v>0.57599539203686401</v>
      </c>
      <c r="J1679" s="1191">
        <v>8</v>
      </c>
      <c r="K1679" s="1192">
        <v>60</v>
      </c>
      <c r="L1679" s="1191">
        <v>17.600000000000001</v>
      </c>
      <c r="M1679" s="1191">
        <v>34.559723522211797</v>
      </c>
      <c r="N1679" s="1190">
        <v>1</v>
      </c>
      <c r="O1679" s="1190">
        <v>0</v>
      </c>
      <c r="P1679" s="1187">
        <v>4690379092704</v>
      </c>
      <c r="Q1679" s="1190"/>
      <c r="R1679" s="1190">
        <v>0</v>
      </c>
      <c r="S1679" s="968" t="s">
        <v>4092</v>
      </c>
      <c r="T1679" s="983">
        <f t="shared" si="52"/>
        <v>828.12</v>
      </c>
      <c r="U1679" s="983">
        <f t="shared" si="53"/>
        <v>869.52600000000007</v>
      </c>
      <c r="V1679" s="1169"/>
    </row>
    <row r="1680" spans="1:22" hidden="1">
      <c r="A1680" s="1187" t="s">
        <v>4503</v>
      </c>
      <c r="B1680" s="1188">
        <v>610130005342</v>
      </c>
      <c r="C1680" s="1187" t="s">
        <v>4596</v>
      </c>
      <c r="D1680" s="1187" t="s">
        <v>4119</v>
      </c>
      <c r="E1680" s="1187" t="s">
        <v>4135</v>
      </c>
      <c r="F1680" s="1189">
        <v>1236</v>
      </c>
      <c r="G1680" s="1187" t="s">
        <v>4091</v>
      </c>
      <c r="H1680" s="1190">
        <v>10</v>
      </c>
      <c r="I1680" s="1191">
        <v>0.57599539203686401</v>
      </c>
      <c r="J1680" s="1191">
        <v>8</v>
      </c>
      <c r="K1680" s="1192">
        <v>60</v>
      </c>
      <c r="L1680" s="1191">
        <v>17.600000000000001</v>
      </c>
      <c r="M1680" s="1191">
        <v>34.559723522211797</v>
      </c>
      <c r="N1680" s="1190">
        <v>1</v>
      </c>
      <c r="O1680" s="1190">
        <v>0</v>
      </c>
      <c r="P1680" s="1187">
        <v>4690379092711</v>
      </c>
      <c r="Q1680" s="1190"/>
      <c r="R1680" s="1190">
        <v>0</v>
      </c>
      <c r="S1680" s="968" t="s">
        <v>4092</v>
      </c>
      <c r="T1680" s="983">
        <f t="shared" si="52"/>
        <v>828.12</v>
      </c>
      <c r="U1680" s="983">
        <f t="shared" si="53"/>
        <v>869.52600000000007</v>
      </c>
      <c r="V1680" s="1169"/>
    </row>
    <row r="1681" spans="1:22" hidden="1">
      <c r="A1681" s="1187" t="s">
        <v>4503</v>
      </c>
      <c r="B1681" s="1188">
        <v>610130005343</v>
      </c>
      <c r="C1681" s="1187" t="s">
        <v>4597</v>
      </c>
      <c r="D1681" s="1187" t="s">
        <v>4119</v>
      </c>
      <c r="E1681" s="1187" t="s">
        <v>4135</v>
      </c>
      <c r="F1681" s="1189">
        <v>1236</v>
      </c>
      <c r="G1681" s="1187" t="s">
        <v>4091</v>
      </c>
      <c r="H1681" s="1190">
        <v>10</v>
      </c>
      <c r="I1681" s="1191">
        <v>0.57599539203686401</v>
      </c>
      <c r="J1681" s="1191">
        <v>8</v>
      </c>
      <c r="K1681" s="1192">
        <v>60</v>
      </c>
      <c r="L1681" s="1191">
        <v>17.600000000000001</v>
      </c>
      <c r="M1681" s="1191">
        <v>34.559723522211797</v>
      </c>
      <c r="N1681" s="1190">
        <v>1</v>
      </c>
      <c r="O1681" s="1190">
        <v>0</v>
      </c>
      <c r="P1681" s="1187">
        <v>4690379092728</v>
      </c>
      <c r="Q1681" s="1190"/>
      <c r="R1681" s="1190">
        <v>0</v>
      </c>
      <c r="S1681" s="968" t="s">
        <v>4092</v>
      </c>
      <c r="T1681" s="983">
        <f t="shared" si="52"/>
        <v>828.12</v>
      </c>
      <c r="U1681" s="983">
        <f t="shared" si="53"/>
        <v>869.52600000000007</v>
      </c>
      <c r="V1681" s="1169"/>
    </row>
    <row r="1682" spans="1:22" hidden="1">
      <c r="A1682" s="1187" t="s">
        <v>4503</v>
      </c>
      <c r="B1682" s="1188">
        <v>610130005346</v>
      </c>
      <c r="C1682" s="1187" t="s">
        <v>4598</v>
      </c>
      <c r="D1682" s="1187" t="s">
        <v>4125</v>
      </c>
      <c r="E1682" s="1187" t="s">
        <v>4135</v>
      </c>
      <c r="F1682" s="1189">
        <v>1098</v>
      </c>
      <c r="G1682" s="1187" t="s">
        <v>4091</v>
      </c>
      <c r="H1682" s="1190">
        <v>10</v>
      </c>
      <c r="I1682" s="1191">
        <v>0.43199654402764798</v>
      </c>
      <c r="J1682" s="1191">
        <v>6</v>
      </c>
      <c r="K1682" s="1192">
        <v>72</v>
      </c>
      <c r="L1682" s="1191">
        <v>9.33</v>
      </c>
      <c r="M1682" s="1191">
        <v>31.103751169990598</v>
      </c>
      <c r="N1682" s="1190">
        <v>1</v>
      </c>
      <c r="O1682" s="1190">
        <v>0</v>
      </c>
      <c r="P1682" s="1187">
        <v>4690379092759</v>
      </c>
      <c r="Q1682" s="1190"/>
      <c r="R1682" s="1190">
        <v>0</v>
      </c>
      <c r="S1682" s="968" t="s">
        <v>4092</v>
      </c>
      <c r="T1682" s="983">
        <f t="shared" si="52"/>
        <v>735.66000000000008</v>
      </c>
      <c r="U1682" s="983">
        <f t="shared" si="53"/>
        <v>772.4430000000001</v>
      </c>
      <c r="V1682" s="1169"/>
    </row>
    <row r="1683" spans="1:22" hidden="1">
      <c r="A1683" s="1187" t="s">
        <v>4503</v>
      </c>
      <c r="B1683" s="1188">
        <v>610130005347</v>
      </c>
      <c r="C1683" s="1187" t="s">
        <v>4599</v>
      </c>
      <c r="D1683" s="1187" t="s">
        <v>4125</v>
      </c>
      <c r="E1683" s="1187" t="s">
        <v>4135</v>
      </c>
      <c r="F1683" s="1189">
        <v>1098</v>
      </c>
      <c r="G1683" s="1187" t="s">
        <v>4091</v>
      </c>
      <c r="H1683" s="1190">
        <v>10</v>
      </c>
      <c r="I1683" s="1191">
        <v>0.43199654402764798</v>
      </c>
      <c r="J1683" s="1191">
        <v>6</v>
      </c>
      <c r="K1683" s="1192">
        <v>72</v>
      </c>
      <c r="L1683" s="1191">
        <v>9.33</v>
      </c>
      <c r="M1683" s="1191">
        <v>31.103751169990598</v>
      </c>
      <c r="N1683" s="1190">
        <v>1</v>
      </c>
      <c r="O1683" s="1190">
        <v>0</v>
      </c>
      <c r="P1683" s="1187">
        <v>4690379092766</v>
      </c>
      <c r="Q1683" s="1190"/>
      <c r="R1683" s="1190">
        <v>0</v>
      </c>
      <c r="S1683" s="968" t="s">
        <v>4092</v>
      </c>
      <c r="T1683" s="983">
        <f t="shared" si="52"/>
        <v>735.66000000000008</v>
      </c>
      <c r="U1683" s="983">
        <f t="shared" si="53"/>
        <v>772.4430000000001</v>
      </c>
      <c r="V1683" s="1169"/>
    </row>
    <row r="1684" spans="1:22" hidden="1">
      <c r="A1684" s="1187" t="s">
        <v>4503</v>
      </c>
      <c r="B1684" s="1188">
        <v>610130005348</v>
      </c>
      <c r="C1684" s="1187" t="s">
        <v>4600</v>
      </c>
      <c r="D1684" s="1187" t="s">
        <v>4125</v>
      </c>
      <c r="E1684" s="1187" t="s">
        <v>4135</v>
      </c>
      <c r="F1684" s="1189">
        <v>1098</v>
      </c>
      <c r="G1684" s="1187" t="s">
        <v>4091</v>
      </c>
      <c r="H1684" s="1190">
        <v>10</v>
      </c>
      <c r="I1684" s="1191">
        <v>0.43199654402764798</v>
      </c>
      <c r="J1684" s="1191">
        <v>6</v>
      </c>
      <c r="K1684" s="1192">
        <v>72</v>
      </c>
      <c r="L1684" s="1191">
        <v>9.33</v>
      </c>
      <c r="M1684" s="1191">
        <v>31.103751169990598</v>
      </c>
      <c r="N1684" s="1190">
        <v>1</v>
      </c>
      <c r="O1684" s="1190">
        <v>0</v>
      </c>
      <c r="P1684" s="1187">
        <v>4690379092773</v>
      </c>
      <c r="Q1684" s="1190"/>
      <c r="R1684" s="1190">
        <v>0</v>
      </c>
      <c r="S1684" s="968" t="s">
        <v>4092</v>
      </c>
      <c r="T1684" s="983">
        <f t="shared" si="52"/>
        <v>735.66000000000008</v>
      </c>
      <c r="U1684" s="983">
        <f t="shared" si="53"/>
        <v>772.4430000000001</v>
      </c>
      <c r="V1684" s="1169"/>
    </row>
    <row r="1685" spans="1:22" hidden="1">
      <c r="A1685" s="1187" t="s">
        <v>4503</v>
      </c>
      <c r="B1685" s="1188">
        <v>610130005349</v>
      </c>
      <c r="C1685" s="1187" t="s">
        <v>4601</v>
      </c>
      <c r="D1685" s="1187" t="s">
        <v>4125</v>
      </c>
      <c r="E1685" s="1187" t="s">
        <v>4135</v>
      </c>
      <c r="F1685" s="1189">
        <v>1098</v>
      </c>
      <c r="G1685" s="1187" t="s">
        <v>4091</v>
      </c>
      <c r="H1685" s="1190">
        <v>10</v>
      </c>
      <c r="I1685" s="1191">
        <v>0.43199654402764798</v>
      </c>
      <c r="J1685" s="1191">
        <v>6</v>
      </c>
      <c r="K1685" s="1192">
        <v>72</v>
      </c>
      <c r="L1685" s="1191">
        <v>9.33</v>
      </c>
      <c r="M1685" s="1191">
        <v>31.103751169990598</v>
      </c>
      <c r="N1685" s="1190">
        <v>1</v>
      </c>
      <c r="O1685" s="1190">
        <v>0</v>
      </c>
      <c r="P1685" s="1187">
        <v>4690379092780</v>
      </c>
      <c r="Q1685" s="1190"/>
      <c r="R1685" s="1190">
        <v>0</v>
      </c>
      <c r="S1685" s="968" t="s">
        <v>4092</v>
      </c>
      <c r="T1685" s="983">
        <f t="shared" si="52"/>
        <v>735.66000000000008</v>
      </c>
      <c r="U1685" s="983">
        <f t="shared" si="53"/>
        <v>772.4430000000001</v>
      </c>
      <c r="V1685" s="1169"/>
    </row>
    <row r="1686" spans="1:22" hidden="1">
      <c r="A1686" s="1187" t="s">
        <v>4503</v>
      </c>
      <c r="B1686" s="1188">
        <v>610130005351</v>
      </c>
      <c r="C1686" s="1187" t="s">
        <v>4602</v>
      </c>
      <c r="D1686" s="1187" t="s">
        <v>4125</v>
      </c>
      <c r="E1686" s="1187" t="s">
        <v>4135</v>
      </c>
      <c r="F1686" s="1189">
        <v>1098</v>
      </c>
      <c r="G1686" s="1187" t="s">
        <v>4091</v>
      </c>
      <c r="H1686" s="1190">
        <v>10</v>
      </c>
      <c r="I1686" s="1191">
        <v>0.43199654402764798</v>
      </c>
      <c r="J1686" s="1191">
        <v>6</v>
      </c>
      <c r="K1686" s="1192">
        <v>72</v>
      </c>
      <c r="L1686" s="1191">
        <v>9.33</v>
      </c>
      <c r="M1686" s="1191">
        <v>31.103751169990598</v>
      </c>
      <c r="N1686" s="1190">
        <v>1</v>
      </c>
      <c r="O1686" s="1190">
        <v>0</v>
      </c>
      <c r="P1686" s="1187">
        <v>4690379092803</v>
      </c>
      <c r="Q1686" s="1190"/>
      <c r="R1686" s="1190">
        <v>0</v>
      </c>
      <c r="S1686" s="968" t="s">
        <v>4092</v>
      </c>
      <c r="T1686" s="983">
        <f t="shared" si="52"/>
        <v>735.66000000000008</v>
      </c>
      <c r="U1686" s="983">
        <f t="shared" si="53"/>
        <v>772.4430000000001</v>
      </c>
      <c r="V1686" s="1169"/>
    </row>
    <row r="1687" spans="1:22" hidden="1">
      <c r="A1687" s="1187" t="s">
        <v>4503</v>
      </c>
      <c r="B1687" s="1188">
        <v>610130005350</v>
      </c>
      <c r="C1687" s="1187" t="s">
        <v>4603</v>
      </c>
      <c r="D1687" s="1187" t="s">
        <v>4125</v>
      </c>
      <c r="E1687" s="1187" t="s">
        <v>4135</v>
      </c>
      <c r="F1687" s="1189">
        <v>1098</v>
      </c>
      <c r="G1687" s="1187" t="s">
        <v>4091</v>
      </c>
      <c r="H1687" s="1190">
        <v>10</v>
      </c>
      <c r="I1687" s="1191">
        <v>0.43199654402764798</v>
      </c>
      <c r="J1687" s="1191">
        <v>6</v>
      </c>
      <c r="K1687" s="1192">
        <v>72</v>
      </c>
      <c r="L1687" s="1191">
        <v>9.33</v>
      </c>
      <c r="M1687" s="1191">
        <v>31.103751169990598</v>
      </c>
      <c r="N1687" s="1190">
        <v>1</v>
      </c>
      <c r="O1687" s="1190">
        <v>0</v>
      </c>
      <c r="P1687" s="1187">
        <v>4690379092797</v>
      </c>
      <c r="Q1687" s="1190"/>
      <c r="R1687" s="1190">
        <v>0</v>
      </c>
      <c r="S1687" s="968" t="s">
        <v>4092</v>
      </c>
      <c r="T1687" s="983">
        <f t="shared" si="52"/>
        <v>735.66000000000008</v>
      </c>
      <c r="U1687" s="983">
        <f t="shared" si="53"/>
        <v>772.4430000000001</v>
      </c>
      <c r="V1687" s="1169"/>
    </row>
    <row r="1688" spans="1:22" hidden="1">
      <c r="A1688" s="1187" t="s">
        <v>4503</v>
      </c>
      <c r="B1688" s="1188">
        <v>620070002391</v>
      </c>
      <c r="C1688" s="1187" t="s">
        <v>4604</v>
      </c>
      <c r="D1688" s="1187" t="s">
        <v>4144</v>
      </c>
      <c r="E1688" s="1187" t="s">
        <v>4120</v>
      </c>
      <c r="F1688" s="1189">
        <v>11958</v>
      </c>
      <c r="G1688" s="1187" t="s">
        <v>4091</v>
      </c>
      <c r="H1688" s="1190">
        <v>2</v>
      </c>
      <c r="I1688" s="1191">
        <v>1.05596620908131</v>
      </c>
      <c r="J1688" s="1191">
        <v>0</v>
      </c>
      <c r="K1688" s="1192">
        <v>18</v>
      </c>
      <c r="L1688" s="1191">
        <v>22.9</v>
      </c>
      <c r="M1688" s="1191">
        <v>19.007391763463598</v>
      </c>
      <c r="N1688" s="1190">
        <v>1</v>
      </c>
      <c r="O1688" s="1190">
        <v>0</v>
      </c>
      <c r="P1688" s="1187">
        <v>4690379092834</v>
      </c>
      <c r="Q1688" s="1190"/>
      <c r="R1688" s="1190">
        <v>0</v>
      </c>
      <c r="S1688" s="968" t="s">
        <v>4092</v>
      </c>
      <c r="T1688" s="983">
        <f t="shared" si="52"/>
        <v>8011.8600000000006</v>
      </c>
      <c r="U1688" s="983">
        <f t="shared" si="53"/>
        <v>8412.4530000000013</v>
      </c>
      <c r="V1688" s="1169"/>
    </row>
    <row r="1689" spans="1:22" hidden="1">
      <c r="A1689" s="1187" t="s">
        <v>4503</v>
      </c>
      <c r="B1689" s="1188">
        <v>620070002392</v>
      </c>
      <c r="C1689" s="1187" t="s">
        <v>4605</v>
      </c>
      <c r="D1689" s="1187" t="s">
        <v>4144</v>
      </c>
      <c r="E1689" s="1187" t="s">
        <v>4120</v>
      </c>
      <c r="F1689" s="1189">
        <v>11958</v>
      </c>
      <c r="G1689" s="1187" t="s">
        <v>4091</v>
      </c>
      <c r="H1689" s="1190">
        <v>2</v>
      </c>
      <c r="I1689" s="1191">
        <v>1.05596620908131</v>
      </c>
      <c r="J1689" s="1191">
        <v>0</v>
      </c>
      <c r="K1689" s="1192">
        <v>18</v>
      </c>
      <c r="L1689" s="1191">
        <v>22.9</v>
      </c>
      <c r="M1689" s="1191">
        <v>19.007391763463598</v>
      </c>
      <c r="N1689" s="1190">
        <v>1</v>
      </c>
      <c r="O1689" s="1190">
        <v>0</v>
      </c>
      <c r="P1689" s="1187">
        <v>4690379092841</v>
      </c>
      <c r="Q1689" s="1190"/>
      <c r="R1689" s="1190">
        <v>0</v>
      </c>
      <c r="S1689" s="968" t="s">
        <v>4092</v>
      </c>
      <c r="T1689" s="983">
        <f t="shared" si="52"/>
        <v>8011.8600000000006</v>
      </c>
      <c r="U1689" s="983">
        <f t="shared" si="53"/>
        <v>8412.4530000000013</v>
      </c>
      <c r="V1689" s="1169"/>
    </row>
    <row r="1690" spans="1:22" hidden="1">
      <c r="A1690" s="1187" t="s">
        <v>4503</v>
      </c>
      <c r="B1690" s="1188">
        <v>620070002397</v>
      </c>
      <c r="C1690" s="1187" t="s">
        <v>4606</v>
      </c>
      <c r="D1690" s="1187" t="s">
        <v>4144</v>
      </c>
      <c r="E1690" s="1187" t="s">
        <v>4120</v>
      </c>
      <c r="F1690" s="1189">
        <v>11958</v>
      </c>
      <c r="G1690" s="1187" t="s">
        <v>4091</v>
      </c>
      <c r="H1690" s="1190">
        <v>2</v>
      </c>
      <c r="I1690" s="1191">
        <v>1.05596620908131</v>
      </c>
      <c r="J1690" s="1191">
        <v>0</v>
      </c>
      <c r="K1690" s="1192">
        <v>18</v>
      </c>
      <c r="L1690" s="1191">
        <v>22.9</v>
      </c>
      <c r="M1690" s="1191">
        <v>19.007391763463598</v>
      </c>
      <c r="N1690" s="1190">
        <v>1</v>
      </c>
      <c r="O1690" s="1190">
        <v>0</v>
      </c>
      <c r="P1690" s="1187">
        <v>4690379092896</v>
      </c>
      <c r="Q1690" s="1190"/>
      <c r="R1690" s="1190">
        <v>0</v>
      </c>
      <c r="S1690" s="968" t="s">
        <v>4092</v>
      </c>
      <c r="T1690" s="983">
        <f t="shared" si="52"/>
        <v>8011.8600000000006</v>
      </c>
      <c r="U1690" s="983">
        <f t="shared" si="53"/>
        <v>8412.4530000000013</v>
      </c>
      <c r="V1690" s="1169"/>
    </row>
    <row r="1691" spans="1:22" hidden="1">
      <c r="A1691" s="1187" t="s">
        <v>4503</v>
      </c>
      <c r="B1691" s="1188">
        <v>620070002398</v>
      </c>
      <c r="C1691" s="1187" t="s">
        <v>4607</v>
      </c>
      <c r="D1691" s="1187" t="s">
        <v>4144</v>
      </c>
      <c r="E1691" s="1187" t="s">
        <v>4120</v>
      </c>
      <c r="F1691" s="1189">
        <v>11958</v>
      </c>
      <c r="G1691" s="1187" t="s">
        <v>4091</v>
      </c>
      <c r="H1691" s="1190">
        <v>2</v>
      </c>
      <c r="I1691" s="1191">
        <v>1.05596620908131</v>
      </c>
      <c r="J1691" s="1191">
        <v>0</v>
      </c>
      <c r="K1691" s="1192">
        <v>18</v>
      </c>
      <c r="L1691" s="1191">
        <v>22.9</v>
      </c>
      <c r="M1691" s="1191">
        <v>19.007391763463598</v>
      </c>
      <c r="N1691" s="1190">
        <v>1</v>
      </c>
      <c r="O1691" s="1190">
        <v>0</v>
      </c>
      <c r="P1691" s="1187">
        <v>4690379092902</v>
      </c>
      <c r="Q1691" s="1190"/>
      <c r="R1691" s="1190">
        <v>0</v>
      </c>
      <c r="S1691" s="968" t="s">
        <v>4092</v>
      </c>
      <c r="T1691" s="983">
        <f t="shared" si="52"/>
        <v>8011.8600000000006</v>
      </c>
      <c r="U1691" s="983">
        <f t="shared" si="53"/>
        <v>8412.4530000000013</v>
      </c>
      <c r="V1691" s="1169"/>
    </row>
    <row r="1692" spans="1:22" hidden="1">
      <c r="A1692" s="1187" t="s">
        <v>4503</v>
      </c>
      <c r="B1692" s="1188">
        <v>620070002393</v>
      </c>
      <c r="C1692" s="1187" t="s">
        <v>4608</v>
      </c>
      <c r="D1692" s="1187" t="s">
        <v>4144</v>
      </c>
      <c r="E1692" s="1187" t="s">
        <v>4120</v>
      </c>
      <c r="F1692" s="1189">
        <v>11958</v>
      </c>
      <c r="G1692" s="1187" t="s">
        <v>4091</v>
      </c>
      <c r="H1692" s="1190">
        <v>2</v>
      </c>
      <c r="I1692" s="1191">
        <v>1.05596620908131</v>
      </c>
      <c r="J1692" s="1191">
        <v>0</v>
      </c>
      <c r="K1692" s="1192">
        <v>18</v>
      </c>
      <c r="L1692" s="1191">
        <v>22.9</v>
      </c>
      <c r="M1692" s="1191">
        <v>19.007391763463598</v>
      </c>
      <c r="N1692" s="1190">
        <v>1</v>
      </c>
      <c r="O1692" s="1190">
        <v>0</v>
      </c>
      <c r="P1692" s="1187">
        <v>4690379092858</v>
      </c>
      <c r="Q1692" s="1190"/>
      <c r="R1692" s="1190">
        <v>0</v>
      </c>
      <c r="S1692" s="968" t="s">
        <v>4092</v>
      </c>
      <c r="T1692" s="983">
        <f t="shared" si="52"/>
        <v>8011.8600000000006</v>
      </c>
      <c r="U1692" s="983">
        <f t="shared" si="53"/>
        <v>8412.4530000000013</v>
      </c>
      <c r="V1692" s="1169"/>
    </row>
    <row r="1693" spans="1:22" hidden="1">
      <c r="A1693" s="1187" t="s">
        <v>4503</v>
      </c>
      <c r="B1693" s="1188">
        <v>620070002394</v>
      </c>
      <c r="C1693" s="1187" t="s">
        <v>4609</v>
      </c>
      <c r="D1693" s="1187" t="s">
        <v>4144</v>
      </c>
      <c r="E1693" s="1187" t="s">
        <v>4120</v>
      </c>
      <c r="F1693" s="1189">
        <v>11958</v>
      </c>
      <c r="G1693" s="1187" t="s">
        <v>4091</v>
      </c>
      <c r="H1693" s="1190">
        <v>2</v>
      </c>
      <c r="I1693" s="1191">
        <v>1.05596620908131</v>
      </c>
      <c r="J1693" s="1191">
        <v>0</v>
      </c>
      <c r="K1693" s="1192">
        <v>18</v>
      </c>
      <c r="L1693" s="1191">
        <v>22.9</v>
      </c>
      <c r="M1693" s="1191">
        <v>19.007391763463598</v>
      </c>
      <c r="N1693" s="1190">
        <v>1</v>
      </c>
      <c r="O1693" s="1190">
        <v>0</v>
      </c>
      <c r="P1693" s="1187">
        <v>4690379092865</v>
      </c>
      <c r="Q1693" s="1190"/>
      <c r="R1693" s="1190">
        <v>0</v>
      </c>
      <c r="S1693" s="968" t="s">
        <v>4092</v>
      </c>
      <c r="T1693" s="983">
        <f t="shared" si="52"/>
        <v>8011.8600000000006</v>
      </c>
      <c r="U1693" s="983">
        <f t="shared" si="53"/>
        <v>8412.4530000000013</v>
      </c>
      <c r="V1693" s="1169"/>
    </row>
    <row r="1694" spans="1:22" hidden="1">
      <c r="A1694" s="1187" t="s">
        <v>4503</v>
      </c>
      <c r="B1694" s="1188">
        <v>620070002395</v>
      </c>
      <c r="C1694" s="1187" t="s">
        <v>4610</v>
      </c>
      <c r="D1694" s="1187" t="s">
        <v>4144</v>
      </c>
      <c r="E1694" s="1187" t="s">
        <v>4120</v>
      </c>
      <c r="F1694" s="1189">
        <v>11958</v>
      </c>
      <c r="G1694" s="1187" t="s">
        <v>4091</v>
      </c>
      <c r="H1694" s="1190">
        <v>2</v>
      </c>
      <c r="I1694" s="1191">
        <v>1.05596620908131</v>
      </c>
      <c r="J1694" s="1191">
        <v>0</v>
      </c>
      <c r="K1694" s="1192">
        <v>18</v>
      </c>
      <c r="L1694" s="1191">
        <v>22.9</v>
      </c>
      <c r="M1694" s="1191">
        <v>19.007391763463598</v>
      </c>
      <c r="N1694" s="1190">
        <v>1</v>
      </c>
      <c r="O1694" s="1190">
        <v>0</v>
      </c>
      <c r="P1694" s="1187">
        <v>4690379092872</v>
      </c>
      <c r="Q1694" s="1190"/>
      <c r="R1694" s="1190">
        <v>0</v>
      </c>
      <c r="S1694" s="968" t="s">
        <v>4092</v>
      </c>
      <c r="T1694" s="983">
        <f t="shared" si="52"/>
        <v>8011.8600000000006</v>
      </c>
      <c r="U1694" s="983">
        <f t="shared" si="53"/>
        <v>8412.4530000000013</v>
      </c>
      <c r="V1694" s="1169"/>
    </row>
    <row r="1695" spans="1:22" hidden="1">
      <c r="A1695" s="1187" t="s">
        <v>4503</v>
      </c>
      <c r="B1695" s="1188">
        <v>620070002396</v>
      </c>
      <c r="C1695" s="1187" t="s">
        <v>4611</v>
      </c>
      <c r="D1695" s="1187" t="s">
        <v>4144</v>
      </c>
      <c r="E1695" s="1187" t="s">
        <v>4120</v>
      </c>
      <c r="F1695" s="1189">
        <v>11958</v>
      </c>
      <c r="G1695" s="1187" t="s">
        <v>4091</v>
      </c>
      <c r="H1695" s="1190">
        <v>2</v>
      </c>
      <c r="I1695" s="1191">
        <v>1.05596620908131</v>
      </c>
      <c r="J1695" s="1191">
        <v>0</v>
      </c>
      <c r="K1695" s="1192">
        <v>18</v>
      </c>
      <c r="L1695" s="1191">
        <v>22.9</v>
      </c>
      <c r="M1695" s="1191">
        <v>19.007391763463598</v>
      </c>
      <c r="N1695" s="1190">
        <v>1</v>
      </c>
      <c r="O1695" s="1190">
        <v>0</v>
      </c>
      <c r="P1695" s="1187">
        <v>4690379092889</v>
      </c>
      <c r="Q1695" s="1190"/>
      <c r="R1695" s="1190">
        <v>0</v>
      </c>
      <c r="S1695" s="968" t="s">
        <v>4092</v>
      </c>
      <c r="T1695" s="983">
        <f t="shared" si="52"/>
        <v>8011.8600000000006</v>
      </c>
      <c r="U1695" s="983">
        <f t="shared" si="53"/>
        <v>8412.4530000000013</v>
      </c>
      <c r="V1695" s="1169"/>
    </row>
    <row r="1696" spans="1:22" hidden="1">
      <c r="A1696" s="1187" t="s">
        <v>4503</v>
      </c>
      <c r="B1696" s="1188">
        <v>620070002399</v>
      </c>
      <c r="C1696" s="1187" t="s">
        <v>4612</v>
      </c>
      <c r="D1696" s="1187" t="s">
        <v>4144</v>
      </c>
      <c r="E1696" s="1187" t="s">
        <v>4120</v>
      </c>
      <c r="F1696" s="1189">
        <v>16158</v>
      </c>
      <c r="G1696" s="1187" t="s">
        <v>4091</v>
      </c>
      <c r="H1696" s="1190">
        <v>1</v>
      </c>
      <c r="I1696" s="1191">
        <v>0.527983104540655</v>
      </c>
      <c r="J1696" s="1191">
        <v>0</v>
      </c>
      <c r="K1696" s="1192">
        <v>30</v>
      </c>
      <c r="L1696" s="1191">
        <v>11.45</v>
      </c>
      <c r="M1696" s="1191">
        <v>15.8394931362196</v>
      </c>
      <c r="N1696" s="1190">
        <v>1</v>
      </c>
      <c r="O1696" s="1190">
        <v>0</v>
      </c>
      <c r="P1696" s="1187">
        <v>4690379092919</v>
      </c>
      <c r="Q1696" s="1190"/>
      <c r="R1696" s="1190">
        <v>0</v>
      </c>
      <c r="S1696" s="968" t="s">
        <v>4092</v>
      </c>
      <c r="T1696" s="983">
        <f t="shared" si="52"/>
        <v>10825.86</v>
      </c>
      <c r="U1696" s="983">
        <f t="shared" si="53"/>
        <v>11367.153</v>
      </c>
      <c r="V1696" s="1169"/>
    </row>
    <row r="1697" spans="1:22" hidden="1">
      <c r="A1697" s="1187" t="s">
        <v>4503</v>
      </c>
      <c r="B1697" s="1188">
        <v>620070002400</v>
      </c>
      <c r="C1697" s="1187" t="s">
        <v>4613</v>
      </c>
      <c r="D1697" s="1187" t="s">
        <v>4144</v>
      </c>
      <c r="E1697" s="1187" t="s">
        <v>4120</v>
      </c>
      <c r="F1697" s="1189">
        <v>16158</v>
      </c>
      <c r="G1697" s="1187" t="s">
        <v>4091</v>
      </c>
      <c r="H1697" s="1190">
        <v>1</v>
      </c>
      <c r="I1697" s="1191">
        <v>0.527983104540655</v>
      </c>
      <c r="J1697" s="1191">
        <v>0</v>
      </c>
      <c r="K1697" s="1192">
        <v>30</v>
      </c>
      <c r="L1697" s="1191">
        <v>11.45</v>
      </c>
      <c r="M1697" s="1191">
        <v>15.8394931362196</v>
      </c>
      <c r="N1697" s="1190">
        <v>1</v>
      </c>
      <c r="O1697" s="1190">
        <v>0</v>
      </c>
      <c r="P1697" s="1187">
        <v>4690379092926</v>
      </c>
      <c r="Q1697" s="1190"/>
      <c r="R1697" s="1190">
        <v>0</v>
      </c>
      <c r="S1697" s="968" t="s">
        <v>4092</v>
      </c>
      <c r="T1697" s="983">
        <f t="shared" si="52"/>
        <v>10825.86</v>
      </c>
      <c r="U1697" s="983">
        <f t="shared" si="53"/>
        <v>11367.153</v>
      </c>
      <c r="V1697" s="1169"/>
    </row>
    <row r="1698" spans="1:22" hidden="1">
      <c r="A1698" s="1187" t="s">
        <v>4503</v>
      </c>
      <c r="B1698" s="1188">
        <v>620070002405</v>
      </c>
      <c r="C1698" s="1187" t="s">
        <v>4614</v>
      </c>
      <c r="D1698" s="1187" t="s">
        <v>4144</v>
      </c>
      <c r="E1698" s="1187" t="s">
        <v>4120</v>
      </c>
      <c r="F1698" s="1189">
        <v>16158</v>
      </c>
      <c r="G1698" s="1187" t="s">
        <v>4091</v>
      </c>
      <c r="H1698" s="1190">
        <v>1</v>
      </c>
      <c r="I1698" s="1191">
        <v>0.527983104540655</v>
      </c>
      <c r="J1698" s="1191">
        <v>0</v>
      </c>
      <c r="K1698" s="1192">
        <v>30</v>
      </c>
      <c r="L1698" s="1191">
        <v>11.45</v>
      </c>
      <c r="M1698" s="1191">
        <v>15.8394931362196</v>
      </c>
      <c r="N1698" s="1190">
        <v>1</v>
      </c>
      <c r="O1698" s="1190">
        <v>0</v>
      </c>
      <c r="P1698" s="1187">
        <v>4690379092971</v>
      </c>
      <c r="Q1698" s="1190"/>
      <c r="R1698" s="1190">
        <v>0</v>
      </c>
      <c r="S1698" s="968" t="s">
        <v>4092</v>
      </c>
      <c r="T1698" s="983">
        <f t="shared" si="52"/>
        <v>10825.86</v>
      </c>
      <c r="U1698" s="983">
        <f t="shared" si="53"/>
        <v>11367.153</v>
      </c>
      <c r="V1698" s="1169"/>
    </row>
    <row r="1699" spans="1:22" hidden="1">
      <c r="A1699" s="1187" t="s">
        <v>4503</v>
      </c>
      <c r="B1699" s="1188">
        <v>620070002406</v>
      </c>
      <c r="C1699" s="1187" t="s">
        <v>4615</v>
      </c>
      <c r="D1699" s="1187" t="s">
        <v>4144</v>
      </c>
      <c r="E1699" s="1187" t="s">
        <v>4120</v>
      </c>
      <c r="F1699" s="1189">
        <v>16158</v>
      </c>
      <c r="G1699" s="1187" t="s">
        <v>4091</v>
      </c>
      <c r="H1699" s="1190">
        <v>1</v>
      </c>
      <c r="I1699" s="1191">
        <v>0.527983104540655</v>
      </c>
      <c r="J1699" s="1191">
        <v>0</v>
      </c>
      <c r="K1699" s="1192">
        <v>30</v>
      </c>
      <c r="L1699" s="1191">
        <v>11.45</v>
      </c>
      <c r="M1699" s="1191">
        <v>15.8394931362196</v>
      </c>
      <c r="N1699" s="1190">
        <v>1</v>
      </c>
      <c r="O1699" s="1190">
        <v>0</v>
      </c>
      <c r="P1699" s="1187">
        <v>4690379092988</v>
      </c>
      <c r="Q1699" s="1190"/>
      <c r="R1699" s="1190">
        <v>0</v>
      </c>
      <c r="S1699" s="968" t="s">
        <v>4092</v>
      </c>
      <c r="T1699" s="983">
        <f t="shared" si="52"/>
        <v>10825.86</v>
      </c>
      <c r="U1699" s="983">
        <f t="shared" si="53"/>
        <v>11367.153</v>
      </c>
      <c r="V1699" s="1169"/>
    </row>
    <row r="1700" spans="1:22" hidden="1">
      <c r="A1700" s="1187" t="s">
        <v>4503</v>
      </c>
      <c r="B1700" s="1188">
        <v>620070002401</v>
      </c>
      <c r="C1700" s="1187" t="s">
        <v>4616</v>
      </c>
      <c r="D1700" s="1187" t="s">
        <v>4144</v>
      </c>
      <c r="E1700" s="1187" t="s">
        <v>4120</v>
      </c>
      <c r="F1700" s="1189">
        <v>16158</v>
      </c>
      <c r="G1700" s="1187" t="s">
        <v>4091</v>
      </c>
      <c r="H1700" s="1190">
        <v>1</v>
      </c>
      <c r="I1700" s="1191">
        <v>0.527983104540655</v>
      </c>
      <c r="J1700" s="1191">
        <v>0</v>
      </c>
      <c r="K1700" s="1192">
        <v>30</v>
      </c>
      <c r="L1700" s="1191">
        <v>11.45</v>
      </c>
      <c r="M1700" s="1191">
        <v>15.8394931362196</v>
      </c>
      <c r="N1700" s="1190">
        <v>1</v>
      </c>
      <c r="O1700" s="1190">
        <v>0</v>
      </c>
      <c r="P1700" s="1187">
        <v>4690379092933</v>
      </c>
      <c r="Q1700" s="1190"/>
      <c r="R1700" s="1190">
        <v>0</v>
      </c>
      <c r="S1700" s="968" t="s">
        <v>4092</v>
      </c>
      <c r="T1700" s="983">
        <f t="shared" si="52"/>
        <v>10825.86</v>
      </c>
      <c r="U1700" s="983">
        <f t="shared" si="53"/>
        <v>11367.153</v>
      </c>
      <c r="V1700" s="1169"/>
    </row>
    <row r="1701" spans="1:22" hidden="1">
      <c r="A1701" s="1187" t="s">
        <v>4503</v>
      </c>
      <c r="B1701" s="1188">
        <v>620070002402</v>
      </c>
      <c r="C1701" s="1187" t="s">
        <v>4617</v>
      </c>
      <c r="D1701" s="1187" t="s">
        <v>4144</v>
      </c>
      <c r="E1701" s="1187" t="s">
        <v>4120</v>
      </c>
      <c r="F1701" s="1189">
        <v>16158</v>
      </c>
      <c r="G1701" s="1187" t="s">
        <v>4091</v>
      </c>
      <c r="H1701" s="1190">
        <v>1</v>
      </c>
      <c r="I1701" s="1191">
        <v>0.527983104540655</v>
      </c>
      <c r="J1701" s="1191">
        <v>0</v>
      </c>
      <c r="K1701" s="1192">
        <v>30</v>
      </c>
      <c r="L1701" s="1191">
        <v>11.45</v>
      </c>
      <c r="M1701" s="1191">
        <v>15.8394931362196</v>
      </c>
      <c r="N1701" s="1190">
        <v>1</v>
      </c>
      <c r="O1701" s="1190">
        <v>0</v>
      </c>
      <c r="P1701" s="1187">
        <v>4690379092940</v>
      </c>
      <c r="Q1701" s="1190"/>
      <c r="R1701" s="1190">
        <v>0</v>
      </c>
      <c r="S1701" s="968" t="s">
        <v>4092</v>
      </c>
      <c r="T1701" s="983">
        <f t="shared" si="52"/>
        <v>10825.86</v>
      </c>
      <c r="U1701" s="983">
        <f t="shared" si="53"/>
        <v>11367.153</v>
      </c>
      <c r="V1701" s="1169"/>
    </row>
    <row r="1702" spans="1:22" hidden="1">
      <c r="A1702" s="1187" t="s">
        <v>4503</v>
      </c>
      <c r="B1702" s="1188">
        <v>620070002403</v>
      </c>
      <c r="C1702" s="1187" t="s">
        <v>4618</v>
      </c>
      <c r="D1702" s="1187" t="s">
        <v>4144</v>
      </c>
      <c r="E1702" s="1187" t="s">
        <v>4120</v>
      </c>
      <c r="F1702" s="1189">
        <v>16158</v>
      </c>
      <c r="G1702" s="1187" t="s">
        <v>4091</v>
      </c>
      <c r="H1702" s="1190">
        <v>1</v>
      </c>
      <c r="I1702" s="1191">
        <v>0.527983104540655</v>
      </c>
      <c r="J1702" s="1191">
        <v>0</v>
      </c>
      <c r="K1702" s="1192">
        <v>30</v>
      </c>
      <c r="L1702" s="1191">
        <v>11.45</v>
      </c>
      <c r="M1702" s="1191">
        <v>15.8394931362196</v>
      </c>
      <c r="N1702" s="1190">
        <v>1</v>
      </c>
      <c r="O1702" s="1190">
        <v>0</v>
      </c>
      <c r="P1702" s="1187">
        <v>4690379092957</v>
      </c>
      <c r="Q1702" s="1190"/>
      <c r="R1702" s="1190">
        <v>0</v>
      </c>
      <c r="S1702" s="968" t="s">
        <v>4092</v>
      </c>
      <c r="T1702" s="983">
        <f t="shared" si="52"/>
        <v>10825.86</v>
      </c>
      <c r="U1702" s="983">
        <f t="shared" si="53"/>
        <v>11367.153</v>
      </c>
      <c r="V1702" s="1169"/>
    </row>
    <row r="1703" spans="1:22" hidden="1">
      <c r="A1703" s="1187" t="s">
        <v>4503</v>
      </c>
      <c r="B1703" s="1188">
        <v>620070002404</v>
      </c>
      <c r="C1703" s="1187" t="s">
        <v>4619</v>
      </c>
      <c r="D1703" s="1187" t="s">
        <v>4144</v>
      </c>
      <c r="E1703" s="1187" t="s">
        <v>4120</v>
      </c>
      <c r="F1703" s="1189">
        <v>16158</v>
      </c>
      <c r="G1703" s="1187" t="s">
        <v>4091</v>
      </c>
      <c r="H1703" s="1190">
        <v>1</v>
      </c>
      <c r="I1703" s="1191">
        <v>0.527983104540655</v>
      </c>
      <c r="J1703" s="1191">
        <v>0</v>
      </c>
      <c r="K1703" s="1192">
        <v>30</v>
      </c>
      <c r="L1703" s="1191">
        <v>11.45</v>
      </c>
      <c r="M1703" s="1191">
        <v>15.8394931362196</v>
      </c>
      <c r="N1703" s="1190">
        <v>1</v>
      </c>
      <c r="O1703" s="1190">
        <v>0</v>
      </c>
      <c r="P1703" s="1187">
        <v>4690379092964</v>
      </c>
      <c r="Q1703" s="1190"/>
      <c r="R1703" s="1190">
        <v>0</v>
      </c>
      <c r="S1703" s="968" t="s">
        <v>4092</v>
      </c>
      <c r="T1703" s="983">
        <f t="shared" si="52"/>
        <v>10825.86</v>
      </c>
      <c r="U1703" s="983">
        <f t="shared" si="53"/>
        <v>11367.153</v>
      </c>
      <c r="V1703" s="1169"/>
    </row>
    <row r="1704" spans="1:22" hidden="1">
      <c r="A1704" s="1187" t="s">
        <v>4503</v>
      </c>
      <c r="B1704" s="1188">
        <v>620070002407</v>
      </c>
      <c r="C1704" s="1187" t="s">
        <v>4620</v>
      </c>
      <c r="D1704" s="1187" t="s">
        <v>4144</v>
      </c>
      <c r="E1704" s="1187" t="s">
        <v>4120</v>
      </c>
      <c r="F1704" s="1189">
        <v>16158</v>
      </c>
      <c r="G1704" s="1187" t="s">
        <v>4091</v>
      </c>
      <c r="H1704" s="1190">
        <v>1</v>
      </c>
      <c r="I1704" s="1191">
        <v>0.527983104540655</v>
      </c>
      <c r="J1704" s="1191">
        <v>0</v>
      </c>
      <c r="K1704" s="1192">
        <v>30</v>
      </c>
      <c r="L1704" s="1191">
        <v>11.45</v>
      </c>
      <c r="M1704" s="1191">
        <v>15.8394931362196</v>
      </c>
      <c r="N1704" s="1190">
        <v>1</v>
      </c>
      <c r="O1704" s="1190">
        <v>0</v>
      </c>
      <c r="P1704" s="1187">
        <v>4690379092995</v>
      </c>
      <c r="Q1704" s="1190"/>
      <c r="R1704" s="1190">
        <v>0</v>
      </c>
      <c r="S1704" s="968" t="s">
        <v>4092</v>
      </c>
      <c r="T1704" s="983">
        <f t="shared" si="52"/>
        <v>10825.86</v>
      </c>
      <c r="U1704" s="983">
        <f t="shared" si="53"/>
        <v>11367.153</v>
      </c>
      <c r="V1704" s="1169"/>
    </row>
    <row r="1705" spans="1:22" hidden="1">
      <c r="A1705" s="1187" t="s">
        <v>4503</v>
      </c>
      <c r="B1705" s="1188">
        <v>620070002408</v>
      </c>
      <c r="C1705" s="1187" t="s">
        <v>4621</v>
      </c>
      <c r="D1705" s="1187" t="s">
        <v>4144</v>
      </c>
      <c r="E1705" s="1187" t="s">
        <v>4120</v>
      </c>
      <c r="F1705" s="1189">
        <v>16158</v>
      </c>
      <c r="G1705" s="1187" t="s">
        <v>4091</v>
      </c>
      <c r="H1705" s="1190">
        <v>1</v>
      </c>
      <c r="I1705" s="1191">
        <v>0.527983104540655</v>
      </c>
      <c r="J1705" s="1191">
        <v>0</v>
      </c>
      <c r="K1705" s="1192">
        <v>30</v>
      </c>
      <c r="L1705" s="1191">
        <v>11.45</v>
      </c>
      <c r="M1705" s="1191">
        <v>15.8394931362196</v>
      </c>
      <c r="N1705" s="1190">
        <v>1</v>
      </c>
      <c r="O1705" s="1190">
        <v>0</v>
      </c>
      <c r="P1705" s="1187">
        <v>4690379093008</v>
      </c>
      <c r="Q1705" s="1190"/>
      <c r="R1705" s="1190">
        <v>0</v>
      </c>
      <c r="S1705" s="968" t="s">
        <v>4092</v>
      </c>
      <c r="T1705" s="983">
        <f t="shared" si="52"/>
        <v>10825.86</v>
      </c>
      <c r="U1705" s="983">
        <f t="shared" si="53"/>
        <v>11367.153</v>
      </c>
      <c r="V1705" s="1169"/>
    </row>
    <row r="1706" spans="1:22" hidden="1">
      <c r="A1706" s="1187" t="s">
        <v>4503</v>
      </c>
      <c r="B1706" s="1188">
        <v>620070002413</v>
      </c>
      <c r="C1706" s="1187" t="s">
        <v>4622</v>
      </c>
      <c r="D1706" s="1187" t="s">
        <v>4144</v>
      </c>
      <c r="E1706" s="1187" t="s">
        <v>4120</v>
      </c>
      <c r="F1706" s="1189">
        <v>16158</v>
      </c>
      <c r="G1706" s="1187" t="s">
        <v>4091</v>
      </c>
      <c r="H1706" s="1190">
        <v>1</v>
      </c>
      <c r="I1706" s="1191">
        <v>0.527983104540655</v>
      </c>
      <c r="J1706" s="1191">
        <v>0</v>
      </c>
      <c r="K1706" s="1192">
        <v>30</v>
      </c>
      <c r="L1706" s="1191">
        <v>11.45</v>
      </c>
      <c r="M1706" s="1191">
        <v>15.8394931362196</v>
      </c>
      <c r="N1706" s="1190">
        <v>1</v>
      </c>
      <c r="O1706" s="1190">
        <v>0</v>
      </c>
      <c r="P1706" s="1187">
        <v>4690379093053</v>
      </c>
      <c r="Q1706" s="1190"/>
      <c r="R1706" s="1190">
        <v>0</v>
      </c>
      <c r="S1706" s="968" t="s">
        <v>4092</v>
      </c>
      <c r="T1706" s="983">
        <f t="shared" si="52"/>
        <v>10825.86</v>
      </c>
      <c r="U1706" s="983">
        <f t="shared" si="53"/>
        <v>11367.153</v>
      </c>
      <c r="V1706" s="1169"/>
    </row>
    <row r="1707" spans="1:22" hidden="1">
      <c r="A1707" s="1187" t="s">
        <v>4503</v>
      </c>
      <c r="B1707" s="1188">
        <v>620070002414</v>
      </c>
      <c r="C1707" s="1187" t="s">
        <v>4623</v>
      </c>
      <c r="D1707" s="1187" t="s">
        <v>4144</v>
      </c>
      <c r="E1707" s="1187" t="s">
        <v>4120</v>
      </c>
      <c r="F1707" s="1189">
        <v>16158</v>
      </c>
      <c r="G1707" s="1187" t="s">
        <v>4091</v>
      </c>
      <c r="H1707" s="1190">
        <v>1</v>
      </c>
      <c r="I1707" s="1191">
        <v>0.527983104540655</v>
      </c>
      <c r="J1707" s="1191">
        <v>0</v>
      </c>
      <c r="K1707" s="1192">
        <v>30</v>
      </c>
      <c r="L1707" s="1191">
        <v>11.45</v>
      </c>
      <c r="M1707" s="1191">
        <v>15.8394931362196</v>
      </c>
      <c r="N1707" s="1190">
        <v>1</v>
      </c>
      <c r="O1707" s="1190">
        <v>0</v>
      </c>
      <c r="P1707" s="1187">
        <v>4690379093060</v>
      </c>
      <c r="Q1707" s="1190"/>
      <c r="R1707" s="1190">
        <v>0</v>
      </c>
      <c r="S1707" s="968" t="s">
        <v>4092</v>
      </c>
      <c r="T1707" s="983">
        <f t="shared" si="52"/>
        <v>10825.86</v>
      </c>
      <c r="U1707" s="983">
        <f t="shared" si="53"/>
        <v>11367.153</v>
      </c>
      <c r="V1707" s="1169"/>
    </row>
    <row r="1708" spans="1:22" hidden="1">
      <c r="A1708" s="1187" t="s">
        <v>4503</v>
      </c>
      <c r="B1708" s="1188">
        <v>620070002409</v>
      </c>
      <c r="C1708" s="1187" t="s">
        <v>4624</v>
      </c>
      <c r="D1708" s="1187" t="s">
        <v>4144</v>
      </c>
      <c r="E1708" s="1187" t="s">
        <v>4120</v>
      </c>
      <c r="F1708" s="1189">
        <v>16158</v>
      </c>
      <c r="G1708" s="1187" t="s">
        <v>4091</v>
      </c>
      <c r="H1708" s="1190">
        <v>1</v>
      </c>
      <c r="I1708" s="1191">
        <v>0.527983104540655</v>
      </c>
      <c r="J1708" s="1191">
        <v>0</v>
      </c>
      <c r="K1708" s="1192">
        <v>30</v>
      </c>
      <c r="L1708" s="1191">
        <v>11.45</v>
      </c>
      <c r="M1708" s="1191">
        <v>15.8394931362196</v>
      </c>
      <c r="N1708" s="1190">
        <v>1</v>
      </c>
      <c r="O1708" s="1190">
        <v>0</v>
      </c>
      <c r="P1708" s="1187">
        <v>4690379093015</v>
      </c>
      <c r="Q1708" s="1190"/>
      <c r="R1708" s="1190">
        <v>0</v>
      </c>
      <c r="S1708" s="968" t="s">
        <v>4092</v>
      </c>
      <c r="T1708" s="983">
        <f t="shared" si="52"/>
        <v>10825.86</v>
      </c>
      <c r="U1708" s="983">
        <f t="shared" si="53"/>
        <v>11367.153</v>
      </c>
      <c r="V1708" s="1169"/>
    </row>
    <row r="1709" spans="1:22" hidden="1">
      <c r="A1709" s="1187" t="s">
        <v>4503</v>
      </c>
      <c r="B1709" s="1188">
        <v>620070002410</v>
      </c>
      <c r="C1709" s="1187" t="s">
        <v>4625</v>
      </c>
      <c r="D1709" s="1187" t="s">
        <v>4144</v>
      </c>
      <c r="E1709" s="1187" t="s">
        <v>4120</v>
      </c>
      <c r="F1709" s="1189">
        <v>16158</v>
      </c>
      <c r="G1709" s="1187" t="s">
        <v>4091</v>
      </c>
      <c r="H1709" s="1190">
        <v>1</v>
      </c>
      <c r="I1709" s="1191">
        <v>0.527983104540655</v>
      </c>
      <c r="J1709" s="1191">
        <v>0</v>
      </c>
      <c r="K1709" s="1192">
        <v>30</v>
      </c>
      <c r="L1709" s="1191">
        <v>11.45</v>
      </c>
      <c r="M1709" s="1191">
        <v>15.8394931362196</v>
      </c>
      <c r="N1709" s="1190">
        <v>1</v>
      </c>
      <c r="O1709" s="1190">
        <v>0</v>
      </c>
      <c r="P1709" s="1187">
        <v>4690379093022</v>
      </c>
      <c r="Q1709" s="1190"/>
      <c r="R1709" s="1190">
        <v>0</v>
      </c>
      <c r="S1709" s="968" t="s">
        <v>4092</v>
      </c>
      <c r="T1709" s="983">
        <f t="shared" si="52"/>
        <v>10825.86</v>
      </c>
      <c r="U1709" s="983">
        <f t="shared" si="53"/>
        <v>11367.153</v>
      </c>
      <c r="V1709" s="1169"/>
    </row>
    <row r="1710" spans="1:22" hidden="1">
      <c r="A1710" s="1187" t="s">
        <v>4503</v>
      </c>
      <c r="B1710" s="1188">
        <v>620070002411</v>
      </c>
      <c r="C1710" s="1187" t="s">
        <v>4626</v>
      </c>
      <c r="D1710" s="1187" t="s">
        <v>4144</v>
      </c>
      <c r="E1710" s="1187" t="s">
        <v>4120</v>
      </c>
      <c r="F1710" s="1189">
        <v>16158</v>
      </c>
      <c r="G1710" s="1187" t="s">
        <v>4091</v>
      </c>
      <c r="H1710" s="1190">
        <v>1</v>
      </c>
      <c r="I1710" s="1191">
        <v>0.527983104540655</v>
      </c>
      <c r="J1710" s="1191">
        <v>0</v>
      </c>
      <c r="K1710" s="1192">
        <v>30</v>
      </c>
      <c r="L1710" s="1191">
        <v>11.45</v>
      </c>
      <c r="M1710" s="1191">
        <v>15.8394931362196</v>
      </c>
      <c r="N1710" s="1190">
        <v>1</v>
      </c>
      <c r="O1710" s="1190">
        <v>0</v>
      </c>
      <c r="P1710" s="1187">
        <v>4690379093039</v>
      </c>
      <c r="Q1710" s="1190"/>
      <c r="R1710" s="1190">
        <v>0</v>
      </c>
      <c r="S1710" s="968" t="s">
        <v>4092</v>
      </c>
      <c r="T1710" s="983">
        <f t="shared" si="52"/>
        <v>10825.86</v>
      </c>
      <c r="U1710" s="983">
        <f t="shared" si="53"/>
        <v>11367.153</v>
      </c>
      <c r="V1710" s="1169"/>
    </row>
    <row r="1711" spans="1:22" hidden="1">
      <c r="A1711" s="1187" t="s">
        <v>4503</v>
      </c>
      <c r="B1711" s="1188">
        <v>620070002412</v>
      </c>
      <c r="C1711" s="1187" t="s">
        <v>4627</v>
      </c>
      <c r="D1711" s="1187" t="s">
        <v>4144</v>
      </c>
      <c r="E1711" s="1187" t="s">
        <v>4120</v>
      </c>
      <c r="F1711" s="1189">
        <v>16158</v>
      </c>
      <c r="G1711" s="1187" t="s">
        <v>4091</v>
      </c>
      <c r="H1711" s="1190">
        <v>1</v>
      </c>
      <c r="I1711" s="1191">
        <v>0.527983104540655</v>
      </c>
      <c r="J1711" s="1191">
        <v>0</v>
      </c>
      <c r="K1711" s="1192">
        <v>30</v>
      </c>
      <c r="L1711" s="1191">
        <v>11.45</v>
      </c>
      <c r="M1711" s="1191">
        <v>15.8394931362196</v>
      </c>
      <c r="N1711" s="1190">
        <v>1</v>
      </c>
      <c r="O1711" s="1190">
        <v>0</v>
      </c>
      <c r="P1711" s="1187">
        <v>4690379093046</v>
      </c>
      <c r="Q1711" s="1190"/>
      <c r="R1711" s="1190">
        <v>0</v>
      </c>
      <c r="S1711" s="968" t="s">
        <v>4092</v>
      </c>
      <c r="T1711" s="983">
        <f t="shared" ref="T1711:T1774" si="54">F1711*67%</f>
        <v>10825.86</v>
      </c>
      <c r="U1711" s="983">
        <f t="shared" si="53"/>
        <v>11367.153</v>
      </c>
      <c r="V1711" s="1169"/>
    </row>
    <row r="1712" spans="1:22" hidden="1">
      <c r="A1712" s="1187" t="s">
        <v>4503</v>
      </c>
      <c r="B1712" s="1188">
        <v>620070002415</v>
      </c>
      <c r="C1712" s="1187" t="s">
        <v>4628</v>
      </c>
      <c r="D1712" s="1187" t="s">
        <v>4157</v>
      </c>
      <c r="E1712" s="1187" t="s">
        <v>4120</v>
      </c>
      <c r="F1712" s="1189">
        <v>6858</v>
      </c>
      <c r="G1712" s="1187" t="s">
        <v>4091</v>
      </c>
      <c r="H1712" s="1190">
        <v>4</v>
      </c>
      <c r="I1712" s="1191">
        <v>1.05596620908131</v>
      </c>
      <c r="J1712" s="1191">
        <v>0</v>
      </c>
      <c r="K1712" s="1192">
        <v>20</v>
      </c>
      <c r="L1712" s="1191">
        <v>45.8</v>
      </c>
      <c r="M1712" s="1191">
        <v>21.119324181626201</v>
      </c>
      <c r="N1712" s="1190">
        <v>1</v>
      </c>
      <c r="O1712" s="1190">
        <v>0</v>
      </c>
      <c r="P1712" s="1187">
        <v>4690379093077</v>
      </c>
      <c r="Q1712" s="1190"/>
      <c r="R1712" s="1190">
        <v>0</v>
      </c>
      <c r="S1712" s="968" t="s">
        <v>4092</v>
      </c>
      <c r="T1712" s="983">
        <f t="shared" si="54"/>
        <v>4594.8600000000006</v>
      </c>
      <c r="U1712" s="983">
        <f t="shared" ref="U1712:U1775" si="55">T1712*1.05</f>
        <v>4824.603000000001</v>
      </c>
      <c r="V1712" s="1169"/>
    </row>
    <row r="1713" spans="1:22" hidden="1">
      <c r="A1713" s="1187" t="s">
        <v>4503</v>
      </c>
      <c r="B1713" s="1188">
        <v>620070002416</v>
      </c>
      <c r="C1713" s="1187" t="s">
        <v>4629</v>
      </c>
      <c r="D1713" s="1187" t="s">
        <v>4157</v>
      </c>
      <c r="E1713" s="1187" t="s">
        <v>4120</v>
      </c>
      <c r="F1713" s="1189">
        <v>6858</v>
      </c>
      <c r="G1713" s="1187" t="s">
        <v>4091</v>
      </c>
      <c r="H1713" s="1190">
        <v>4</v>
      </c>
      <c r="I1713" s="1191">
        <v>1.05596620908131</v>
      </c>
      <c r="J1713" s="1191">
        <v>0</v>
      </c>
      <c r="K1713" s="1192">
        <v>20</v>
      </c>
      <c r="L1713" s="1191">
        <v>45.8</v>
      </c>
      <c r="M1713" s="1191">
        <v>21.119324181626201</v>
      </c>
      <c r="N1713" s="1190">
        <v>1</v>
      </c>
      <c r="O1713" s="1190">
        <v>0</v>
      </c>
      <c r="P1713" s="1187">
        <v>4690379093084</v>
      </c>
      <c r="Q1713" s="1190"/>
      <c r="R1713" s="1190">
        <v>0</v>
      </c>
      <c r="S1713" s="968" t="s">
        <v>4092</v>
      </c>
      <c r="T1713" s="983">
        <f t="shared" si="54"/>
        <v>4594.8600000000006</v>
      </c>
      <c r="U1713" s="983">
        <f t="shared" si="55"/>
        <v>4824.603000000001</v>
      </c>
      <c r="V1713" s="1169"/>
    </row>
    <row r="1714" spans="1:22" hidden="1">
      <c r="A1714" s="1187" t="s">
        <v>4503</v>
      </c>
      <c r="B1714" s="1188">
        <v>620070002421</v>
      </c>
      <c r="C1714" s="1187" t="s">
        <v>4630</v>
      </c>
      <c r="D1714" s="1187" t="s">
        <v>4157</v>
      </c>
      <c r="E1714" s="1187" t="s">
        <v>4120</v>
      </c>
      <c r="F1714" s="1189">
        <v>6858</v>
      </c>
      <c r="G1714" s="1187" t="s">
        <v>4091</v>
      </c>
      <c r="H1714" s="1190">
        <v>4</v>
      </c>
      <c r="I1714" s="1191">
        <v>1.05596620908131</v>
      </c>
      <c r="J1714" s="1191">
        <v>0</v>
      </c>
      <c r="K1714" s="1192">
        <v>20</v>
      </c>
      <c r="L1714" s="1191">
        <v>45.8</v>
      </c>
      <c r="M1714" s="1191">
        <v>21.119324181626201</v>
      </c>
      <c r="N1714" s="1190">
        <v>1</v>
      </c>
      <c r="O1714" s="1190">
        <v>0</v>
      </c>
      <c r="P1714" s="1187">
        <v>4690379093138</v>
      </c>
      <c r="Q1714" s="1190"/>
      <c r="R1714" s="1190">
        <v>0</v>
      </c>
      <c r="S1714" s="968" t="s">
        <v>4092</v>
      </c>
      <c r="T1714" s="983">
        <f t="shared" si="54"/>
        <v>4594.8600000000006</v>
      </c>
      <c r="U1714" s="983">
        <f t="shared" si="55"/>
        <v>4824.603000000001</v>
      </c>
      <c r="V1714" s="1169"/>
    </row>
    <row r="1715" spans="1:22" hidden="1">
      <c r="A1715" s="1187" t="s">
        <v>4503</v>
      </c>
      <c r="B1715" s="1188">
        <v>620070002422</v>
      </c>
      <c r="C1715" s="1187" t="s">
        <v>4631</v>
      </c>
      <c r="D1715" s="1187" t="s">
        <v>4157</v>
      </c>
      <c r="E1715" s="1187" t="s">
        <v>4120</v>
      </c>
      <c r="F1715" s="1189">
        <v>6858</v>
      </c>
      <c r="G1715" s="1187" t="s">
        <v>4091</v>
      </c>
      <c r="H1715" s="1190">
        <v>4</v>
      </c>
      <c r="I1715" s="1191">
        <v>1.05596620908131</v>
      </c>
      <c r="J1715" s="1191">
        <v>0</v>
      </c>
      <c r="K1715" s="1192">
        <v>20</v>
      </c>
      <c r="L1715" s="1191">
        <v>45.8</v>
      </c>
      <c r="M1715" s="1191">
        <v>21.119324181626201</v>
      </c>
      <c r="N1715" s="1190">
        <v>1</v>
      </c>
      <c r="O1715" s="1190">
        <v>0</v>
      </c>
      <c r="P1715" s="1187">
        <v>4690379093145</v>
      </c>
      <c r="Q1715" s="1190"/>
      <c r="R1715" s="1190">
        <v>0</v>
      </c>
      <c r="S1715" s="968" t="s">
        <v>4092</v>
      </c>
      <c r="T1715" s="983">
        <f t="shared" si="54"/>
        <v>4594.8600000000006</v>
      </c>
      <c r="U1715" s="983">
        <f t="shared" si="55"/>
        <v>4824.603000000001</v>
      </c>
      <c r="V1715" s="1169"/>
    </row>
    <row r="1716" spans="1:22" hidden="1">
      <c r="A1716" s="1187" t="s">
        <v>4503</v>
      </c>
      <c r="B1716" s="1188">
        <v>620070002417</v>
      </c>
      <c r="C1716" s="1187" t="s">
        <v>4632</v>
      </c>
      <c r="D1716" s="1187" t="s">
        <v>4157</v>
      </c>
      <c r="E1716" s="1187" t="s">
        <v>4120</v>
      </c>
      <c r="F1716" s="1189">
        <v>6858</v>
      </c>
      <c r="G1716" s="1187" t="s">
        <v>4091</v>
      </c>
      <c r="H1716" s="1190">
        <v>4</v>
      </c>
      <c r="I1716" s="1191">
        <v>1.05596620908131</v>
      </c>
      <c r="J1716" s="1191">
        <v>0</v>
      </c>
      <c r="K1716" s="1192">
        <v>20</v>
      </c>
      <c r="L1716" s="1191">
        <v>45.8</v>
      </c>
      <c r="M1716" s="1191">
        <v>21.119324181626201</v>
      </c>
      <c r="N1716" s="1190">
        <v>1</v>
      </c>
      <c r="O1716" s="1190">
        <v>0</v>
      </c>
      <c r="P1716" s="1187">
        <v>4690379093091</v>
      </c>
      <c r="Q1716" s="1190"/>
      <c r="R1716" s="1190">
        <v>0</v>
      </c>
      <c r="S1716" s="968" t="s">
        <v>4092</v>
      </c>
      <c r="T1716" s="983">
        <f t="shared" si="54"/>
        <v>4594.8600000000006</v>
      </c>
      <c r="U1716" s="983">
        <f t="shared" si="55"/>
        <v>4824.603000000001</v>
      </c>
      <c r="V1716" s="1169"/>
    </row>
    <row r="1717" spans="1:22" hidden="1">
      <c r="A1717" s="1187" t="s">
        <v>4503</v>
      </c>
      <c r="B1717" s="1188">
        <v>620070002418</v>
      </c>
      <c r="C1717" s="1187" t="s">
        <v>4633</v>
      </c>
      <c r="D1717" s="1187" t="s">
        <v>4157</v>
      </c>
      <c r="E1717" s="1187" t="s">
        <v>4120</v>
      </c>
      <c r="F1717" s="1189">
        <v>6858</v>
      </c>
      <c r="G1717" s="1187" t="s">
        <v>4091</v>
      </c>
      <c r="H1717" s="1190">
        <v>4</v>
      </c>
      <c r="I1717" s="1191">
        <v>1.05596620908131</v>
      </c>
      <c r="J1717" s="1191">
        <v>0</v>
      </c>
      <c r="K1717" s="1192">
        <v>20</v>
      </c>
      <c r="L1717" s="1191">
        <v>45.8</v>
      </c>
      <c r="M1717" s="1191">
        <v>21.119324181626201</v>
      </c>
      <c r="N1717" s="1190">
        <v>1</v>
      </c>
      <c r="O1717" s="1190">
        <v>0</v>
      </c>
      <c r="P1717" s="1187">
        <v>4690379093107</v>
      </c>
      <c r="Q1717" s="1190"/>
      <c r="R1717" s="1190">
        <v>0</v>
      </c>
      <c r="S1717" s="968" t="s">
        <v>4092</v>
      </c>
      <c r="T1717" s="983">
        <f t="shared" si="54"/>
        <v>4594.8600000000006</v>
      </c>
      <c r="U1717" s="983">
        <f t="shared" si="55"/>
        <v>4824.603000000001</v>
      </c>
      <c r="V1717" s="1169"/>
    </row>
    <row r="1718" spans="1:22" hidden="1">
      <c r="A1718" s="1187" t="s">
        <v>4503</v>
      </c>
      <c r="B1718" s="1188">
        <v>620070002419</v>
      </c>
      <c r="C1718" s="1187" t="s">
        <v>4634</v>
      </c>
      <c r="D1718" s="1187" t="s">
        <v>4157</v>
      </c>
      <c r="E1718" s="1187" t="s">
        <v>4120</v>
      </c>
      <c r="F1718" s="1189">
        <v>6858</v>
      </c>
      <c r="G1718" s="1187" t="s">
        <v>4091</v>
      </c>
      <c r="H1718" s="1190">
        <v>4</v>
      </c>
      <c r="I1718" s="1191">
        <v>1.05596620908131</v>
      </c>
      <c r="J1718" s="1191">
        <v>0</v>
      </c>
      <c r="K1718" s="1192">
        <v>20</v>
      </c>
      <c r="L1718" s="1191">
        <v>45.8</v>
      </c>
      <c r="M1718" s="1191">
        <v>21.119324181626201</v>
      </c>
      <c r="N1718" s="1190">
        <v>1</v>
      </c>
      <c r="O1718" s="1190">
        <v>0</v>
      </c>
      <c r="P1718" s="1187">
        <v>4690379093114</v>
      </c>
      <c r="Q1718" s="1190"/>
      <c r="R1718" s="1190">
        <v>0</v>
      </c>
      <c r="S1718" s="968" t="s">
        <v>4092</v>
      </c>
      <c r="T1718" s="983">
        <f t="shared" si="54"/>
        <v>4594.8600000000006</v>
      </c>
      <c r="U1718" s="983">
        <f t="shared" si="55"/>
        <v>4824.603000000001</v>
      </c>
      <c r="V1718" s="1169"/>
    </row>
    <row r="1719" spans="1:22" hidden="1">
      <c r="A1719" s="1187" t="s">
        <v>4503</v>
      </c>
      <c r="B1719" s="1188">
        <v>620070002420</v>
      </c>
      <c r="C1719" s="1187" t="s">
        <v>4635</v>
      </c>
      <c r="D1719" s="1187" t="s">
        <v>4157</v>
      </c>
      <c r="E1719" s="1187" t="s">
        <v>4120</v>
      </c>
      <c r="F1719" s="1189">
        <v>6858</v>
      </c>
      <c r="G1719" s="1187" t="s">
        <v>4091</v>
      </c>
      <c r="H1719" s="1190">
        <v>4</v>
      </c>
      <c r="I1719" s="1191">
        <v>1.05596620908131</v>
      </c>
      <c r="J1719" s="1191">
        <v>0</v>
      </c>
      <c r="K1719" s="1192">
        <v>20</v>
      </c>
      <c r="L1719" s="1191">
        <v>45.8</v>
      </c>
      <c r="M1719" s="1191">
        <v>21.119324181626201</v>
      </c>
      <c r="N1719" s="1190">
        <v>1</v>
      </c>
      <c r="O1719" s="1190">
        <v>0</v>
      </c>
      <c r="P1719" s="1187">
        <v>4690379093121</v>
      </c>
      <c r="Q1719" s="1190"/>
      <c r="R1719" s="1190">
        <v>0</v>
      </c>
      <c r="S1719" s="968" t="s">
        <v>4092</v>
      </c>
      <c r="T1719" s="983">
        <f t="shared" si="54"/>
        <v>4594.8600000000006</v>
      </c>
      <c r="U1719" s="983">
        <f t="shared" si="55"/>
        <v>4824.603000000001</v>
      </c>
      <c r="V1719" s="1169"/>
    </row>
    <row r="1720" spans="1:22" hidden="1">
      <c r="A1720" s="1187" t="s">
        <v>4503</v>
      </c>
      <c r="B1720" s="1188">
        <v>620070002423</v>
      </c>
      <c r="C1720" s="1187" t="s">
        <v>4636</v>
      </c>
      <c r="D1720" s="1187" t="s">
        <v>4157</v>
      </c>
      <c r="E1720" s="1187" t="s">
        <v>4120</v>
      </c>
      <c r="F1720" s="1189">
        <v>11520</v>
      </c>
      <c r="G1720" s="1187" t="s">
        <v>4091</v>
      </c>
      <c r="H1720" s="1190">
        <v>2</v>
      </c>
      <c r="I1720" s="1191">
        <v>0.527983104540655</v>
      </c>
      <c r="J1720" s="1191">
        <v>0</v>
      </c>
      <c r="K1720" s="1192">
        <v>26</v>
      </c>
      <c r="L1720" s="1191">
        <v>22.9</v>
      </c>
      <c r="M1720" s="1191">
        <v>13.727560718056999</v>
      </c>
      <c r="N1720" s="1190">
        <v>1</v>
      </c>
      <c r="O1720" s="1190">
        <v>0</v>
      </c>
      <c r="P1720" s="1187">
        <v>4690379093152</v>
      </c>
      <c r="Q1720" s="1190"/>
      <c r="R1720" s="1190">
        <v>0</v>
      </c>
      <c r="S1720" s="968" t="s">
        <v>4092</v>
      </c>
      <c r="T1720" s="983">
        <f t="shared" si="54"/>
        <v>7718.4000000000005</v>
      </c>
      <c r="U1720" s="983">
        <f t="shared" si="55"/>
        <v>8104.3200000000006</v>
      </c>
      <c r="V1720" s="1169"/>
    </row>
    <row r="1721" spans="1:22" hidden="1">
      <c r="A1721" s="1187" t="s">
        <v>4503</v>
      </c>
      <c r="B1721" s="1188">
        <v>620070002424</v>
      </c>
      <c r="C1721" s="1187" t="s">
        <v>4637</v>
      </c>
      <c r="D1721" s="1187" t="s">
        <v>4157</v>
      </c>
      <c r="E1721" s="1187" t="s">
        <v>4120</v>
      </c>
      <c r="F1721" s="1189">
        <v>11520</v>
      </c>
      <c r="G1721" s="1187" t="s">
        <v>4091</v>
      </c>
      <c r="H1721" s="1190">
        <v>2</v>
      </c>
      <c r="I1721" s="1191">
        <v>0.527983104540655</v>
      </c>
      <c r="J1721" s="1191">
        <v>0</v>
      </c>
      <c r="K1721" s="1192">
        <v>26</v>
      </c>
      <c r="L1721" s="1191">
        <v>22.9</v>
      </c>
      <c r="M1721" s="1191">
        <v>13.727560718056999</v>
      </c>
      <c r="N1721" s="1190">
        <v>1</v>
      </c>
      <c r="O1721" s="1190">
        <v>0</v>
      </c>
      <c r="P1721" s="1187">
        <v>4690379093169</v>
      </c>
      <c r="Q1721" s="1190"/>
      <c r="R1721" s="1190">
        <v>0</v>
      </c>
      <c r="S1721" s="968" t="s">
        <v>4092</v>
      </c>
      <c r="T1721" s="983">
        <f t="shared" si="54"/>
        <v>7718.4000000000005</v>
      </c>
      <c r="U1721" s="983">
        <f t="shared" si="55"/>
        <v>8104.3200000000006</v>
      </c>
      <c r="V1721" s="1169"/>
    </row>
    <row r="1722" spans="1:22" hidden="1">
      <c r="A1722" s="1187" t="s">
        <v>4503</v>
      </c>
      <c r="B1722" s="1188">
        <v>620070002429</v>
      </c>
      <c r="C1722" s="1187" t="s">
        <v>4638</v>
      </c>
      <c r="D1722" s="1187" t="s">
        <v>4157</v>
      </c>
      <c r="E1722" s="1187" t="s">
        <v>4120</v>
      </c>
      <c r="F1722" s="1189">
        <v>11520</v>
      </c>
      <c r="G1722" s="1187" t="s">
        <v>4091</v>
      </c>
      <c r="H1722" s="1190">
        <v>2</v>
      </c>
      <c r="I1722" s="1191">
        <v>0.527983104540655</v>
      </c>
      <c r="J1722" s="1191">
        <v>0</v>
      </c>
      <c r="K1722" s="1192">
        <v>26</v>
      </c>
      <c r="L1722" s="1191">
        <v>22.9</v>
      </c>
      <c r="M1722" s="1191">
        <v>13.727560718056999</v>
      </c>
      <c r="N1722" s="1190">
        <v>1</v>
      </c>
      <c r="O1722" s="1190">
        <v>0</v>
      </c>
      <c r="P1722" s="1187">
        <v>4690379093213</v>
      </c>
      <c r="Q1722" s="1190"/>
      <c r="R1722" s="1190">
        <v>0</v>
      </c>
      <c r="S1722" s="968" t="s">
        <v>4092</v>
      </c>
      <c r="T1722" s="983">
        <f t="shared" si="54"/>
        <v>7718.4000000000005</v>
      </c>
      <c r="U1722" s="983">
        <f t="shared" si="55"/>
        <v>8104.3200000000006</v>
      </c>
      <c r="V1722" s="1169"/>
    </row>
    <row r="1723" spans="1:22" hidden="1">
      <c r="A1723" s="1187" t="s">
        <v>4503</v>
      </c>
      <c r="B1723" s="1188">
        <v>620070002430</v>
      </c>
      <c r="C1723" s="1187" t="s">
        <v>4639</v>
      </c>
      <c r="D1723" s="1187" t="s">
        <v>4157</v>
      </c>
      <c r="E1723" s="1187" t="s">
        <v>4120</v>
      </c>
      <c r="F1723" s="1189">
        <v>11520</v>
      </c>
      <c r="G1723" s="1187" t="s">
        <v>4091</v>
      </c>
      <c r="H1723" s="1190">
        <v>2</v>
      </c>
      <c r="I1723" s="1191">
        <v>0.527983104540655</v>
      </c>
      <c r="J1723" s="1191">
        <v>0</v>
      </c>
      <c r="K1723" s="1192">
        <v>26</v>
      </c>
      <c r="L1723" s="1191">
        <v>22.9</v>
      </c>
      <c r="M1723" s="1191">
        <v>13.727560718056999</v>
      </c>
      <c r="N1723" s="1190">
        <v>1</v>
      </c>
      <c r="O1723" s="1190">
        <v>0</v>
      </c>
      <c r="P1723" s="1187">
        <v>4690379093220</v>
      </c>
      <c r="Q1723" s="1190"/>
      <c r="R1723" s="1190">
        <v>0</v>
      </c>
      <c r="S1723" s="968" t="s">
        <v>4092</v>
      </c>
      <c r="T1723" s="983">
        <f t="shared" si="54"/>
        <v>7718.4000000000005</v>
      </c>
      <c r="U1723" s="983">
        <f t="shared" si="55"/>
        <v>8104.3200000000006</v>
      </c>
      <c r="V1723" s="1169"/>
    </row>
    <row r="1724" spans="1:22" hidden="1">
      <c r="A1724" s="1187" t="s">
        <v>4503</v>
      </c>
      <c r="B1724" s="1188">
        <v>620070002425</v>
      </c>
      <c r="C1724" s="1187" t="s">
        <v>4640</v>
      </c>
      <c r="D1724" s="1187" t="s">
        <v>4157</v>
      </c>
      <c r="E1724" s="1187" t="s">
        <v>4120</v>
      </c>
      <c r="F1724" s="1189">
        <v>11520</v>
      </c>
      <c r="G1724" s="1187" t="s">
        <v>4091</v>
      </c>
      <c r="H1724" s="1190">
        <v>2</v>
      </c>
      <c r="I1724" s="1191">
        <v>0.527983104540655</v>
      </c>
      <c r="J1724" s="1191">
        <v>0</v>
      </c>
      <c r="K1724" s="1192">
        <v>26</v>
      </c>
      <c r="L1724" s="1191">
        <v>22.9</v>
      </c>
      <c r="M1724" s="1191">
        <v>13.727560718056999</v>
      </c>
      <c r="N1724" s="1190">
        <v>1</v>
      </c>
      <c r="O1724" s="1190">
        <v>0</v>
      </c>
      <c r="P1724" s="1187">
        <v>4690379093176</v>
      </c>
      <c r="Q1724" s="1190"/>
      <c r="R1724" s="1190">
        <v>0</v>
      </c>
      <c r="S1724" s="968" t="s">
        <v>4092</v>
      </c>
      <c r="T1724" s="983">
        <f t="shared" si="54"/>
        <v>7718.4000000000005</v>
      </c>
      <c r="U1724" s="983">
        <f t="shared" si="55"/>
        <v>8104.3200000000006</v>
      </c>
      <c r="V1724" s="1169"/>
    </row>
    <row r="1725" spans="1:22" hidden="1">
      <c r="A1725" s="1187" t="s">
        <v>4503</v>
      </c>
      <c r="B1725" s="1188">
        <v>620070002426</v>
      </c>
      <c r="C1725" s="1187" t="s">
        <v>4641</v>
      </c>
      <c r="D1725" s="1187" t="s">
        <v>4157</v>
      </c>
      <c r="E1725" s="1187" t="s">
        <v>4120</v>
      </c>
      <c r="F1725" s="1189">
        <v>11520</v>
      </c>
      <c r="G1725" s="1187" t="s">
        <v>4091</v>
      </c>
      <c r="H1725" s="1190">
        <v>2</v>
      </c>
      <c r="I1725" s="1191">
        <v>0.527983104540655</v>
      </c>
      <c r="J1725" s="1191">
        <v>0</v>
      </c>
      <c r="K1725" s="1192">
        <v>26</v>
      </c>
      <c r="L1725" s="1191">
        <v>22.9</v>
      </c>
      <c r="M1725" s="1191">
        <v>13.727560718056999</v>
      </c>
      <c r="N1725" s="1190">
        <v>1</v>
      </c>
      <c r="O1725" s="1190">
        <v>0</v>
      </c>
      <c r="P1725" s="1187">
        <v>4690379093183</v>
      </c>
      <c r="Q1725" s="1190"/>
      <c r="R1725" s="1190">
        <v>0</v>
      </c>
      <c r="S1725" s="968" t="s">
        <v>4092</v>
      </c>
      <c r="T1725" s="983">
        <f t="shared" si="54"/>
        <v>7718.4000000000005</v>
      </c>
      <c r="U1725" s="983">
        <f t="shared" si="55"/>
        <v>8104.3200000000006</v>
      </c>
      <c r="V1725" s="1169"/>
    </row>
    <row r="1726" spans="1:22" hidden="1">
      <c r="A1726" s="1187" t="s">
        <v>4503</v>
      </c>
      <c r="B1726" s="1188">
        <v>620070002427</v>
      </c>
      <c r="C1726" s="1187" t="s">
        <v>4642</v>
      </c>
      <c r="D1726" s="1187" t="s">
        <v>4157</v>
      </c>
      <c r="E1726" s="1187" t="s">
        <v>4120</v>
      </c>
      <c r="F1726" s="1189">
        <v>11520</v>
      </c>
      <c r="G1726" s="1187" t="s">
        <v>4091</v>
      </c>
      <c r="H1726" s="1190">
        <v>2</v>
      </c>
      <c r="I1726" s="1191">
        <v>0.527983104540655</v>
      </c>
      <c r="J1726" s="1191">
        <v>0</v>
      </c>
      <c r="K1726" s="1192">
        <v>26</v>
      </c>
      <c r="L1726" s="1191">
        <v>22.9</v>
      </c>
      <c r="M1726" s="1191">
        <v>13.727560718056999</v>
      </c>
      <c r="N1726" s="1190">
        <v>1</v>
      </c>
      <c r="O1726" s="1190">
        <v>0</v>
      </c>
      <c r="P1726" s="1187">
        <v>4690379093190</v>
      </c>
      <c r="Q1726" s="1190"/>
      <c r="R1726" s="1190">
        <v>0</v>
      </c>
      <c r="S1726" s="968" t="s">
        <v>4092</v>
      </c>
      <c r="T1726" s="983">
        <f t="shared" si="54"/>
        <v>7718.4000000000005</v>
      </c>
      <c r="U1726" s="983">
        <f t="shared" si="55"/>
        <v>8104.3200000000006</v>
      </c>
      <c r="V1726" s="1169"/>
    </row>
    <row r="1727" spans="1:22" hidden="1">
      <c r="A1727" s="1187" t="s">
        <v>4503</v>
      </c>
      <c r="B1727" s="1188">
        <v>620070002428</v>
      </c>
      <c r="C1727" s="1187" t="s">
        <v>4643</v>
      </c>
      <c r="D1727" s="1187" t="s">
        <v>4157</v>
      </c>
      <c r="E1727" s="1187" t="s">
        <v>4120</v>
      </c>
      <c r="F1727" s="1189">
        <v>11520</v>
      </c>
      <c r="G1727" s="1187" t="s">
        <v>4091</v>
      </c>
      <c r="H1727" s="1190">
        <v>2</v>
      </c>
      <c r="I1727" s="1191">
        <v>0.527983104540655</v>
      </c>
      <c r="J1727" s="1191">
        <v>0</v>
      </c>
      <c r="K1727" s="1192">
        <v>26</v>
      </c>
      <c r="L1727" s="1191">
        <v>22.9</v>
      </c>
      <c r="M1727" s="1191">
        <v>13.727560718056999</v>
      </c>
      <c r="N1727" s="1190">
        <v>1</v>
      </c>
      <c r="O1727" s="1190">
        <v>0</v>
      </c>
      <c r="P1727" s="1187">
        <v>4690379093206</v>
      </c>
      <c r="Q1727" s="1190"/>
      <c r="R1727" s="1190">
        <v>0</v>
      </c>
      <c r="S1727" s="968" t="s">
        <v>4092</v>
      </c>
      <c r="T1727" s="983">
        <f t="shared" si="54"/>
        <v>7718.4000000000005</v>
      </c>
      <c r="U1727" s="983">
        <f t="shared" si="55"/>
        <v>8104.3200000000006</v>
      </c>
      <c r="V1727" s="1169"/>
    </row>
    <row r="1728" spans="1:22" hidden="1">
      <c r="A1728" s="1187" t="s">
        <v>4503</v>
      </c>
      <c r="B1728" s="1188">
        <v>620070002431</v>
      </c>
      <c r="C1728" s="1187" t="s">
        <v>4644</v>
      </c>
      <c r="D1728" s="1187" t="s">
        <v>4157</v>
      </c>
      <c r="E1728" s="1187" t="s">
        <v>4120</v>
      </c>
      <c r="F1728" s="1189">
        <v>11520</v>
      </c>
      <c r="G1728" s="1187" t="s">
        <v>4091</v>
      </c>
      <c r="H1728" s="1190">
        <v>2</v>
      </c>
      <c r="I1728" s="1191">
        <v>0.527983104540655</v>
      </c>
      <c r="J1728" s="1191">
        <v>0</v>
      </c>
      <c r="K1728" s="1192">
        <v>26</v>
      </c>
      <c r="L1728" s="1191">
        <v>22.9</v>
      </c>
      <c r="M1728" s="1191">
        <v>13.727560718056999</v>
      </c>
      <c r="N1728" s="1190">
        <v>1</v>
      </c>
      <c r="O1728" s="1190">
        <v>0</v>
      </c>
      <c r="P1728" s="1187">
        <v>4690379093237</v>
      </c>
      <c r="Q1728" s="1190"/>
      <c r="R1728" s="1190">
        <v>0</v>
      </c>
      <c r="S1728" s="968" t="s">
        <v>4092</v>
      </c>
      <c r="T1728" s="983">
        <f t="shared" si="54"/>
        <v>7718.4000000000005</v>
      </c>
      <c r="U1728" s="983">
        <f t="shared" si="55"/>
        <v>8104.3200000000006</v>
      </c>
      <c r="V1728" s="1169"/>
    </row>
    <row r="1729" spans="1:22" hidden="1">
      <c r="A1729" s="1187" t="s">
        <v>4503</v>
      </c>
      <c r="B1729" s="1188">
        <v>620070002432</v>
      </c>
      <c r="C1729" s="1187" t="s">
        <v>4645</v>
      </c>
      <c r="D1729" s="1187" t="s">
        <v>4157</v>
      </c>
      <c r="E1729" s="1187" t="s">
        <v>4120</v>
      </c>
      <c r="F1729" s="1189">
        <v>11520</v>
      </c>
      <c r="G1729" s="1187" t="s">
        <v>4091</v>
      </c>
      <c r="H1729" s="1190">
        <v>2</v>
      </c>
      <c r="I1729" s="1191">
        <v>0.527983104540655</v>
      </c>
      <c r="J1729" s="1191">
        <v>0</v>
      </c>
      <c r="K1729" s="1192">
        <v>26</v>
      </c>
      <c r="L1729" s="1191">
        <v>22.9</v>
      </c>
      <c r="M1729" s="1191">
        <v>13.727560718056999</v>
      </c>
      <c r="N1729" s="1190">
        <v>1</v>
      </c>
      <c r="O1729" s="1190">
        <v>0</v>
      </c>
      <c r="P1729" s="1187">
        <v>4690379093244</v>
      </c>
      <c r="Q1729" s="1190"/>
      <c r="R1729" s="1190">
        <v>0</v>
      </c>
      <c r="S1729" s="968" t="s">
        <v>4092</v>
      </c>
      <c r="T1729" s="983">
        <f t="shared" si="54"/>
        <v>7718.4000000000005</v>
      </c>
      <c r="U1729" s="983">
        <f t="shared" si="55"/>
        <v>8104.3200000000006</v>
      </c>
      <c r="V1729" s="1169"/>
    </row>
    <row r="1730" spans="1:22" hidden="1">
      <c r="A1730" s="1187" t="s">
        <v>4503</v>
      </c>
      <c r="B1730" s="1188">
        <v>620070002437</v>
      </c>
      <c r="C1730" s="1187" t="s">
        <v>4646</v>
      </c>
      <c r="D1730" s="1187" t="s">
        <v>4157</v>
      </c>
      <c r="E1730" s="1187" t="s">
        <v>4120</v>
      </c>
      <c r="F1730" s="1189">
        <v>11520</v>
      </c>
      <c r="G1730" s="1187" t="s">
        <v>4091</v>
      </c>
      <c r="H1730" s="1190">
        <v>2</v>
      </c>
      <c r="I1730" s="1191">
        <v>0.527983104540655</v>
      </c>
      <c r="J1730" s="1191">
        <v>0</v>
      </c>
      <c r="K1730" s="1192">
        <v>26</v>
      </c>
      <c r="L1730" s="1191">
        <v>22.9</v>
      </c>
      <c r="M1730" s="1191">
        <v>13.727560718056999</v>
      </c>
      <c r="N1730" s="1190">
        <v>1</v>
      </c>
      <c r="O1730" s="1190">
        <v>0</v>
      </c>
      <c r="P1730" s="1187">
        <v>4690379093299</v>
      </c>
      <c r="Q1730" s="1190"/>
      <c r="R1730" s="1190">
        <v>0</v>
      </c>
      <c r="S1730" s="968" t="s">
        <v>4092</v>
      </c>
      <c r="T1730" s="983">
        <f t="shared" si="54"/>
        <v>7718.4000000000005</v>
      </c>
      <c r="U1730" s="983">
        <f t="shared" si="55"/>
        <v>8104.3200000000006</v>
      </c>
      <c r="V1730" s="1169"/>
    </row>
    <row r="1731" spans="1:22" hidden="1">
      <c r="A1731" s="1187" t="s">
        <v>4503</v>
      </c>
      <c r="B1731" s="1188">
        <v>620070002438</v>
      </c>
      <c r="C1731" s="1187" t="s">
        <v>4647</v>
      </c>
      <c r="D1731" s="1187" t="s">
        <v>4157</v>
      </c>
      <c r="E1731" s="1187" t="s">
        <v>4120</v>
      </c>
      <c r="F1731" s="1189">
        <v>11520</v>
      </c>
      <c r="G1731" s="1187" t="s">
        <v>4091</v>
      </c>
      <c r="H1731" s="1190">
        <v>2</v>
      </c>
      <c r="I1731" s="1191">
        <v>0.527983104540655</v>
      </c>
      <c r="J1731" s="1191">
        <v>0</v>
      </c>
      <c r="K1731" s="1192">
        <v>26</v>
      </c>
      <c r="L1731" s="1191">
        <v>22.9</v>
      </c>
      <c r="M1731" s="1191">
        <v>13.727560718056999</v>
      </c>
      <c r="N1731" s="1190">
        <v>1</v>
      </c>
      <c r="O1731" s="1190">
        <v>0</v>
      </c>
      <c r="P1731" s="1187">
        <v>4690379093305</v>
      </c>
      <c r="Q1731" s="1190"/>
      <c r="R1731" s="1190">
        <v>0</v>
      </c>
      <c r="S1731" s="968" t="s">
        <v>4092</v>
      </c>
      <c r="T1731" s="983">
        <f t="shared" si="54"/>
        <v>7718.4000000000005</v>
      </c>
      <c r="U1731" s="983">
        <f t="shared" si="55"/>
        <v>8104.3200000000006</v>
      </c>
      <c r="V1731" s="1169"/>
    </row>
    <row r="1732" spans="1:22" hidden="1">
      <c r="A1732" s="1187" t="s">
        <v>4503</v>
      </c>
      <c r="B1732" s="1188">
        <v>620070002433</v>
      </c>
      <c r="C1732" s="1187" t="s">
        <v>4648</v>
      </c>
      <c r="D1732" s="1187" t="s">
        <v>4157</v>
      </c>
      <c r="E1732" s="1187" t="s">
        <v>4120</v>
      </c>
      <c r="F1732" s="1189">
        <v>11520</v>
      </c>
      <c r="G1732" s="1187" t="s">
        <v>4091</v>
      </c>
      <c r="H1732" s="1190">
        <v>2</v>
      </c>
      <c r="I1732" s="1191">
        <v>0.527983104540655</v>
      </c>
      <c r="J1732" s="1191">
        <v>0</v>
      </c>
      <c r="K1732" s="1192">
        <v>26</v>
      </c>
      <c r="L1732" s="1191">
        <v>22.9</v>
      </c>
      <c r="M1732" s="1191">
        <v>13.727560718056999</v>
      </c>
      <c r="N1732" s="1190">
        <v>1</v>
      </c>
      <c r="O1732" s="1190">
        <v>0</v>
      </c>
      <c r="P1732" s="1187">
        <v>4690379093251</v>
      </c>
      <c r="Q1732" s="1190"/>
      <c r="R1732" s="1190">
        <v>0</v>
      </c>
      <c r="S1732" s="968" t="s">
        <v>4092</v>
      </c>
      <c r="T1732" s="983">
        <f t="shared" si="54"/>
        <v>7718.4000000000005</v>
      </c>
      <c r="U1732" s="983">
        <f t="shared" si="55"/>
        <v>8104.3200000000006</v>
      </c>
      <c r="V1732" s="1169"/>
    </row>
    <row r="1733" spans="1:22" hidden="1">
      <c r="A1733" s="1187" t="s">
        <v>4503</v>
      </c>
      <c r="B1733" s="1188">
        <v>620070002434</v>
      </c>
      <c r="C1733" s="1187" t="s">
        <v>4649</v>
      </c>
      <c r="D1733" s="1187" t="s">
        <v>4157</v>
      </c>
      <c r="E1733" s="1187" t="s">
        <v>4120</v>
      </c>
      <c r="F1733" s="1189">
        <v>11520</v>
      </c>
      <c r="G1733" s="1187" t="s">
        <v>4091</v>
      </c>
      <c r="H1733" s="1190">
        <v>2</v>
      </c>
      <c r="I1733" s="1191">
        <v>0.527983104540655</v>
      </c>
      <c r="J1733" s="1191">
        <v>0</v>
      </c>
      <c r="K1733" s="1192">
        <v>26</v>
      </c>
      <c r="L1733" s="1191">
        <v>22.9</v>
      </c>
      <c r="M1733" s="1191">
        <v>13.727560718056999</v>
      </c>
      <c r="N1733" s="1190">
        <v>1</v>
      </c>
      <c r="O1733" s="1190">
        <v>0</v>
      </c>
      <c r="P1733" s="1187">
        <v>4690379093268</v>
      </c>
      <c r="Q1733" s="1190"/>
      <c r="R1733" s="1190">
        <v>0</v>
      </c>
      <c r="S1733" s="968" t="s">
        <v>4092</v>
      </c>
      <c r="T1733" s="983">
        <f t="shared" si="54"/>
        <v>7718.4000000000005</v>
      </c>
      <c r="U1733" s="983">
        <f t="shared" si="55"/>
        <v>8104.3200000000006</v>
      </c>
      <c r="V1733" s="1169"/>
    </row>
    <row r="1734" spans="1:22" hidden="1">
      <c r="A1734" s="1187" t="s">
        <v>4503</v>
      </c>
      <c r="B1734" s="1188">
        <v>620070002435</v>
      </c>
      <c r="C1734" s="1187" t="s">
        <v>4650</v>
      </c>
      <c r="D1734" s="1187" t="s">
        <v>4157</v>
      </c>
      <c r="E1734" s="1187" t="s">
        <v>4120</v>
      </c>
      <c r="F1734" s="1189">
        <v>11520</v>
      </c>
      <c r="G1734" s="1187" t="s">
        <v>4091</v>
      </c>
      <c r="H1734" s="1190">
        <v>2</v>
      </c>
      <c r="I1734" s="1191">
        <v>0.527983104540655</v>
      </c>
      <c r="J1734" s="1191">
        <v>0</v>
      </c>
      <c r="K1734" s="1192">
        <v>26</v>
      </c>
      <c r="L1734" s="1191">
        <v>22.9</v>
      </c>
      <c r="M1734" s="1191">
        <v>13.727560718056999</v>
      </c>
      <c r="N1734" s="1190">
        <v>1</v>
      </c>
      <c r="O1734" s="1190">
        <v>0</v>
      </c>
      <c r="P1734" s="1187">
        <v>4690379093275</v>
      </c>
      <c r="Q1734" s="1190"/>
      <c r="R1734" s="1190">
        <v>0</v>
      </c>
      <c r="S1734" s="968" t="s">
        <v>4092</v>
      </c>
      <c r="T1734" s="983">
        <f t="shared" si="54"/>
        <v>7718.4000000000005</v>
      </c>
      <c r="U1734" s="983">
        <f t="shared" si="55"/>
        <v>8104.3200000000006</v>
      </c>
      <c r="V1734" s="1169"/>
    </row>
    <row r="1735" spans="1:22" hidden="1">
      <c r="A1735" s="1187" t="s">
        <v>4503</v>
      </c>
      <c r="B1735" s="1188">
        <v>620070002436</v>
      </c>
      <c r="C1735" s="1187" t="s">
        <v>4651</v>
      </c>
      <c r="D1735" s="1187" t="s">
        <v>4157</v>
      </c>
      <c r="E1735" s="1187" t="s">
        <v>4120</v>
      </c>
      <c r="F1735" s="1189">
        <v>11520</v>
      </c>
      <c r="G1735" s="1187" t="s">
        <v>4091</v>
      </c>
      <c r="H1735" s="1190">
        <v>2</v>
      </c>
      <c r="I1735" s="1191">
        <v>0.527983104540655</v>
      </c>
      <c r="J1735" s="1191">
        <v>0</v>
      </c>
      <c r="K1735" s="1192">
        <v>26</v>
      </c>
      <c r="L1735" s="1191">
        <v>22.9</v>
      </c>
      <c r="M1735" s="1191">
        <v>13.727560718056999</v>
      </c>
      <c r="N1735" s="1190">
        <v>1</v>
      </c>
      <c r="O1735" s="1190">
        <v>0</v>
      </c>
      <c r="P1735" s="1187">
        <v>4690379093282</v>
      </c>
      <c r="Q1735" s="1190"/>
      <c r="R1735" s="1190">
        <v>0</v>
      </c>
      <c r="S1735" s="968" t="s">
        <v>4092</v>
      </c>
      <c r="T1735" s="983">
        <f t="shared" si="54"/>
        <v>7718.4000000000005</v>
      </c>
      <c r="U1735" s="983">
        <f t="shared" si="55"/>
        <v>8104.3200000000006</v>
      </c>
      <c r="V1735" s="1169"/>
    </row>
    <row r="1736" spans="1:22" hidden="1">
      <c r="A1736" s="1187" t="s">
        <v>4503</v>
      </c>
      <c r="B1736" s="1188">
        <v>620070002439</v>
      </c>
      <c r="C1736" s="1187" t="s">
        <v>4652</v>
      </c>
      <c r="D1736" s="1187" t="s">
        <v>4170</v>
      </c>
      <c r="E1736" s="1187" t="s">
        <v>4120</v>
      </c>
      <c r="F1736" s="1189">
        <v>8838</v>
      </c>
      <c r="G1736" s="1187" t="s">
        <v>4091</v>
      </c>
      <c r="H1736" s="1190">
        <v>2</v>
      </c>
      <c r="I1736" s="1191">
        <v>0.79207920792079201</v>
      </c>
      <c r="J1736" s="1191">
        <v>0</v>
      </c>
      <c r="K1736" s="1192">
        <v>18</v>
      </c>
      <c r="L1736" s="1191">
        <v>22.9</v>
      </c>
      <c r="M1736" s="1191">
        <v>14.2574257425743</v>
      </c>
      <c r="N1736" s="1190">
        <v>1</v>
      </c>
      <c r="O1736" s="1190">
        <v>0</v>
      </c>
      <c r="P1736" s="1187">
        <v>4690379093312</v>
      </c>
      <c r="Q1736" s="1190"/>
      <c r="R1736" s="1190">
        <v>0</v>
      </c>
      <c r="S1736" s="968" t="s">
        <v>4092</v>
      </c>
      <c r="T1736" s="983">
        <f t="shared" si="54"/>
        <v>5921.46</v>
      </c>
      <c r="U1736" s="983">
        <f t="shared" si="55"/>
        <v>6217.5330000000004</v>
      </c>
      <c r="V1736" s="1169"/>
    </row>
    <row r="1737" spans="1:22" hidden="1">
      <c r="A1737" s="1187" t="s">
        <v>4503</v>
      </c>
      <c r="B1737" s="1188">
        <v>620070002440</v>
      </c>
      <c r="C1737" s="1187" t="s">
        <v>4653</v>
      </c>
      <c r="D1737" s="1187" t="s">
        <v>4170</v>
      </c>
      <c r="E1737" s="1187" t="s">
        <v>4120</v>
      </c>
      <c r="F1737" s="1189">
        <v>8838</v>
      </c>
      <c r="G1737" s="1187" t="s">
        <v>4091</v>
      </c>
      <c r="H1737" s="1190">
        <v>2</v>
      </c>
      <c r="I1737" s="1191">
        <v>0.79207920792079201</v>
      </c>
      <c r="J1737" s="1191">
        <v>0</v>
      </c>
      <c r="K1737" s="1192">
        <v>18</v>
      </c>
      <c r="L1737" s="1191">
        <v>22.9</v>
      </c>
      <c r="M1737" s="1191">
        <v>14.2574257425743</v>
      </c>
      <c r="N1737" s="1190">
        <v>1</v>
      </c>
      <c r="O1737" s="1190">
        <v>0</v>
      </c>
      <c r="P1737" s="1187">
        <v>4690379093329</v>
      </c>
      <c r="Q1737" s="1190"/>
      <c r="R1737" s="1190">
        <v>0</v>
      </c>
      <c r="S1737" s="968" t="s">
        <v>4092</v>
      </c>
      <c r="T1737" s="983">
        <f t="shared" si="54"/>
        <v>5921.46</v>
      </c>
      <c r="U1737" s="983">
        <f t="shared" si="55"/>
        <v>6217.5330000000004</v>
      </c>
      <c r="V1737" s="1169"/>
    </row>
    <row r="1738" spans="1:22" hidden="1">
      <c r="A1738" s="1187" t="s">
        <v>4503</v>
      </c>
      <c r="B1738" s="1188">
        <v>620070002441</v>
      </c>
      <c r="C1738" s="1187" t="s">
        <v>4654</v>
      </c>
      <c r="D1738" s="1187" t="s">
        <v>4170</v>
      </c>
      <c r="E1738" s="1187" t="s">
        <v>4120</v>
      </c>
      <c r="F1738" s="1189">
        <v>8838</v>
      </c>
      <c r="G1738" s="1187" t="s">
        <v>4091</v>
      </c>
      <c r="H1738" s="1190">
        <v>2</v>
      </c>
      <c r="I1738" s="1191">
        <v>0.79207920792079201</v>
      </c>
      <c r="J1738" s="1191">
        <v>0</v>
      </c>
      <c r="K1738" s="1192">
        <v>18</v>
      </c>
      <c r="L1738" s="1191">
        <v>22.9</v>
      </c>
      <c r="M1738" s="1191">
        <v>14.2574257425743</v>
      </c>
      <c r="N1738" s="1190">
        <v>1</v>
      </c>
      <c r="O1738" s="1190">
        <v>0</v>
      </c>
      <c r="P1738" s="1187">
        <v>4690379093336</v>
      </c>
      <c r="Q1738" s="1190"/>
      <c r="R1738" s="1190">
        <v>0</v>
      </c>
      <c r="S1738" s="968" t="s">
        <v>4092</v>
      </c>
      <c r="T1738" s="983">
        <f t="shared" si="54"/>
        <v>5921.46</v>
      </c>
      <c r="U1738" s="983">
        <f t="shared" si="55"/>
        <v>6217.5330000000004</v>
      </c>
      <c r="V1738" s="1169"/>
    </row>
    <row r="1739" spans="1:22" hidden="1">
      <c r="A1739" s="1187" t="s">
        <v>4503</v>
      </c>
      <c r="B1739" s="1188">
        <v>620070002442</v>
      </c>
      <c r="C1739" s="1187" t="s">
        <v>4655</v>
      </c>
      <c r="D1739" s="1187" t="s">
        <v>4170</v>
      </c>
      <c r="E1739" s="1187" t="s">
        <v>4120</v>
      </c>
      <c r="F1739" s="1189">
        <v>8838</v>
      </c>
      <c r="G1739" s="1187" t="s">
        <v>4091</v>
      </c>
      <c r="H1739" s="1190">
        <v>2</v>
      </c>
      <c r="I1739" s="1191">
        <v>0.79207920792079201</v>
      </c>
      <c r="J1739" s="1191">
        <v>0</v>
      </c>
      <c r="K1739" s="1192">
        <v>18</v>
      </c>
      <c r="L1739" s="1191">
        <v>22.9</v>
      </c>
      <c r="M1739" s="1191">
        <v>14.2574257425743</v>
      </c>
      <c r="N1739" s="1190">
        <v>1</v>
      </c>
      <c r="O1739" s="1190">
        <v>0</v>
      </c>
      <c r="P1739" s="1187">
        <v>4690379093343</v>
      </c>
      <c r="Q1739" s="1190"/>
      <c r="R1739" s="1190">
        <v>0</v>
      </c>
      <c r="S1739" s="968" t="s">
        <v>4092</v>
      </c>
      <c r="T1739" s="983">
        <f t="shared" si="54"/>
        <v>5921.46</v>
      </c>
      <c r="U1739" s="983">
        <f t="shared" si="55"/>
        <v>6217.5330000000004</v>
      </c>
      <c r="V1739" s="1169"/>
    </row>
    <row r="1740" spans="1:22" hidden="1">
      <c r="A1740" s="1187" t="s">
        <v>4503</v>
      </c>
      <c r="B1740" s="1188">
        <v>620070002443</v>
      </c>
      <c r="C1740" s="1187" t="s">
        <v>4656</v>
      </c>
      <c r="D1740" s="1187" t="s">
        <v>4170</v>
      </c>
      <c r="E1740" s="1187" t="s">
        <v>4120</v>
      </c>
      <c r="F1740" s="1189">
        <v>8838</v>
      </c>
      <c r="G1740" s="1187" t="s">
        <v>4091</v>
      </c>
      <c r="H1740" s="1190">
        <v>2</v>
      </c>
      <c r="I1740" s="1191">
        <v>0.79207920792079201</v>
      </c>
      <c r="J1740" s="1191">
        <v>0</v>
      </c>
      <c r="K1740" s="1192">
        <v>18</v>
      </c>
      <c r="L1740" s="1191">
        <v>22.9</v>
      </c>
      <c r="M1740" s="1191">
        <v>14.2574257425743</v>
      </c>
      <c r="N1740" s="1190">
        <v>1</v>
      </c>
      <c r="O1740" s="1190">
        <v>0</v>
      </c>
      <c r="P1740" s="1187">
        <v>4690379093350</v>
      </c>
      <c r="Q1740" s="1190"/>
      <c r="R1740" s="1190">
        <v>0</v>
      </c>
      <c r="S1740" s="968" t="s">
        <v>4092</v>
      </c>
      <c r="T1740" s="983">
        <f t="shared" si="54"/>
        <v>5921.46</v>
      </c>
      <c r="U1740" s="983">
        <f t="shared" si="55"/>
        <v>6217.5330000000004</v>
      </c>
      <c r="V1740" s="1169"/>
    </row>
    <row r="1741" spans="1:22" hidden="1">
      <c r="A1741" s="1187" t="s">
        <v>4503</v>
      </c>
      <c r="B1741" s="1188">
        <v>620070002444</v>
      </c>
      <c r="C1741" s="1187" t="s">
        <v>4657</v>
      </c>
      <c r="D1741" s="1187" t="s">
        <v>4170</v>
      </c>
      <c r="E1741" s="1187" t="s">
        <v>4120</v>
      </c>
      <c r="F1741" s="1189">
        <v>8838</v>
      </c>
      <c r="G1741" s="1187" t="s">
        <v>4091</v>
      </c>
      <c r="H1741" s="1190">
        <v>2</v>
      </c>
      <c r="I1741" s="1191">
        <v>0.79207920792079201</v>
      </c>
      <c r="J1741" s="1191">
        <v>0</v>
      </c>
      <c r="K1741" s="1192">
        <v>18</v>
      </c>
      <c r="L1741" s="1191">
        <v>22.9</v>
      </c>
      <c r="M1741" s="1191">
        <v>14.2574257425743</v>
      </c>
      <c r="N1741" s="1190">
        <v>1</v>
      </c>
      <c r="O1741" s="1190">
        <v>0</v>
      </c>
      <c r="P1741" s="1187">
        <v>4690379093367</v>
      </c>
      <c r="Q1741" s="1190"/>
      <c r="R1741" s="1190">
        <v>0</v>
      </c>
      <c r="S1741" s="968" t="s">
        <v>4092</v>
      </c>
      <c r="T1741" s="983">
        <f t="shared" si="54"/>
        <v>5921.46</v>
      </c>
      <c r="U1741" s="983">
        <f t="shared" si="55"/>
        <v>6217.5330000000004</v>
      </c>
      <c r="V1741" s="1169"/>
    </row>
    <row r="1742" spans="1:22" hidden="1">
      <c r="A1742" s="1187" t="s">
        <v>4503</v>
      </c>
      <c r="B1742" s="1188">
        <v>620070002447</v>
      </c>
      <c r="C1742" s="1187" t="s">
        <v>4658</v>
      </c>
      <c r="D1742" s="1187" t="s">
        <v>4170</v>
      </c>
      <c r="E1742" s="1187" t="s">
        <v>4120</v>
      </c>
      <c r="F1742" s="1189">
        <v>12684</v>
      </c>
      <c r="G1742" s="1187" t="s">
        <v>4091</v>
      </c>
      <c r="H1742" s="1190">
        <v>1</v>
      </c>
      <c r="I1742" s="1191">
        <v>0.396039603960396</v>
      </c>
      <c r="J1742" s="1191">
        <v>0</v>
      </c>
      <c r="K1742" s="1192">
        <v>30</v>
      </c>
      <c r="L1742" s="1191">
        <v>5.2850000000000001</v>
      </c>
      <c r="M1742" s="1191">
        <v>11.881188118811901</v>
      </c>
      <c r="N1742" s="1190">
        <v>1</v>
      </c>
      <c r="O1742" s="1190">
        <v>0</v>
      </c>
      <c r="P1742" s="1187">
        <v>4690379093398</v>
      </c>
      <c r="Q1742" s="1190"/>
      <c r="R1742" s="1190">
        <v>0</v>
      </c>
      <c r="S1742" s="968" t="s">
        <v>4092</v>
      </c>
      <c r="T1742" s="983">
        <f t="shared" si="54"/>
        <v>8498.2800000000007</v>
      </c>
      <c r="U1742" s="983">
        <f t="shared" si="55"/>
        <v>8923.1940000000013</v>
      </c>
      <c r="V1742" s="1169"/>
    </row>
    <row r="1743" spans="1:22" hidden="1">
      <c r="A1743" s="1187" t="s">
        <v>4503</v>
      </c>
      <c r="B1743" s="1188">
        <v>620070002448</v>
      </c>
      <c r="C1743" s="1187" t="s">
        <v>4659</v>
      </c>
      <c r="D1743" s="1187" t="s">
        <v>4170</v>
      </c>
      <c r="E1743" s="1187" t="s">
        <v>4120</v>
      </c>
      <c r="F1743" s="1189">
        <v>12684</v>
      </c>
      <c r="G1743" s="1187" t="s">
        <v>4091</v>
      </c>
      <c r="H1743" s="1190">
        <v>1</v>
      </c>
      <c r="I1743" s="1191">
        <v>0.396039603960396</v>
      </c>
      <c r="J1743" s="1191">
        <v>0</v>
      </c>
      <c r="K1743" s="1192">
        <v>30</v>
      </c>
      <c r="L1743" s="1191">
        <v>5.2850000000000001</v>
      </c>
      <c r="M1743" s="1191">
        <v>11.881188118811901</v>
      </c>
      <c r="N1743" s="1190">
        <v>1</v>
      </c>
      <c r="O1743" s="1190">
        <v>0</v>
      </c>
      <c r="P1743" s="1187">
        <v>4690379093404</v>
      </c>
      <c r="Q1743" s="1190"/>
      <c r="R1743" s="1190">
        <v>0</v>
      </c>
      <c r="S1743" s="968" t="s">
        <v>4092</v>
      </c>
      <c r="T1743" s="983">
        <f t="shared" si="54"/>
        <v>8498.2800000000007</v>
      </c>
      <c r="U1743" s="983">
        <f t="shared" si="55"/>
        <v>8923.1940000000013</v>
      </c>
      <c r="V1743" s="1169"/>
    </row>
    <row r="1744" spans="1:22" hidden="1">
      <c r="A1744" s="1187" t="s">
        <v>4503</v>
      </c>
      <c r="B1744" s="1188">
        <v>620070002449</v>
      </c>
      <c r="C1744" s="1187" t="s">
        <v>4660</v>
      </c>
      <c r="D1744" s="1187" t="s">
        <v>4170</v>
      </c>
      <c r="E1744" s="1187" t="s">
        <v>4120</v>
      </c>
      <c r="F1744" s="1189">
        <v>12684</v>
      </c>
      <c r="G1744" s="1187" t="s">
        <v>4091</v>
      </c>
      <c r="H1744" s="1190">
        <v>1</v>
      </c>
      <c r="I1744" s="1191">
        <v>0.396039603960396</v>
      </c>
      <c r="J1744" s="1191">
        <v>0</v>
      </c>
      <c r="K1744" s="1192">
        <v>30</v>
      </c>
      <c r="L1744" s="1191">
        <v>5.2850000000000001</v>
      </c>
      <c r="M1744" s="1191">
        <v>11.881188118811901</v>
      </c>
      <c r="N1744" s="1190">
        <v>1</v>
      </c>
      <c r="O1744" s="1190">
        <v>0</v>
      </c>
      <c r="P1744" s="1187">
        <v>4690379093411</v>
      </c>
      <c r="Q1744" s="1190"/>
      <c r="R1744" s="1190">
        <v>0</v>
      </c>
      <c r="S1744" s="968" t="s">
        <v>4092</v>
      </c>
      <c r="T1744" s="983">
        <f t="shared" si="54"/>
        <v>8498.2800000000007</v>
      </c>
      <c r="U1744" s="983">
        <f t="shared" si="55"/>
        <v>8923.1940000000013</v>
      </c>
      <c r="V1744" s="1169"/>
    </row>
    <row r="1745" spans="1:22" hidden="1">
      <c r="A1745" s="1187" t="s">
        <v>4503</v>
      </c>
      <c r="B1745" s="1188">
        <v>620070002450</v>
      </c>
      <c r="C1745" s="1187" t="s">
        <v>4661</v>
      </c>
      <c r="D1745" s="1187" t="s">
        <v>4170</v>
      </c>
      <c r="E1745" s="1187" t="s">
        <v>4120</v>
      </c>
      <c r="F1745" s="1189">
        <v>12684</v>
      </c>
      <c r="G1745" s="1187" t="s">
        <v>4091</v>
      </c>
      <c r="H1745" s="1190">
        <v>1</v>
      </c>
      <c r="I1745" s="1191">
        <v>0.396039603960396</v>
      </c>
      <c r="J1745" s="1191">
        <v>0</v>
      </c>
      <c r="K1745" s="1192">
        <v>30</v>
      </c>
      <c r="L1745" s="1191">
        <v>5.2850000000000001</v>
      </c>
      <c r="M1745" s="1191">
        <v>11.881188118811901</v>
      </c>
      <c r="N1745" s="1190">
        <v>1</v>
      </c>
      <c r="O1745" s="1190">
        <v>0</v>
      </c>
      <c r="P1745" s="1187">
        <v>4690379093428</v>
      </c>
      <c r="Q1745" s="1190"/>
      <c r="R1745" s="1190">
        <v>0</v>
      </c>
      <c r="S1745" s="968" t="s">
        <v>4092</v>
      </c>
      <c r="T1745" s="983">
        <f t="shared" si="54"/>
        <v>8498.2800000000007</v>
      </c>
      <c r="U1745" s="983">
        <f t="shared" si="55"/>
        <v>8923.1940000000013</v>
      </c>
      <c r="V1745" s="1169"/>
    </row>
    <row r="1746" spans="1:22" hidden="1">
      <c r="A1746" s="1187" t="s">
        <v>4503</v>
      </c>
      <c r="B1746" s="1188">
        <v>620070002451</v>
      </c>
      <c r="C1746" s="1187" t="s">
        <v>4662</v>
      </c>
      <c r="D1746" s="1187" t="s">
        <v>4170</v>
      </c>
      <c r="E1746" s="1187" t="s">
        <v>4120</v>
      </c>
      <c r="F1746" s="1189">
        <v>12684</v>
      </c>
      <c r="G1746" s="1187" t="s">
        <v>4091</v>
      </c>
      <c r="H1746" s="1190">
        <v>1</v>
      </c>
      <c r="I1746" s="1191">
        <v>0.396039603960396</v>
      </c>
      <c r="J1746" s="1191">
        <v>0</v>
      </c>
      <c r="K1746" s="1192">
        <v>30</v>
      </c>
      <c r="L1746" s="1191">
        <v>5.2850000000000001</v>
      </c>
      <c r="M1746" s="1191">
        <v>11.881188118811901</v>
      </c>
      <c r="N1746" s="1190">
        <v>1</v>
      </c>
      <c r="O1746" s="1190">
        <v>0</v>
      </c>
      <c r="P1746" s="1187">
        <v>4690379093435</v>
      </c>
      <c r="Q1746" s="1190"/>
      <c r="R1746" s="1190">
        <v>0</v>
      </c>
      <c r="S1746" s="968" t="s">
        <v>4092</v>
      </c>
      <c r="T1746" s="983">
        <f t="shared" si="54"/>
        <v>8498.2800000000007</v>
      </c>
      <c r="U1746" s="983">
        <f t="shared" si="55"/>
        <v>8923.1940000000013</v>
      </c>
      <c r="V1746" s="1169"/>
    </row>
    <row r="1747" spans="1:22" hidden="1">
      <c r="A1747" s="1187" t="s">
        <v>4503</v>
      </c>
      <c r="B1747" s="1188">
        <v>620070002452</v>
      </c>
      <c r="C1747" s="1187" t="s">
        <v>4663</v>
      </c>
      <c r="D1747" s="1187" t="s">
        <v>4170</v>
      </c>
      <c r="E1747" s="1187" t="s">
        <v>4120</v>
      </c>
      <c r="F1747" s="1189">
        <v>12684</v>
      </c>
      <c r="G1747" s="1187" t="s">
        <v>4091</v>
      </c>
      <c r="H1747" s="1190">
        <v>1</v>
      </c>
      <c r="I1747" s="1191">
        <v>0.396039603960396</v>
      </c>
      <c r="J1747" s="1191">
        <v>0</v>
      </c>
      <c r="K1747" s="1192">
        <v>30</v>
      </c>
      <c r="L1747" s="1191">
        <v>5.2850000000000001</v>
      </c>
      <c r="M1747" s="1191">
        <v>11.881188118811901</v>
      </c>
      <c r="N1747" s="1190">
        <v>1</v>
      </c>
      <c r="O1747" s="1190">
        <v>0</v>
      </c>
      <c r="P1747" s="1187">
        <v>4690379093442</v>
      </c>
      <c r="Q1747" s="1190"/>
      <c r="R1747" s="1190">
        <v>0</v>
      </c>
      <c r="S1747" s="968" t="s">
        <v>4092</v>
      </c>
      <c r="T1747" s="983">
        <f t="shared" si="54"/>
        <v>8498.2800000000007</v>
      </c>
      <c r="U1747" s="983">
        <f t="shared" si="55"/>
        <v>8923.1940000000013</v>
      </c>
      <c r="V1747" s="1169"/>
    </row>
    <row r="1748" spans="1:22" hidden="1">
      <c r="A1748" s="1187" t="s">
        <v>4503</v>
      </c>
      <c r="B1748" s="1188">
        <v>620070002455</v>
      </c>
      <c r="C1748" s="1187" t="s">
        <v>4664</v>
      </c>
      <c r="D1748" s="1187" t="s">
        <v>4170</v>
      </c>
      <c r="E1748" s="1187" t="s">
        <v>4120</v>
      </c>
      <c r="F1748" s="1189">
        <v>12684</v>
      </c>
      <c r="G1748" s="1187" t="s">
        <v>4091</v>
      </c>
      <c r="H1748" s="1190">
        <v>1</v>
      </c>
      <c r="I1748" s="1191">
        <v>0.396039603960396</v>
      </c>
      <c r="J1748" s="1191">
        <v>0</v>
      </c>
      <c r="K1748" s="1192">
        <v>30</v>
      </c>
      <c r="L1748" s="1191">
        <v>5.2850000000000001</v>
      </c>
      <c r="M1748" s="1191">
        <v>11.881188118811901</v>
      </c>
      <c r="N1748" s="1190">
        <v>1</v>
      </c>
      <c r="O1748" s="1190">
        <v>0</v>
      </c>
      <c r="P1748" s="1187">
        <v>4690379093473</v>
      </c>
      <c r="Q1748" s="1190"/>
      <c r="R1748" s="1190">
        <v>0</v>
      </c>
      <c r="S1748" s="968" t="s">
        <v>4092</v>
      </c>
      <c r="T1748" s="983">
        <f t="shared" si="54"/>
        <v>8498.2800000000007</v>
      </c>
      <c r="U1748" s="983">
        <f t="shared" si="55"/>
        <v>8923.1940000000013</v>
      </c>
      <c r="V1748" s="1169"/>
    </row>
    <row r="1749" spans="1:22" hidden="1">
      <c r="A1749" s="1187" t="s">
        <v>4503</v>
      </c>
      <c r="B1749" s="1188">
        <v>620070002456</v>
      </c>
      <c r="C1749" s="1187" t="s">
        <v>4665</v>
      </c>
      <c r="D1749" s="1187" t="s">
        <v>4170</v>
      </c>
      <c r="E1749" s="1187" t="s">
        <v>4120</v>
      </c>
      <c r="F1749" s="1189">
        <v>12684</v>
      </c>
      <c r="G1749" s="1187" t="s">
        <v>4091</v>
      </c>
      <c r="H1749" s="1190">
        <v>1</v>
      </c>
      <c r="I1749" s="1191">
        <v>0.396039603960396</v>
      </c>
      <c r="J1749" s="1191">
        <v>0</v>
      </c>
      <c r="K1749" s="1192">
        <v>30</v>
      </c>
      <c r="L1749" s="1191">
        <v>5.2850000000000001</v>
      </c>
      <c r="M1749" s="1191">
        <v>11.881188118811901</v>
      </c>
      <c r="N1749" s="1190">
        <v>1</v>
      </c>
      <c r="O1749" s="1190">
        <v>0</v>
      </c>
      <c r="P1749" s="1187">
        <v>4690379093480</v>
      </c>
      <c r="Q1749" s="1190"/>
      <c r="R1749" s="1190">
        <v>0</v>
      </c>
      <c r="S1749" s="968" t="s">
        <v>4092</v>
      </c>
      <c r="T1749" s="983">
        <f t="shared" si="54"/>
        <v>8498.2800000000007</v>
      </c>
      <c r="U1749" s="983">
        <f t="shared" si="55"/>
        <v>8923.1940000000013</v>
      </c>
      <c r="V1749" s="1169"/>
    </row>
    <row r="1750" spans="1:22" hidden="1">
      <c r="A1750" s="1187" t="s">
        <v>4503</v>
      </c>
      <c r="B1750" s="1188">
        <v>620070002457</v>
      </c>
      <c r="C1750" s="1187" t="s">
        <v>4666</v>
      </c>
      <c r="D1750" s="1187" t="s">
        <v>4170</v>
      </c>
      <c r="E1750" s="1187" t="s">
        <v>4120</v>
      </c>
      <c r="F1750" s="1189">
        <v>12684</v>
      </c>
      <c r="G1750" s="1187" t="s">
        <v>4091</v>
      </c>
      <c r="H1750" s="1190">
        <v>1</v>
      </c>
      <c r="I1750" s="1191">
        <v>0.396039603960396</v>
      </c>
      <c r="J1750" s="1191">
        <v>0</v>
      </c>
      <c r="K1750" s="1192">
        <v>30</v>
      </c>
      <c r="L1750" s="1191">
        <v>5.2850000000000001</v>
      </c>
      <c r="M1750" s="1191">
        <v>11.881188118811901</v>
      </c>
      <c r="N1750" s="1190">
        <v>1</v>
      </c>
      <c r="O1750" s="1190">
        <v>0</v>
      </c>
      <c r="P1750" s="1187">
        <v>4690379093497</v>
      </c>
      <c r="Q1750" s="1190"/>
      <c r="R1750" s="1190">
        <v>0</v>
      </c>
      <c r="S1750" s="968" t="s">
        <v>4092</v>
      </c>
      <c r="T1750" s="983">
        <f t="shared" si="54"/>
        <v>8498.2800000000007</v>
      </c>
      <c r="U1750" s="983">
        <f t="shared" si="55"/>
        <v>8923.1940000000013</v>
      </c>
      <c r="V1750" s="1169"/>
    </row>
    <row r="1751" spans="1:22" hidden="1">
      <c r="A1751" s="1187" t="s">
        <v>4503</v>
      </c>
      <c r="B1751" s="1188">
        <v>620070002458</v>
      </c>
      <c r="C1751" s="1187" t="s">
        <v>4667</v>
      </c>
      <c r="D1751" s="1187" t="s">
        <v>4170</v>
      </c>
      <c r="E1751" s="1187" t="s">
        <v>4120</v>
      </c>
      <c r="F1751" s="1189">
        <v>12684</v>
      </c>
      <c r="G1751" s="1187" t="s">
        <v>4091</v>
      </c>
      <c r="H1751" s="1190">
        <v>1</v>
      </c>
      <c r="I1751" s="1191">
        <v>0.396039603960396</v>
      </c>
      <c r="J1751" s="1191">
        <v>0</v>
      </c>
      <c r="K1751" s="1192">
        <v>30</v>
      </c>
      <c r="L1751" s="1191">
        <v>5.2850000000000001</v>
      </c>
      <c r="M1751" s="1191">
        <v>11.881188118811901</v>
      </c>
      <c r="N1751" s="1190">
        <v>1</v>
      </c>
      <c r="O1751" s="1190">
        <v>0</v>
      </c>
      <c r="P1751" s="1187">
        <v>4690379093503</v>
      </c>
      <c r="Q1751" s="1190"/>
      <c r="R1751" s="1190">
        <v>0</v>
      </c>
      <c r="S1751" s="968" t="s">
        <v>4092</v>
      </c>
      <c r="T1751" s="983">
        <f t="shared" si="54"/>
        <v>8498.2800000000007</v>
      </c>
      <c r="U1751" s="983">
        <f t="shared" si="55"/>
        <v>8923.1940000000013</v>
      </c>
      <c r="V1751" s="1169"/>
    </row>
    <row r="1752" spans="1:22" hidden="1">
      <c r="A1752" s="1187" t="s">
        <v>4503</v>
      </c>
      <c r="B1752" s="1188">
        <v>620070002459</v>
      </c>
      <c r="C1752" s="1187" t="s">
        <v>4668</v>
      </c>
      <c r="D1752" s="1187" t="s">
        <v>4170</v>
      </c>
      <c r="E1752" s="1187" t="s">
        <v>4120</v>
      </c>
      <c r="F1752" s="1189">
        <v>12684</v>
      </c>
      <c r="G1752" s="1187" t="s">
        <v>4091</v>
      </c>
      <c r="H1752" s="1190">
        <v>1</v>
      </c>
      <c r="I1752" s="1191">
        <v>0.396039603960396</v>
      </c>
      <c r="J1752" s="1191">
        <v>0</v>
      </c>
      <c r="K1752" s="1192">
        <v>30</v>
      </c>
      <c r="L1752" s="1191">
        <v>5.2850000000000001</v>
      </c>
      <c r="M1752" s="1191">
        <v>11.881188118811901</v>
      </c>
      <c r="N1752" s="1190">
        <v>1</v>
      </c>
      <c r="O1752" s="1190">
        <v>0</v>
      </c>
      <c r="P1752" s="1187">
        <v>4690379093510</v>
      </c>
      <c r="Q1752" s="1190"/>
      <c r="R1752" s="1190">
        <v>0</v>
      </c>
      <c r="S1752" s="968" t="s">
        <v>4092</v>
      </c>
      <c r="T1752" s="983">
        <f t="shared" si="54"/>
        <v>8498.2800000000007</v>
      </c>
      <c r="U1752" s="983">
        <f t="shared" si="55"/>
        <v>8923.1940000000013</v>
      </c>
      <c r="V1752" s="1169"/>
    </row>
    <row r="1753" spans="1:22" hidden="1">
      <c r="A1753" s="1187" t="s">
        <v>4503</v>
      </c>
      <c r="B1753" s="1188">
        <v>620070002460</v>
      </c>
      <c r="C1753" s="1187" t="s">
        <v>4669</v>
      </c>
      <c r="D1753" s="1187" t="s">
        <v>4170</v>
      </c>
      <c r="E1753" s="1187" t="s">
        <v>4120</v>
      </c>
      <c r="F1753" s="1189">
        <v>12684</v>
      </c>
      <c r="G1753" s="1187" t="s">
        <v>4091</v>
      </c>
      <c r="H1753" s="1190">
        <v>1</v>
      </c>
      <c r="I1753" s="1191">
        <v>0.396039603960396</v>
      </c>
      <c r="J1753" s="1191">
        <v>0</v>
      </c>
      <c r="K1753" s="1192">
        <v>30</v>
      </c>
      <c r="L1753" s="1191">
        <v>5.2850000000000001</v>
      </c>
      <c r="M1753" s="1191">
        <v>11.881188118811901</v>
      </c>
      <c r="N1753" s="1190">
        <v>1</v>
      </c>
      <c r="O1753" s="1190">
        <v>0</v>
      </c>
      <c r="P1753" s="1187">
        <v>4690379093527</v>
      </c>
      <c r="Q1753" s="1190"/>
      <c r="R1753" s="1190">
        <v>0</v>
      </c>
      <c r="S1753" s="968" t="s">
        <v>4092</v>
      </c>
      <c r="T1753" s="983">
        <f t="shared" si="54"/>
        <v>8498.2800000000007</v>
      </c>
      <c r="U1753" s="983">
        <f t="shared" si="55"/>
        <v>8923.1940000000013</v>
      </c>
      <c r="V1753" s="1169"/>
    </row>
    <row r="1754" spans="1:22" hidden="1">
      <c r="A1754" s="1187" t="s">
        <v>4670</v>
      </c>
      <c r="B1754" s="1188">
        <v>600180000052</v>
      </c>
      <c r="C1754" s="1187" t="s">
        <v>4671</v>
      </c>
      <c r="D1754" s="1187" t="s">
        <v>4220</v>
      </c>
      <c r="E1754" s="1187" t="s">
        <v>4090</v>
      </c>
      <c r="F1754" s="1189">
        <v>10140</v>
      </c>
      <c r="G1754" s="1187" t="s">
        <v>4091</v>
      </c>
      <c r="H1754" s="1190">
        <v>1</v>
      </c>
      <c r="I1754" s="1191">
        <v>3.3359999999999999</v>
      </c>
      <c r="J1754" s="1191">
        <v>0</v>
      </c>
      <c r="K1754" s="1192">
        <v>18</v>
      </c>
      <c r="L1754" s="1191">
        <v>50.57376</v>
      </c>
      <c r="M1754" s="1191">
        <v>60.048000000000002</v>
      </c>
      <c r="N1754" s="1190">
        <v>1</v>
      </c>
      <c r="O1754" s="1190">
        <v>0</v>
      </c>
      <c r="P1754" s="1187">
        <v>4690379099741</v>
      </c>
      <c r="Q1754" s="1190"/>
      <c r="R1754" s="1190">
        <v>0</v>
      </c>
      <c r="S1754" s="968" t="s">
        <v>4092</v>
      </c>
      <c r="T1754" s="983">
        <f t="shared" si="54"/>
        <v>6793.8</v>
      </c>
      <c r="U1754" s="983">
        <f t="shared" si="55"/>
        <v>7133.4900000000007</v>
      </c>
      <c r="V1754" s="1169"/>
    </row>
    <row r="1755" spans="1:22" hidden="1">
      <c r="A1755" s="1187" t="s">
        <v>4670</v>
      </c>
      <c r="B1755" s="1188">
        <v>600180000053</v>
      </c>
      <c r="C1755" s="1187" t="s">
        <v>4672</v>
      </c>
      <c r="D1755" s="1187" t="s">
        <v>4220</v>
      </c>
      <c r="E1755" s="1187" t="s">
        <v>4090</v>
      </c>
      <c r="F1755" s="1189">
        <v>10140</v>
      </c>
      <c r="G1755" s="1187" t="s">
        <v>4091</v>
      </c>
      <c r="H1755" s="1190">
        <v>1</v>
      </c>
      <c r="I1755" s="1191">
        <v>3.3359999999999999</v>
      </c>
      <c r="J1755" s="1191">
        <v>0</v>
      </c>
      <c r="K1755" s="1192">
        <v>18</v>
      </c>
      <c r="L1755" s="1191">
        <v>50.57376</v>
      </c>
      <c r="M1755" s="1191">
        <v>60.048000000000002</v>
      </c>
      <c r="N1755" s="1190">
        <v>1</v>
      </c>
      <c r="O1755" s="1190">
        <v>0</v>
      </c>
      <c r="P1755" s="1187">
        <v>4690379099758</v>
      </c>
      <c r="Q1755" s="1190"/>
      <c r="R1755" s="1190">
        <v>0</v>
      </c>
      <c r="S1755" s="968" t="s">
        <v>4092</v>
      </c>
      <c r="T1755" s="983">
        <f t="shared" si="54"/>
        <v>6793.8</v>
      </c>
      <c r="U1755" s="983">
        <f t="shared" si="55"/>
        <v>7133.4900000000007</v>
      </c>
      <c r="V1755" s="1169"/>
    </row>
    <row r="1756" spans="1:22" hidden="1">
      <c r="A1756" s="1187" t="s">
        <v>4670</v>
      </c>
      <c r="B1756" s="1188">
        <v>610015000692</v>
      </c>
      <c r="C1756" s="1187" t="s">
        <v>4673</v>
      </c>
      <c r="D1756" s="1187" t="s">
        <v>4096</v>
      </c>
      <c r="E1756" s="1187" t="s">
        <v>4090</v>
      </c>
      <c r="F1756" s="1189">
        <v>6474</v>
      </c>
      <c r="G1756" s="1187" t="s">
        <v>4091</v>
      </c>
      <c r="H1756" s="1190">
        <v>2</v>
      </c>
      <c r="I1756" s="1191">
        <v>2.56</v>
      </c>
      <c r="J1756" s="1191">
        <v>0</v>
      </c>
      <c r="K1756" s="1192">
        <v>21</v>
      </c>
      <c r="L1756" s="1191">
        <v>56.32</v>
      </c>
      <c r="M1756" s="1191">
        <v>53.76</v>
      </c>
      <c r="N1756" s="1190">
        <v>1</v>
      </c>
      <c r="O1756" s="1190">
        <v>0</v>
      </c>
      <c r="P1756" s="1187">
        <v>4690379099505</v>
      </c>
      <c r="Q1756" s="1190"/>
      <c r="R1756" s="1190">
        <v>0</v>
      </c>
      <c r="S1756" s="968" t="s">
        <v>4092</v>
      </c>
      <c r="T1756" s="983">
        <f t="shared" si="54"/>
        <v>4337.58</v>
      </c>
      <c r="U1756" s="983">
        <f t="shared" si="55"/>
        <v>4554.4589999999998</v>
      </c>
      <c r="V1756" s="1169"/>
    </row>
    <row r="1757" spans="1:22" hidden="1">
      <c r="A1757" s="1187" t="s">
        <v>4670</v>
      </c>
      <c r="B1757" s="1188">
        <v>610015000693</v>
      </c>
      <c r="C1757" s="1187" t="s">
        <v>4674</v>
      </c>
      <c r="D1757" s="1187" t="s">
        <v>4096</v>
      </c>
      <c r="E1757" s="1187" t="s">
        <v>4090</v>
      </c>
      <c r="F1757" s="1189">
        <v>6474</v>
      </c>
      <c r="G1757" s="1187" t="s">
        <v>4091</v>
      </c>
      <c r="H1757" s="1190">
        <v>2</v>
      </c>
      <c r="I1757" s="1191">
        <v>2.56</v>
      </c>
      <c r="J1757" s="1191">
        <v>0</v>
      </c>
      <c r="K1757" s="1192">
        <v>21</v>
      </c>
      <c r="L1757" s="1191">
        <v>56.32</v>
      </c>
      <c r="M1757" s="1191">
        <v>53.76</v>
      </c>
      <c r="N1757" s="1190">
        <v>1</v>
      </c>
      <c r="O1757" s="1190">
        <v>0</v>
      </c>
      <c r="P1757" s="1187">
        <v>4690379099512</v>
      </c>
      <c r="Q1757" s="1190"/>
      <c r="R1757" s="1190">
        <v>0</v>
      </c>
      <c r="S1757" s="968" t="s">
        <v>4092</v>
      </c>
      <c r="T1757" s="983">
        <f t="shared" si="54"/>
        <v>4337.58</v>
      </c>
      <c r="U1757" s="983">
        <f t="shared" si="55"/>
        <v>4554.4589999999998</v>
      </c>
      <c r="V1757" s="1169"/>
    </row>
    <row r="1758" spans="1:22" hidden="1">
      <c r="A1758" s="1187" t="s">
        <v>4670</v>
      </c>
      <c r="B1758" s="1188">
        <v>610015000694</v>
      </c>
      <c r="C1758" s="1187" t="s">
        <v>4675</v>
      </c>
      <c r="D1758" s="1187" t="s">
        <v>4096</v>
      </c>
      <c r="E1758" s="1187" t="s">
        <v>4090</v>
      </c>
      <c r="F1758" s="1189">
        <v>7398</v>
      </c>
      <c r="G1758" s="1187" t="s">
        <v>4091</v>
      </c>
      <c r="H1758" s="1190">
        <v>2</v>
      </c>
      <c r="I1758" s="1191">
        <v>2.56</v>
      </c>
      <c r="J1758" s="1191">
        <v>0</v>
      </c>
      <c r="K1758" s="1192">
        <v>21</v>
      </c>
      <c r="L1758" s="1191">
        <v>56.32</v>
      </c>
      <c r="M1758" s="1191">
        <v>53.76</v>
      </c>
      <c r="N1758" s="1190">
        <v>1</v>
      </c>
      <c r="O1758" s="1190">
        <v>0</v>
      </c>
      <c r="P1758" s="1187">
        <v>4690379099529</v>
      </c>
      <c r="Q1758" s="1190"/>
      <c r="R1758" s="1190">
        <v>0</v>
      </c>
      <c r="S1758" s="968" t="s">
        <v>4092</v>
      </c>
      <c r="T1758" s="983">
        <f t="shared" si="54"/>
        <v>4956.66</v>
      </c>
      <c r="U1758" s="983">
        <f t="shared" si="55"/>
        <v>5204.4930000000004</v>
      </c>
      <c r="V1758" s="1169"/>
    </row>
    <row r="1759" spans="1:22" hidden="1">
      <c r="A1759" s="1187" t="s">
        <v>4670</v>
      </c>
      <c r="B1759" s="1188">
        <v>610015000695</v>
      </c>
      <c r="C1759" s="1187" t="s">
        <v>4676</v>
      </c>
      <c r="D1759" s="1187" t="s">
        <v>4096</v>
      </c>
      <c r="E1759" s="1187" t="s">
        <v>4090</v>
      </c>
      <c r="F1759" s="1189">
        <v>7398</v>
      </c>
      <c r="G1759" s="1187" t="s">
        <v>4091</v>
      </c>
      <c r="H1759" s="1190">
        <v>2</v>
      </c>
      <c r="I1759" s="1191">
        <v>2.56</v>
      </c>
      <c r="J1759" s="1191">
        <v>0</v>
      </c>
      <c r="K1759" s="1192">
        <v>21</v>
      </c>
      <c r="L1759" s="1191">
        <v>56.32</v>
      </c>
      <c r="M1759" s="1191">
        <v>53.76</v>
      </c>
      <c r="N1759" s="1190">
        <v>1</v>
      </c>
      <c r="O1759" s="1190">
        <v>0</v>
      </c>
      <c r="P1759" s="1187">
        <v>4690379099536</v>
      </c>
      <c r="Q1759" s="1190"/>
      <c r="R1759" s="1190">
        <v>0</v>
      </c>
      <c r="S1759" s="968" t="s">
        <v>4092</v>
      </c>
      <c r="T1759" s="983">
        <f t="shared" si="54"/>
        <v>4956.66</v>
      </c>
      <c r="U1759" s="983">
        <f t="shared" si="55"/>
        <v>5204.4930000000004</v>
      </c>
      <c r="V1759" s="1169"/>
    </row>
    <row r="1760" spans="1:22" hidden="1">
      <c r="A1760" s="1187" t="s">
        <v>4670</v>
      </c>
      <c r="B1760" s="1188">
        <v>610015000696</v>
      </c>
      <c r="C1760" s="1187" t="s">
        <v>4677</v>
      </c>
      <c r="D1760" s="1187" t="s">
        <v>4096</v>
      </c>
      <c r="E1760" s="1187" t="s">
        <v>4090</v>
      </c>
      <c r="F1760" s="1189">
        <v>7398</v>
      </c>
      <c r="G1760" s="1187" t="s">
        <v>4091</v>
      </c>
      <c r="H1760" s="1190">
        <v>2</v>
      </c>
      <c r="I1760" s="1191">
        <v>2.56</v>
      </c>
      <c r="J1760" s="1191">
        <v>0</v>
      </c>
      <c r="K1760" s="1192">
        <v>21</v>
      </c>
      <c r="L1760" s="1191">
        <v>56.32</v>
      </c>
      <c r="M1760" s="1191">
        <v>53.76</v>
      </c>
      <c r="N1760" s="1190">
        <v>1</v>
      </c>
      <c r="O1760" s="1190">
        <v>0</v>
      </c>
      <c r="P1760" s="1187">
        <v>4690379099543</v>
      </c>
      <c r="Q1760" s="1190"/>
      <c r="R1760" s="1190">
        <v>0</v>
      </c>
      <c r="S1760" s="968" t="s">
        <v>4092</v>
      </c>
      <c r="T1760" s="983">
        <f t="shared" si="54"/>
        <v>4956.66</v>
      </c>
      <c r="U1760" s="983">
        <f t="shared" si="55"/>
        <v>5204.4930000000004</v>
      </c>
      <c r="V1760" s="1169"/>
    </row>
    <row r="1761" spans="1:22" hidden="1">
      <c r="A1761" s="1187" t="s">
        <v>4670</v>
      </c>
      <c r="B1761" s="1188">
        <v>610015000700</v>
      </c>
      <c r="C1761" s="1187" t="s">
        <v>4678</v>
      </c>
      <c r="D1761" s="1187" t="s">
        <v>4517</v>
      </c>
      <c r="E1761" s="1187" t="s">
        <v>4090</v>
      </c>
      <c r="F1761" s="1189">
        <v>6378</v>
      </c>
      <c r="G1761" s="1187" t="s">
        <v>4091</v>
      </c>
      <c r="H1761" s="1190">
        <v>2</v>
      </c>
      <c r="I1761" s="1191">
        <v>1.28</v>
      </c>
      <c r="J1761" s="1191">
        <v>0</v>
      </c>
      <c r="K1761" s="1192">
        <v>42</v>
      </c>
      <c r="L1761" s="1191">
        <v>28.16</v>
      </c>
      <c r="M1761" s="1191">
        <v>53.76</v>
      </c>
      <c r="N1761" s="1190">
        <v>1</v>
      </c>
      <c r="O1761" s="1190">
        <v>0</v>
      </c>
      <c r="P1761" s="1187">
        <v>4690379099918</v>
      </c>
      <c r="Q1761" s="1190"/>
      <c r="R1761" s="1190">
        <v>0</v>
      </c>
      <c r="S1761" s="968" t="s">
        <v>4092</v>
      </c>
      <c r="T1761" s="983">
        <f t="shared" si="54"/>
        <v>4273.26</v>
      </c>
      <c r="U1761" s="983">
        <f t="shared" si="55"/>
        <v>4486.9230000000007</v>
      </c>
      <c r="V1761" s="1169"/>
    </row>
    <row r="1762" spans="1:22" hidden="1">
      <c r="A1762" s="1187" t="s">
        <v>4670</v>
      </c>
      <c r="B1762" s="1188">
        <v>610015000701</v>
      </c>
      <c r="C1762" s="1187" t="s">
        <v>4679</v>
      </c>
      <c r="D1762" s="1187" t="s">
        <v>4517</v>
      </c>
      <c r="E1762" s="1187" t="s">
        <v>4090</v>
      </c>
      <c r="F1762" s="1189">
        <v>6378</v>
      </c>
      <c r="G1762" s="1187" t="s">
        <v>4091</v>
      </c>
      <c r="H1762" s="1190">
        <v>2</v>
      </c>
      <c r="I1762" s="1191">
        <v>1.28</v>
      </c>
      <c r="J1762" s="1191">
        <v>0</v>
      </c>
      <c r="K1762" s="1192">
        <v>42</v>
      </c>
      <c r="L1762" s="1191">
        <v>28.16</v>
      </c>
      <c r="M1762" s="1191">
        <v>53.76</v>
      </c>
      <c r="N1762" s="1190">
        <v>1</v>
      </c>
      <c r="O1762" s="1190">
        <v>0</v>
      </c>
      <c r="P1762" s="1187">
        <v>4690379099925</v>
      </c>
      <c r="Q1762" s="1190"/>
      <c r="R1762" s="1190">
        <v>0</v>
      </c>
      <c r="S1762" s="968" t="s">
        <v>4092</v>
      </c>
      <c r="T1762" s="983">
        <f t="shared" si="54"/>
        <v>4273.26</v>
      </c>
      <c r="U1762" s="983">
        <f t="shared" si="55"/>
        <v>4486.9230000000007</v>
      </c>
      <c r="V1762" s="1169"/>
    </row>
    <row r="1763" spans="1:22" hidden="1">
      <c r="A1763" s="1187" t="s">
        <v>4670</v>
      </c>
      <c r="B1763" s="1188">
        <v>610015000702</v>
      </c>
      <c r="C1763" s="1187" t="s">
        <v>4680</v>
      </c>
      <c r="D1763" s="1187" t="s">
        <v>4517</v>
      </c>
      <c r="E1763" s="1187" t="s">
        <v>4090</v>
      </c>
      <c r="F1763" s="1189">
        <v>6966</v>
      </c>
      <c r="G1763" s="1187" t="s">
        <v>4091</v>
      </c>
      <c r="H1763" s="1190">
        <v>2</v>
      </c>
      <c r="I1763" s="1191">
        <v>1.28</v>
      </c>
      <c r="J1763" s="1191">
        <v>0</v>
      </c>
      <c r="K1763" s="1192">
        <v>42</v>
      </c>
      <c r="L1763" s="1191">
        <v>28.16</v>
      </c>
      <c r="M1763" s="1191">
        <v>53.76</v>
      </c>
      <c r="N1763" s="1190">
        <v>1</v>
      </c>
      <c r="O1763" s="1190">
        <v>0</v>
      </c>
      <c r="P1763" s="1187">
        <v>4690379099932</v>
      </c>
      <c r="Q1763" s="1190"/>
      <c r="R1763" s="1190">
        <v>0</v>
      </c>
      <c r="S1763" s="968" t="s">
        <v>4092</v>
      </c>
      <c r="T1763" s="983">
        <f t="shared" si="54"/>
        <v>4667.22</v>
      </c>
      <c r="U1763" s="983">
        <f t="shared" si="55"/>
        <v>4900.5810000000001</v>
      </c>
      <c r="V1763" s="1169"/>
    </row>
    <row r="1764" spans="1:22" hidden="1">
      <c r="A1764" s="1187" t="s">
        <v>4670</v>
      </c>
      <c r="B1764" s="1188">
        <v>610015000703</v>
      </c>
      <c r="C1764" s="1187" t="s">
        <v>4681</v>
      </c>
      <c r="D1764" s="1187" t="s">
        <v>4517</v>
      </c>
      <c r="E1764" s="1187" t="s">
        <v>4090</v>
      </c>
      <c r="F1764" s="1189">
        <v>6966</v>
      </c>
      <c r="G1764" s="1187" t="s">
        <v>4091</v>
      </c>
      <c r="H1764" s="1190">
        <v>2</v>
      </c>
      <c r="I1764" s="1191">
        <v>1.28</v>
      </c>
      <c r="J1764" s="1191">
        <v>0</v>
      </c>
      <c r="K1764" s="1192">
        <v>42</v>
      </c>
      <c r="L1764" s="1191">
        <v>28.16</v>
      </c>
      <c r="M1764" s="1191">
        <v>53.76</v>
      </c>
      <c r="N1764" s="1190">
        <v>1</v>
      </c>
      <c r="O1764" s="1190">
        <v>0</v>
      </c>
      <c r="P1764" s="1187">
        <v>4690379099949</v>
      </c>
      <c r="Q1764" s="1190"/>
      <c r="R1764" s="1190">
        <v>0</v>
      </c>
      <c r="S1764" s="968" t="s">
        <v>4092</v>
      </c>
      <c r="T1764" s="983">
        <f t="shared" si="54"/>
        <v>4667.22</v>
      </c>
      <c r="U1764" s="983">
        <f t="shared" si="55"/>
        <v>4900.5810000000001</v>
      </c>
      <c r="V1764" s="1169"/>
    </row>
    <row r="1765" spans="1:22" hidden="1">
      <c r="A1765" s="1187" t="s">
        <v>4670</v>
      </c>
      <c r="B1765" s="1188">
        <v>610015000704</v>
      </c>
      <c r="C1765" s="1187" t="s">
        <v>4682</v>
      </c>
      <c r="D1765" s="1187" t="s">
        <v>4517</v>
      </c>
      <c r="E1765" s="1187" t="s">
        <v>4090</v>
      </c>
      <c r="F1765" s="1189">
        <v>6966</v>
      </c>
      <c r="G1765" s="1187" t="s">
        <v>4091</v>
      </c>
      <c r="H1765" s="1190">
        <v>2</v>
      </c>
      <c r="I1765" s="1191">
        <v>1.28</v>
      </c>
      <c r="J1765" s="1191">
        <v>0</v>
      </c>
      <c r="K1765" s="1192">
        <v>42</v>
      </c>
      <c r="L1765" s="1191">
        <v>28.16</v>
      </c>
      <c r="M1765" s="1191">
        <v>53.76</v>
      </c>
      <c r="N1765" s="1190">
        <v>1</v>
      </c>
      <c r="O1765" s="1190">
        <v>0</v>
      </c>
      <c r="P1765" s="1187">
        <v>4690379099956</v>
      </c>
      <c r="Q1765" s="1190"/>
      <c r="R1765" s="1190">
        <v>0</v>
      </c>
      <c r="S1765" s="968" t="s">
        <v>4092</v>
      </c>
      <c r="T1765" s="983">
        <f t="shared" si="54"/>
        <v>4667.22</v>
      </c>
      <c r="U1765" s="983">
        <f t="shared" si="55"/>
        <v>4900.5810000000001</v>
      </c>
      <c r="V1765" s="1169"/>
    </row>
    <row r="1766" spans="1:22" hidden="1">
      <c r="A1766" s="1187" t="s">
        <v>4670</v>
      </c>
      <c r="B1766" s="1188">
        <v>600180000054</v>
      </c>
      <c r="C1766" s="1187" t="s">
        <v>4683</v>
      </c>
      <c r="D1766" s="1187" t="s">
        <v>4220</v>
      </c>
      <c r="E1766" s="1187" t="s">
        <v>4090</v>
      </c>
      <c r="F1766" s="1189">
        <v>8106</v>
      </c>
      <c r="G1766" s="1187" t="s">
        <v>4091</v>
      </c>
      <c r="H1766" s="1190">
        <v>1</v>
      </c>
      <c r="I1766" s="1191">
        <v>3.3359999999999999</v>
      </c>
      <c r="J1766" s="1191">
        <v>0</v>
      </c>
      <c r="K1766" s="1192">
        <v>18</v>
      </c>
      <c r="L1766" s="1191">
        <v>50.57376</v>
      </c>
      <c r="M1766" s="1191">
        <v>60.048000000000002</v>
      </c>
      <c r="N1766" s="1190">
        <v>1</v>
      </c>
      <c r="O1766" s="1190">
        <v>0</v>
      </c>
      <c r="P1766" s="1187">
        <v>4690379099765</v>
      </c>
      <c r="Q1766" s="1190"/>
      <c r="R1766" s="1190">
        <v>0</v>
      </c>
      <c r="S1766" s="968" t="s">
        <v>4092</v>
      </c>
      <c r="T1766" s="983">
        <f t="shared" si="54"/>
        <v>5431.02</v>
      </c>
      <c r="U1766" s="983">
        <f t="shared" si="55"/>
        <v>5702.5710000000008</v>
      </c>
      <c r="V1766" s="1169"/>
    </row>
    <row r="1767" spans="1:22" hidden="1">
      <c r="A1767" s="1187" t="s">
        <v>4670</v>
      </c>
      <c r="B1767" s="1188">
        <v>600010002397</v>
      </c>
      <c r="C1767" s="1187" t="s">
        <v>4684</v>
      </c>
      <c r="D1767" s="1187" t="s">
        <v>4526</v>
      </c>
      <c r="E1767" s="1187" t="s">
        <v>4090</v>
      </c>
      <c r="F1767" s="1189">
        <v>5988</v>
      </c>
      <c r="G1767" s="1187" t="s">
        <v>4091</v>
      </c>
      <c r="H1767" s="1190">
        <v>2</v>
      </c>
      <c r="I1767" s="1191">
        <v>2.88</v>
      </c>
      <c r="J1767" s="1191">
        <v>0</v>
      </c>
      <c r="K1767" s="1192">
        <v>20</v>
      </c>
      <c r="L1767" s="1191">
        <v>56.16</v>
      </c>
      <c r="M1767" s="1191">
        <v>57.6</v>
      </c>
      <c r="N1767" s="1190">
        <v>1</v>
      </c>
      <c r="O1767" s="1190">
        <v>0</v>
      </c>
      <c r="P1767" s="1187">
        <v>4690379100515</v>
      </c>
      <c r="Q1767" s="1190"/>
      <c r="R1767" s="1190">
        <v>0</v>
      </c>
      <c r="S1767" s="968" t="s">
        <v>4092</v>
      </c>
      <c r="T1767" s="983">
        <f t="shared" si="54"/>
        <v>4011.96</v>
      </c>
      <c r="U1767" s="983">
        <f t="shared" si="55"/>
        <v>4212.558</v>
      </c>
      <c r="V1767" s="1169"/>
    </row>
    <row r="1768" spans="1:22" hidden="1">
      <c r="A1768" s="1187" t="s">
        <v>4670</v>
      </c>
      <c r="B1768" s="1188">
        <v>600010002398</v>
      </c>
      <c r="C1768" s="1187" t="s">
        <v>4685</v>
      </c>
      <c r="D1768" s="1187" t="s">
        <v>4526</v>
      </c>
      <c r="E1768" s="1187" t="s">
        <v>4090</v>
      </c>
      <c r="F1768" s="1189">
        <v>6264</v>
      </c>
      <c r="G1768" s="1187" t="s">
        <v>4091</v>
      </c>
      <c r="H1768" s="1190">
        <v>2</v>
      </c>
      <c r="I1768" s="1191">
        <v>2.88</v>
      </c>
      <c r="J1768" s="1191">
        <v>0</v>
      </c>
      <c r="K1768" s="1192">
        <v>20</v>
      </c>
      <c r="L1768" s="1191">
        <v>56.16</v>
      </c>
      <c r="M1768" s="1191">
        <v>57.6</v>
      </c>
      <c r="N1768" s="1190">
        <v>1</v>
      </c>
      <c r="O1768" s="1190">
        <v>0</v>
      </c>
      <c r="P1768" s="1187">
        <v>4690379100522</v>
      </c>
      <c r="Q1768" s="1190"/>
      <c r="R1768" s="1190">
        <v>0</v>
      </c>
      <c r="S1768" s="968" t="s">
        <v>4092</v>
      </c>
      <c r="T1768" s="983">
        <f t="shared" si="54"/>
        <v>4196.88</v>
      </c>
      <c r="U1768" s="983">
        <f t="shared" si="55"/>
        <v>4406.7240000000002</v>
      </c>
      <c r="V1768" s="1169"/>
    </row>
    <row r="1769" spans="1:22" hidden="1">
      <c r="A1769" s="1187" t="s">
        <v>4670</v>
      </c>
      <c r="B1769" s="1188">
        <v>600010002399</v>
      </c>
      <c r="C1769" s="1187" t="s">
        <v>4686</v>
      </c>
      <c r="D1769" s="1187" t="s">
        <v>4526</v>
      </c>
      <c r="E1769" s="1187" t="s">
        <v>4090</v>
      </c>
      <c r="F1769" s="1189">
        <v>6264</v>
      </c>
      <c r="G1769" s="1187" t="s">
        <v>4091</v>
      </c>
      <c r="H1769" s="1190">
        <v>2</v>
      </c>
      <c r="I1769" s="1191">
        <v>2.88</v>
      </c>
      <c r="J1769" s="1191">
        <v>0</v>
      </c>
      <c r="K1769" s="1192">
        <v>20</v>
      </c>
      <c r="L1769" s="1191">
        <v>56.16</v>
      </c>
      <c r="M1769" s="1191">
        <v>57.6</v>
      </c>
      <c r="N1769" s="1190">
        <v>1</v>
      </c>
      <c r="O1769" s="1190">
        <v>0</v>
      </c>
      <c r="P1769" s="1187">
        <v>4690379100539</v>
      </c>
      <c r="Q1769" s="1190"/>
      <c r="R1769" s="1190">
        <v>0</v>
      </c>
      <c r="S1769" s="968" t="s">
        <v>4092</v>
      </c>
      <c r="T1769" s="983">
        <f t="shared" si="54"/>
        <v>4196.88</v>
      </c>
      <c r="U1769" s="983">
        <f t="shared" si="55"/>
        <v>4406.7240000000002</v>
      </c>
      <c r="V1769" s="1169"/>
    </row>
    <row r="1770" spans="1:22" hidden="1">
      <c r="A1770" s="1187" t="s">
        <v>4670</v>
      </c>
      <c r="B1770" s="1188">
        <v>600010002394</v>
      </c>
      <c r="C1770" s="1187" t="s">
        <v>4687</v>
      </c>
      <c r="D1770" s="1187" t="s">
        <v>4526</v>
      </c>
      <c r="E1770" s="1187" t="s">
        <v>4090</v>
      </c>
      <c r="F1770" s="1189">
        <v>5988</v>
      </c>
      <c r="G1770" s="1187" t="s">
        <v>4091</v>
      </c>
      <c r="H1770" s="1190">
        <v>2</v>
      </c>
      <c r="I1770" s="1191">
        <v>2.88</v>
      </c>
      <c r="J1770" s="1191">
        <v>0</v>
      </c>
      <c r="K1770" s="1192">
        <v>20</v>
      </c>
      <c r="L1770" s="1191">
        <v>56.16</v>
      </c>
      <c r="M1770" s="1191">
        <v>57.6</v>
      </c>
      <c r="N1770" s="1190">
        <v>1</v>
      </c>
      <c r="O1770" s="1190">
        <v>0</v>
      </c>
      <c r="P1770" s="1187">
        <v>4690379100485</v>
      </c>
      <c r="Q1770" s="1190"/>
      <c r="R1770" s="1190">
        <v>0</v>
      </c>
      <c r="S1770" s="968" t="s">
        <v>4092</v>
      </c>
      <c r="T1770" s="983">
        <f t="shared" si="54"/>
        <v>4011.96</v>
      </c>
      <c r="U1770" s="983">
        <f t="shared" si="55"/>
        <v>4212.558</v>
      </c>
      <c r="V1770" s="1169"/>
    </row>
    <row r="1771" spans="1:22" hidden="1">
      <c r="A1771" s="1187" t="s">
        <v>4670</v>
      </c>
      <c r="B1771" s="1188">
        <v>600010002395</v>
      </c>
      <c r="C1771" s="1187" t="s">
        <v>4688</v>
      </c>
      <c r="D1771" s="1187" t="s">
        <v>4526</v>
      </c>
      <c r="E1771" s="1187" t="s">
        <v>4090</v>
      </c>
      <c r="F1771" s="1189">
        <v>5988</v>
      </c>
      <c r="G1771" s="1187" t="s">
        <v>4091</v>
      </c>
      <c r="H1771" s="1190">
        <v>2</v>
      </c>
      <c r="I1771" s="1191">
        <v>2.88</v>
      </c>
      <c r="J1771" s="1191">
        <v>0</v>
      </c>
      <c r="K1771" s="1192">
        <v>20</v>
      </c>
      <c r="L1771" s="1191">
        <v>56.16</v>
      </c>
      <c r="M1771" s="1191">
        <v>57.6</v>
      </c>
      <c r="N1771" s="1190">
        <v>1</v>
      </c>
      <c r="O1771" s="1190">
        <v>0</v>
      </c>
      <c r="P1771" s="1187">
        <v>4690379100492</v>
      </c>
      <c r="Q1771" s="1190"/>
      <c r="R1771" s="1190">
        <v>0</v>
      </c>
      <c r="S1771" s="968" t="s">
        <v>4092</v>
      </c>
      <c r="T1771" s="983">
        <f t="shared" si="54"/>
        <v>4011.96</v>
      </c>
      <c r="U1771" s="983">
        <f t="shared" si="55"/>
        <v>4212.558</v>
      </c>
      <c r="V1771" s="1169"/>
    </row>
    <row r="1772" spans="1:22" hidden="1">
      <c r="A1772" s="1187" t="s">
        <v>4670</v>
      </c>
      <c r="B1772" s="1188">
        <v>600010002396</v>
      </c>
      <c r="C1772" s="1187" t="s">
        <v>4689</v>
      </c>
      <c r="D1772" s="1187" t="s">
        <v>4526</v>
      </c>
      <c r="E1772" s="1187" t="s">
        <v>4090</v>
      </c>
      <c r="F1772" s="1189">
        <v>6420</v>
      </c>
      <c r="G1772" s="1187" t="s">
        <v>4091</v>
      </c>
      <c r="H1772" s="1190">
        <v>2</v>
      </c>
      <c r="I1772" s="1191">
        <v>2.88</v>
      </c>
      <c r="J1772" s="1191">
        <v>0</v>
      </c>
      <c r="K1772" s="1192">
        <v>20</v>
      </c>
      <c r="L1772" s="1191">
        <v>56.16</v>
      </c>
      <c r="M1772" s="1191">
        <v>57.6</v>
      </c>
      <c r="N1772" s="1190">
        <v>1</v>
      </c>
      <c r="O1772" s="1190">
        <v>0</v>
      </c>
      <c r="P1772" s="1187">
        <v>4690379100508</v>
      </c>
      <c r="Q1772" s="1190"/>
      <c r="R1772" s="1190">
        <v>0</v>
      </c>
      <c r="S1772" s="968" t="s">
        <v>4092</v>
      </c>
      <c r="T1772" s="983">
        <f t="shared" si="54"/>
        <v>4301.4000000000005</v>
      </c>
      <c r="U1772" s="983">
        <f t="shared" si="55"/>
        <v>4516.4700000000012</v>
      </c>
      <c r="V1772" s="1169"/>
    </row>
    <row r="1773" spans="1:22" hidden="1">
      <c r="A1773" s="1187" t="s">
        <v>4670</v>
      </c>
      <c r="B1773" s="1188">
        <v>610010002957</v>
      </c>
      <c r="C1773" s="1187" t="s">
        <v>4690</v>
      </c>
      <c r="D1773" s="1187" t="s">
        <v>4096</v>
      </c>
      <c r="E1773" s="1187" t="s">
        <v>4090</v>
      </c>
      <c r="F1773" s="1189">
        <v>5082</v>
      </c>
      <c r="G1773" s="1187" t="s">
        <v>4091</v>
      </c>
      <c r="H1773" s="1190">
        <v>2</v>
      </c>
      <c r="I1773" s="1191">
        <v>2.56</v>
      </c>
      <c r="J1773" s="1191">
        <v>0</v>
      </c>
      <c r="K1773" s="1192">
        <v>21</v>
      </c>
      <c r="L1773" s="1191">
        <v>51.712000000000003</v>
      </c>
      <c r="M1773" s="1191">
        <v>53.76</v>
      </c>
      <c r="N1773" s="1190">
        <v>1</v>
      </c>
      <c r="O1773" s="1190">
        <v>0</v>
      </c>
      <c r="P1773" s="1187">
        <v>4690379099451</v>
      </c>
      <c r="Q1773" s="1190"/>
      <c r="R1773" s="1190">
        <v>0</v>
      </c>
      <c r="S1773" s="968" t="s">
        <v>4092</v>
      </c>
      <c r="T1773" s="983">
        <f t="shared" si="54"/>
        <v>3404.94</v>
      </c>
      <c r="U1773" s="983">
        <f t="shared" si="55"/>
        <v>3575.1870000000004</v>
      </c>
      <c r="V1773" s="1169"/>
    </row>
    <row r="1774" spans="1:22" hidden="1">
      <c r="A1774" s="1187" t="s">
        <v>4670</v>
      </c>
      <c r="B1774" s="1188">
        <v>610010002958</v>
      </c>
      <c r="C1774" s="1187" t="s">
        <v>4691</v>
      </c>
      <c r="D1774" s="1187" t="s">
        <v>4096</v>
      </c>
      <c r="E1774" s="1187" t="s">
        <v>4090</v>
      </c>
      <c r="F1774" s="1189">
        <v>5082</v>
      </c>
      <c r="G1774" s="1187" t="s">
        <v>4091</v>
      </c>
      <c r="H1774" s="1190">
        <v>2</v>
      </c>
      <c r="I1774" s="1191">
        <v>2.56</v>
      </c>
      <c r="J1774" s="1191">
        <v>0</v>
      </c>
      <c r="K1774" s="1192">
        <v>21</v>
      </c>
      <c r="L1774" s="1191">
        <v>51.712000000000003</v>
      </c>
      <c r="M1774" s="1191">
        <v>53.76</v>
      </c>
      <c r="N1774" s="1190">
        <v>1</v>
      </c>
      <c r="O1774" s="1190">
        <v>0</v>
      </c>
      <c r="P1774" s="1187">
        <v>4690379099468</v>
      </c>
      <c r="Q1774" s="1190"/>
      <c r="R1774" s="1190">
        <v>0</v>
      </c>
      <c r="S1774" s="968" t="s">
        <v>4092</v>
      </c>
      <c r="T1774" s="983">
        <f t="shared" si="54"/>
        <v>3404.94</v>
      </c>
      <c r="U1774" s="983">
        <f t="shared" si="55"/>
        <v>3575.1870000000004</v>
      </c>
      <c r="V1774" s="1169"/>
    </row>
    <row r="1775" spans="1:22" hidden="1">
      <c r="A1775" s="1187" t="s">
        <v>4670</v>
      </c>
      <c r="B1775" s="1188">
        <v>610010002959</v>
      </c>
      <c r="C1775" s="1187" t="s">
        <v>4692</v>
      </c>
      <c r="D1775" s="1187" t="s">
        <v>4096</v>
      </c>
      <c r="E1775" s="1187" t="s">
        <v>4090</v>
      </c>
      <c r="F1775" s="1189">
        <v>5082</v>
      </c>
      <c r="G1775" s="1187" t="s">
        <v>4091</v>
      </c>
      <c r="H1775" s="1190">
        <v>2</v>
      </c>
      <c r="I1775" s="1191">
        <v>2.56</v>
      </c>
      <c r="J1775" s="1191">
        <v>0</v>
      </c>
      <c r="K1775" s="1192">
        <v>21</v>
      </c>
      <c r="L1775" s="1191">
        <v>51.712000000000003</v>
      </c>
      <c r="M1775" s="1191">
        <v>53.76</v>
      </c>
      <c r="N1775" s="1190">
        <v>1</v>
      </c>
      <c r="O1775" s="1190">
        <v>0</v>
      </c>
      <c r="P1775" s="1187">
        <v>4690379099475</v>
      </c>
      <c r="Q1775" s="1190"/>
      <c r="R1775" s="1190">
        <v>0</v>
      </c>
      <c r="S1775" s="968" t="s">
        <v>4092</v>
      </c>
      <c r="T1775" s="983">
        <f t="shared" ref="T1775:T1838" si="56">F1775*67%</f>
        <v>3404.94</v>
      </c>
      <c r="U1775" s="983">
        <f t="shared" si="55"/>
        <v>3575.1870000000004</v>
      </c>
      <c r="V1775" s="1169"/>
    </row>
    <row r="1776" spans="1:22" hidden="1">
      <c r="A1776" s="1187" t="s">
        <v>4670</v>
      </c>
      <c r="B1776" s="1188">
        <v>610010002847</v>
      </c>
      <c r="C1776" s="1187" t="s">
        <v>4693</v>
      </c>
      <c r="D1776" s="1187" t="s">
        <v>4096</v>
      </c>
      <c r="E1776" s="1187" t="s">
        <v>4090</v>
      </c>
      <c r="F1776" s="1189">
        <v>5082</v>
      </c>
      <c r="G1776" s="1187" t="s">
        <v>4091</v>
      </c>
      <c r="H1776" s="1190">
        <v>2</v>
      </c>
      <c r="I1776" s="1191">
        <v>2.56</v>
      </c>
      <c r="J1776" s="1191">
        <v>0</v>
      </c>
      <c r="K1776" s="1192">
        <v>21</v>
      </c>
      <c r="L1776" s="1191">
        <v>51.712000000000003</v>
      </c>
      <c r="M1776" s="1191">
        <v>53.76</v>
      </c>
      <c r="N1776" s="1190">
        <v>1</v>
      </c>
      <c r="O1776" s="1190">
        <v>0</v>
      </c>
      <c r="P1776" s="1187">
        <v>4690379099420</v>
      </c>
      <c r="Q1776" s="1190"/>
      <c r="R1776" s="1190">
        <v>0</v>
      </c>
      <c r="S1776" s="968" t="s">
        <v>4092</v>
      </c>
      <c r="T1776" s="983">
        <f t="shared" si="56"/>
        <v>3404.94</v>
      </c>
      <c r="U1776" s="983">
        <f t="shared" ref="U1776:U1839" si="57">T1776*1.05</f>
        <v>3575.1870000000004</v>
      </c>
      <c r="V1776" s="1169"/>
    </row>
    <row r="1777" spans="1:22" hidden="1">
      <c r="A1777" s="1187" t="s">
        <v>4670</v>
      </c>
      <c r="B1777" s="1188">
        <v>610010002848</v>
      </c>
      <c r="C1777" s="1187" t="s">
        <v>4694</v>
      </c>
      <c r="D1777" s="1187" t="s">
        <v>4096</v>
      </c>
      <c r="E1777" s="1187" t="s">
        <v>4090</v>
      </c>
      <c r="F1777" s="1189">
        <v>5082</v>
      </c>
      <c r="G1777" s="1187" t="s">
        <v>4091</v>
      </c>
      <c r="H1777" s="1190">
        <v>2</v>
      </c>
      <c r="I1777" s="1191">
        <v>2.56</v>
      </c>
      <c r="J1777" s="1191">
        <v>0</v>
      </c>
      <c r="K1777" s="1192">
        <v>21</v>
      </c>
      <c r="L1777" s="1191">
        <v>51.712000000000003</v>
      </c>
      <c r="M1777" s="1191">
        <v>53.76</v>
      </c>
      <c r="N1777" s="1190">
        <v>1</v>
      </c>
      <c r="O1777" s="1190">
        <v>0</v>
      </c>
      <c r="P1777" s="1187">
        <v>4690379099437</v>
      </c>
      <c r="Q1777" s="1190"/>
      <c r="R1777" s="1190">
        <v>0</v>
      </c>
      <c r="S1777" s="968" t="s">
        <v>4092</v>
      </c>
      <c r="T1777" s="983">
        <f t="shared" si="56"/>
        <v>3404.94</v>
      </c>
      <c r="U1777" s="983">
        <f t="shared" si="57"/>
        <v>3575.1870000000004</v>
      </c>
      <c r="V1777" s="1169"/>
    </row>
    <row r="1778" spans="1:22" hidden="1">
      <c r="A1778" s="1187" t="s">
        <v>4670</v>
      </c>
      <c r="B1778" s="1188">
        <v>610010002849</v>
      </c>
      <c r="C1778" s="1187" t="s">
        <v>4695</v>
      </c>
      <c r="D1778" s="1187" t="s">
        <v>4096</v>
      </c>
      <c r="E1778" s="1187" t="s">
        <v>4090</v>
      </c>
      <c r="F1778" s="1189">
        <v>6780</v>
      </c>
      <c r="G1778" s="1187" t="s">
        <v>4091</v>
      </c>
      <c r="H1778" s="1190">
        <v>2</v>
      </c>
      <c r="I1778" s="1191">
        <v>2.56</v>
      </c>
      <c r="J1778" s="1191">
        <v>0</v>
      </c>
      <c r="K1778" s="1192">
        <v>21</v>
      </c>
      <c r="L1778" s="1191">
        <v>51.712000000000003</v>
      </c>
      <c r="M1778" s="1191">
        <v>53.76</v>
      </c>
      <c r="N1778" s="1190">
        <v>1</v>
      </c>
      <c r="O1778" s="1190">
        <v>0</v>
      </c>
      <c r="P1778" s="1187">
        <v>4690379099444</v>
      </c>
      <c r="Q1778" s="1190"/>
      <c r="R1778" s="1190">
        <v>0</v>
      </c>
      <c r="S1778" s="968" t="s">
        <v>4092</v>
      </c>
      <c r="T1778" s="983">
        <f t="shared" si="56"/>
        <v>4542.6000000000004</v>
      </c>
      <c r="U1778" s="983">
        <f t="shared" si="57"/>
        <v>4769.7300000000005</v>
      </c>
      <c r="V1778" s="1169"/>
    </row>
    <row r="1779" spans="1:22" hidden="1">
      <c r="A1779" s="1187" t="s">
        <v>4670</v>
      </c>
      <c r="B1779" s="1188">
        <v>610010002960</v>
      </c>
      <c r="C1779" s="1187" t="s">
        <v>4696</v>
      </c>
      <c r="D1779" s="1187" t="s">
        <v>4096</v>
      </c>
      <c r="E1779" s="1187" t="s">
        <v>4090</v>
      </c>
      <c r="F1779" s="1189">
        <v>6780</v>
      </c>
      <c r="G1779" s="1187" t="s">
        <v>4091</v>
      </c>
      <c r="H1779" s="1190">
        <v>2</v>
      </c>
      <c r="I1779" s="1191">
        <v>2.56</v>
      </c>
      <c r="J1779" s="1191">
        <v>0</v>
      </c>
      <c r="K1779" s="1192">
        <v>21</v>
      </c>
      <c r="L1779" s="1191">
        <v>51.712000000000003</v>
      </c>
      <c r="M1779" s="1191">
        <v>53.76</v>
      </c>
      <c r="N1779" s="1190">
        <v>1</v>
      </c>
      <c r="O1779" s="1190">
        <v>0</v>
      </c>
      <c r="P1779" s="1187">
        <v>4690379099482</v>
      </c>
      <c r="Q1779" s="1190"/>
      <c r="R1779" s="1190">
        <v>0</v>
      </c>
      <c r="S1779" s="968" t="s">
        <v>4092</v>
      </c>
      <c r="T1779" s="983">
        <f t="shared" si="56"/>
        <v>4542.6000000000004</v>
      </c>
      <c r="U1779" s="983">
        <f t="shared" si="57"/>
        <v>4769.7300000000005</v>
      </c>
      <c r="V1779" s="1169"/>
    </row>
    <row r="1780" spans="1:22" hidden="1">
      <c r="A1780" s="1187" t="s">
        <v>4670</v>
      </c>
      <c r="B1780" s="1188">
        <v>610010002961</v>
      </c>
      <c r="C1780" s="1187" t="s">
        <v>4697</v>
      </c>
      <c r="D1780" s="1187" t="s">
        <v>4096</v>
      </c>
      <c r="E1780" s="1187" t="s">
        <v>4090</v>
      </c>
      <c r="F1780" s="1189">
        <v>6780</v>
      </c>
      <c r="G1780" s="1187" t="s">
        <v>4091</v>
      </c>
      <c r="H1780" s="1190">
        <v>2</v>
      </c>
      <c r="I1780" s="1191">
        <v>2.56</v>
      </c>
      <c r="J1780" s="1191">
        <v>0</v>
      </c>
      <c r="K1780" s="1192">
        <v>21</v>
      </c>
      <c r="L1780" s="1191">
        <v>51.712000000000003</v>
      </c>
      <c r="M1780" s="1191">
        <v>53.76</v>
      </c>
      <c r="N1780" s="1190">
        <v>1</v>
      </c>
      <c r="O1780" s="1190">
        <v>0</v>
      </c>
      <c r="P1780" s="1187">
        <v>4690379099499</v>
      </c>
      <c r="Q1780" s="1190"/>
      <c r="R1780" s="1190">
        <v>0</v>
      </c>
      <c r="S1780" s="968" t="s">
        <v>4092</v>
      </c>
      <c r="T1780" s="983">
        <f t="shared" si="56"/>
        <v>4542.6000000000004</v>
      </c>
      <c r="U1780" s="983">
        <f t="shared" si="57"/>
        <v>4769.7300000000005</v>
      </c>
      <c r="V1780" s="1169"/>
    </row>
    <row r="1781" spans="1:22" hidden="1">
      <c r="A1781" s="1187" t="s">
        <v>4670</v>
      </c>
      <c r="B1781" s="1188">
        <v>610010002968</v>
      </c>
      <c r="C1781" s="1187" t="s">
        <v>4698</v>
      </c>
      <c r="D1781" s="1187" t="s">
        <v>4517</v>
      </c>
      <c r="E1781" s="1187" t="s">
        <v>4090</v>
      </c>
      <c r="F1781" s="1189">
        <v>4884</v>
      </c>
      <c r="G1781" s="1187" t="s">
        <v>4091</v>
      </c>
      <c r="H1781" s="1190">
        <v>2</v>
      </c>
      <c r="I1781" s="1191">
        <v>1.28</v>
      </c>
      <c r="J1781" s="1191">
        <v>0</v>
      </c>
      <c r="K1781" s="1192">
        <v>42</v>
      </c>
      <c r="L1781" s="1191">
        <v>25.856000000000002</v>
      </c>
      <c r="M1781" s="1191">
        <v>53.76</v>
      </c>
      <c r="N1781" s="1190">
        <v>1</v>
      </c>
      <c r="O1781" s="1190">
        <v>0</v>
      </c>
      <c r="P1781" s="1187">
        <v>4690379099864</v>
      </c>
      <c r="Q1781" s="1190"/>
      <c r="R1781" s="1190">
        <v>0</v>
      </c>
      <c r="S1781" s="968" t="s">
        <v>4092</v>
      </c>
      <c r="T1781" s="983">
        <f t="shared" si="56"/>
        <v>3272.28</v>
      </c>
      <c r="U1781" s="983">
        <f t="shared" si="57"/>
        <v>3435.8940000000002</v>
      </c>
      <c r="V1781" s="1169"/>
    </row>
    <row r="1782" spans="1:22" hidden="1">
      <c r="A1782" s="1187" t="s">
        <v>4670</v>
      </c>
      <c r="B1782" s="1188">
        <v>610010002969</v>
      </c>
      <c r="C1782" s="1187" t="s">
        <v>4699</v>
      </c>
      <c r="D1782" s="1187" t="s">
        <v>4517</v>
      </c>
      <c r="E1782" s="1187" t="s">
        <v>4090</v>
      </c>
      <c r="F1782" s="1189">
        <v>4884</v>
      </c>
      <c r="G1782" s="1187" t="s">
        <v>4091</v>
      </c>
      <c r="H1782" s="1190">
        <v>2</v>
      </c>
      <c r="I1782" s="1191">
        <v>1.28</v>
      </c>
      <c r="J1782" s="1191">
        <v>0</v>
      </c>
      <c r="K1782" s="1192">
        <v>42</v>
      </c>
      <c r="L1782" s="1191">
        <v>25.856000000000002</v>
      </c>
      <c r="M1782" s="1191">
        <v>53.76</v>
      </c>
      <c r="N1782" s="1190">
        <v>1</v>
      </c>
      <c r="O1782" s="1190">
        <v>0</v>
      </c>
      <c r="P1782" s="1187">
        <v>4690379099871</v>
      </c>
      <c r="Q1782" s="1190"/>
      <c r="R1782" s="1190">
        <v>0</v>
      </c>
      <c r="S1782" s="968" t="s">
        <v>4092</v>
      </c>
      <c r="T1782" s="983">
        <f t="shared" si="56"/>
        <v>3272.28</v>
      </c>
      <c r="U1782" s="983">
        <f t="shared" si="57"/>
        <v>3435.8940000000002</v>
      </c>
      <c r="V1782" s="1169"/>
    </row>
    <row r="1783" spans="1:22" hidden="1">
      <c r="A1783" s="1187" t="s">
        <v>4670</v>
      </c>
      <c r="B1783" s="1188">
        <v>610010002970</v>
      </c>
      <c r="C1783" s="1187" t="s">
        <v>4700</v>
      </c>
      <c r="D1783" s="1187" t="s">
        <v>4517</v>
      </c>
      <c r="E1783" s="1187" t="s">
        <v>4090</v>
      </c>
      <c r="F1783" s="1189">
        <v>4884</v>
      </c>
      <c r="G1783" s="1187" t="s">
        <v>4091</v>
      </c>
      <c r="H1783" s="1190">
        <v>2</v>
      </c>
      <c r="I1783" s="1191">
        <v>1.28</v>
      </c>
      <c r="J1783" s="1191">
        <v>0</v>
      </c>
      <c r="K1783" s="1192">
        <v>42</v>
      </c>
      <c r="L1783" s="1191">
        <v>25.856000000000002</v>
      </c>
      <c r="M1783" s="1191">
        <v>53.76</v>
      </c>
      <c r="N1783" s="1190">
        <v>1</v>
      </c>
      <c r="O1783" s="1190">
        <v>0</v>
      </c>
      <c r="P1783" s="1187">
        <v>4690379099888</v>
      </c>
      <c r="Q1783" s="1190"/>
      <c r="R1783" s="1190">
        <v>0</v>
      </c>
      <c r="S1783" s="968" t="s">
        <v>4092</v>
      </c>
      <c r="T1783" s="983">
        <f t="shared" si="56"/>
        <v>3272.28</v>
      </c>
      <c r="U1783" s="983">
        <f t="shared" si="57"/>
        <v>3435.8940000000002</v>
      </c>
      <c r="V1783" s="1169"/>
    </row>
    <row r="1784" spans="1:22" hidden="1">
      <c r="A1784" s="1187" t="s">
        <v>4670</v>
      </c>
      <c r="B1784" s="1188">
        <v>610010002965</v>
      </c>
      <c r="C1784" s="1187" t="s">
        <v>4701</v>
      </c>
      <c r="D1784" s="1187" t="s">
        <v>4517</v>
      </c>
      <c r="E1784" s="1187" t="s">
        <v>4090</v>
      </c>
      <c r="F1784" s="1189">
        <v>4884</v>
      </c>
      <c r="G1784" s="1187" t="s">
        <v>4091</v>
      </c>
      <c r="H1784" s="1190">
        <v>2</v>
      </c>
      <c r="I1784" s="1191">
        <v>1.28</v>
      </c>
      <c r="J1784" s="1191">
        <v>0</v>
      </c>
      <c r="K1784" s="1192">
        <v>42</v>
      </c>
      <c r="L1784" s="1191">
        <v>25.856000000000002</v>
      </c>
      <c r="M1784" s="1191">
        <v>53.76</v>
      </c>
      <c r="N1784" s="1190">
        <v>1</v>
      </c>
      <c r="O1784" s="1190">
        <v>0</v>
      </c>
      <c r="P1784" s="1187">
        <v>4690379099833</v>
      </c>
      <c r="Q1784" s="1190"/>
      <c r="R1784" s="1190">
        <v>0</v>
      </c>
      <c r="S1784" s="968" t="s">
        <v>4092</v>
      </c>
      <c r="T1784" s="983">
        <f t="shared" si="56"/>
        <v>3272.28</v>
      </c>
      <c r="U1784" s="983">
        <f t="shared" si="57"/>
        <v>3435.8940000000002</v>
      </c>
      <c r="V1784" s="1169"/>
    </row>
    <row r="1785" spans="1:22" hidden="1">
      <c r="A1785" s="1187" t="s">
        <v>4670</v>
      </c>
      <c r="B1785" s="1188">
        <v>610010002966</v>
      </c>
      <c r="C1785" s="1187" t="s">
        <v>4702</v>
      </c>
      <c r="D1785" s="1187" t="s">
        <v>4517</v>
      </c>
      <c r="E1785" s="1187" t="s">
        <v>4090</v>
      </c>
      <c r="F1785" s="1189">
        <v>4884</v>
      </c>
      <c r="G1785" s="1187" t="s">
        <v>4091</v>
      </c>
      <c r="H1785" s="1190">
        <v>2</v>
      </c>
      <c r="I1785" s="1191">
        <v>1.28</v>
      </c>
      <c r="J1785" s="1191">
        <v>0</v>
      </c>
      <c r="K1785" s="1192">
        <v>42</v>
      </c>
      <c r="L1785" s="1191">
        <v>25.856000000000002</v>
      </c>
      <c r="M1785" s="1191">
        <v>53.76</v>
      </c>
      <c r="N1785" s="1190">
        <v>1</v>
      </c>
      <c r="O1785" s="1190">
        <v>0</v>
      </c>
      <c r="P1785" s="1187">
        <v>4690379099840</v>
      </c>
      <c r="Q1785" s="1190"/>
      <c r="R1785" s="1190">
        <v>0</v>
      </c>
      <c r="S1785" s="968" t="s">
        <v>4092</v>
      </c>
      <c r="T1785" s="983">
        <f t="shared" si="56"/>
        <v>3272.28</v>
      </c>
      <c r="U1785" s="983">
        <f t="shared" si="57"/>
        <v>3435.8940000000002</v>
      </c>
      <c r="V1785" s="1169"/>
    </row>
    <row r="1786" spans="1:22" hidden="1">
      <c r="A1786" s="1187" t="s">
        <v>4670</v>
      </c>
      <c r="B1786" s="1188">
        <v>610010002967</v>
      </c>
      <c r="C1786" s="1187" t="s">
        <v>4703</v>
      </c>
      <c r="D1786" s="1187" t="s">
        <v>4517</v>
      </c>
      <c r="E1786" s="1187" t="s">
        <v>4090</v>
      </c>
      <c r="F1786" s="1189">
        <v>5406</v>
      </c>
      <c r="G1786" s="1187" t="s">
        <v>4091</v>
      </c>
      <c r="H1786" s="1190">
        <v>2</v>
      </c>
      <c r="I1786" s="1191">
        <v>1.28</v>
      </c>
      <c r="J1786" s="1191">
        <v>0</v>
      </c>
      <c r="K1786" s="1192">
        <v>42</v>
      </c>
      <c r="L1786" s="1191">
        <v>25.856000000000002</v>
      </c>
      <c r="M1786" s="1191">
        <v>53.76</v>
      </c>
      <c r="N1786" s="1190">
        <v>1</v>
      </c>
      <c r="O1786" s="1190">
        <v>0</v>
      </c>
      <c r="P1786" s="1187">
        <v>4690379099857</v>
      </c>
      <c r="Q1786" s="1190"/>
      <c r="R1786" s="1190">
        <v>0</v>
      </c>
      <c r="S1786" s="968" t="s">
        <v>4092</v>
      </c>
      <c r="T1786" s="983">
        <f t="shared" si="56"/>
        <v>3622.0200000000004</v>
      </c>
      <c r="U1786" s="983">
        <f t="shared" si="57"/>
        <v>3803.1210000000005</v>
      </c>
      <c r="V1786" s="1169"/>
    </row>
    <row r="1787" spans="1:22" hidden="1">
      <c r="A1787" s="1187" t="s">
        <v>4670</v>
      </c>
      <c r="B1787" s="1188">
        <v>610010002971</v>
      </c>
      <c r="C1787" s="1187" t="s">
        <v>4704</v>
      </c>
      <c r="D1787" s="1187" t="s">
        <v>4517</v>
      </c>
      <c r="E1787" s="1187" t="s">
        <v>4090</v>
      </c>
      <c r="F1787" s="1189">
        <v>5406</v>
      </c>
      <c r="G1787" s="1187" t="s">
        <v>4091</v>
      </c>
      <c r="H1787" s="1190">
        <v>2</v>
      </c>
      <c r="I1787" s="1191">
        <v>1.28</v>
      </c>
      <c r="J1787" s="1191">
        <v>0</v>
      </c>
      <c r="K1787" s="1192">
        <v>42</v>
      </c>
      <c r="L1787" s="1191">
        <v>25.856000000000002</v>
      </c>
      <c r="M1787" s="1191">
        <v>53.76</v>
      </c>
      <c r="N1787" s="1190">
        <v>1</v>
      </c>
      <c r="O1787" s="1190">
        <v>0</v>
      </c>
      <c r="P1787" s="1187">
        <v>4690379099895</v>
      </c>
      <c r="Q1787" s="1190"/>
      <c r="R1787" s="1190">
        <v>0</v>
      </c>
      <c r="S1787" s="968" t="s">
        <v>4092</v>
      </c>
      <c r="T1787" s="983">
        <f t="shared" si="56"/>
        <v>3622.0200000000004</v>
      </c>
      <c r="U1787" s="983">
        <f t="shared" si="57"/>
        <v>3803.1210000000005</v>
      </c>
      <c r="V1787" s="1169"/>
    </row>
    <row r="1788" spans="1:22" hidden="1">
      <c r="A1788" s="1187" t="s">
        <v>4670</v>
      </c>
      <c r="B1788" s="1188">
        <v>610010002972</v>
      </c>
      <c r="C1788" s="1187" t="s">
        <v>4705</v>
      </c>
      <c r="D1788" s="1187" t="s">
        <v>4517</v>
      </c>
      <c r="E1788" s="1187" t="s">
        <v>4090</v>
      </c>
      <c r="F1788" s="1189">
        <v>5406</v>
      </c>
      <c r="G1788" s="1187" t="s">
        <v>4091</v>
      </c>
      <c r="H1788" s="1190">
        <v>2</v>
      </c>
      <c r="I1788" s="1191">
        <v>1.28</v>
      </c>
      <c r="J1788" s="1191">
        <v>0</v>
      </c>
      <c r="K1788" s="1192">
        <v>42</v>
      </c>
      <c r="L1788" s="1191">
        <v>25.856000000000002</v>
      </c>
      <c r="M1788" s="1191">
        <v>53.76</v>
      </c>
      <c r="N1788" s="1190">
        <v>1</v>
      </c>
      <c r="O1788" s="1190">
        <v>0</v>
      </c>
      <c r="P1788" s="1187">
        <v>4690379099901</v>
      </c>
      <c r="Q1788" s="1190"/>
      <c r="R1788" s="1190">
        <v>0</v>
      </c>
      <c r="S1788" s="968" t="s">
        <v>4092</v>
      </c>
      <c r="T1788" s="983">
        <f t="shared" si="56"/>
        <v>3622.0200000000004</v>
      </c>
      <c r="U1788" s="983">
        <f t="shared" si="57"/>
        <v>3803.1210000000005</v>
      </c>
      <c r="V1788" s="1169"/>
    </row>
    <row r="1789" spans="1:22" hidden="1">
      <c r="A1789" s="1187" t="s">
        <v>4670</v>
      </c>
      <c r="B1789" s="1188">
        <v>610010002962</v>
      </c>
      <c r="C1789" s="1187" t="s">
        <v>4706</v>
      </c>
      <c r="D1789" s="1187" t="s">
        <v>4101</v>
      </c>
      <c r="E1789" s="1187" t="s">
        <v>4090</v>
      </c>
      <c r="F1789" s="1189">
        <v>4056</v>
      </c>
      <c r="G1789" s="1187" t="s">
        <v>4091</v>
      </c>
      <c r="H1789" s="1190">
        <v>2</v>
      </c>
      <c r="I1789" s="1191">
        <v>1.44</v>
      </c>
      <c r="J1789" s="1191">
        <v>0</v>
      </c>
      <c r="K1789" s="1192">
        <v>35</v>
      </c>
      <c r="L1789" s="1191">
        <v>29.088000000000001</v>
      </c>
      <c r="M1789" s="1191">
        <v>50.4</v>
      </c>
      <c r="N1789" s="1190">
        <v>1</v>
      </c>
      <c r="O1789" s="1190">
        <v>0</v>
      </c>
      <c r="P1789" s="1187">
        <v>4690379099581</v>
      </c>
      <c r="Q1789" s="1190"/>
      <c r="R1789" s="1190">
        <v>0</v>
      </c>
      <c r="S1789" s="968" t="s">
        <v>4092</v>
      </c>
      <c r="T1789" s="983">
        <f t="shared" si="56"/>
        <v>2717.52</v>
      </c>
      <c r="U1789" s="983">
        <f t="shared" si="57"/>
        <v>2853.3960000000002</v>
      </c>
      <c r="V1789" s="1169"/>
    </row>
    <row r="1790" spans="1:22" hidden="1">
      <c r="A1790" s="1187" t="s">
        <v>4670</v>
      </c>
      <c r="B1790" s="1188">
        <v>610010002963</v>
      </c>
      <c r="C1790" s="1187" t="s">
        <v>4707</v>
      </c>
      <c r="D1790" s="1187" t="s">
        <v>4101</v>
      </c>
      <c r="E1790" s="1187" t="s">
        <v>4090</v>
      </c>
      <c r="F1790" s="1189">
        <v>4056</v>
      </c>
      <c r="G1790" s="1187" t="s">
        <v>4091</v>
      </c>
      <c r="H1790" s="1190">
        <v>2</v>
      </c>
      <c r="I1790" s="1191">
        <v>1.44</v>
      </c>
      <c r="J1790" s="1191">
        <v>0</v>
      </c>
      <c r="K1790" s="1192">
        <v>35</v>
      </c>
      <c r="L1790" s="1191">
        <v>29.088000000000001</v>
      </c>
      <c r="M1790" s="1191">
        <v>50.4</v>
      </c>
      <c r="N1790" s="1190">
        <v>1</v>
      </c>
      <c r="O1790" s="1190">
        <v>0</v>
      </c>
      <c r="P1790" s="1187">
        <v>4690379099598</v>
      </c>
      <c r="Q1790" s="1190"/>
      <c r="R1790" s="1190">
        <v>0</v>
      </c>
      <c r="S1790" s="968" t="s">
        <v>4092</v>
      </c>
      <c r="T1790" s="983">
        <f t="shared" si="56"/>
        <v>2717.52</v>
      </c>
      <c r="U1790" s="983">
        <f t="shared" si="57"/>
        <v>2853.3960000000002</v>
      </c>
      <c r="V1790" s="1169"/>
    </row>
    <row r="1791" spans="1:22" hidden="1">
      <c r="A1791" s="1187" t="s">
        <v>4670</v>
      </c>
      <c r="B1791" s="1188">
        <v>610010002964</v>
      </c>
      <c r="C1791" s="1187" t="s">
        <v>4708</v>
      </c>
      <c r="D1791" s="1187" t="s">
        <v>4101</v>
      </c>
      <c r="E1791" s="1187" t="s">
        <v>4090</v>
      </c>
      <c r="F1791" s="1189">
        <v>4056</v>
      </c>
      <c r="G1791" s="1187" t="s">
        <v>4091</v>
      </c>
      <c r="H1791" s="1190">
        <v>2</v>
      </c>
      <c r="I1791" s="1191">
        <v>1.44</v>
      </c>
      <c r="J1791" s="1191">
        <v>0</v>
      </c>
      <c r="K1791" s="1192">
        <v>35</v>
      </c>
      <c r="L1791" s="1191">
        <v>29.088000000000001</v>
      </c>
      <c r="M1791" s="1191">
        <v>50.4</v>
      </c>
      <c r="N1791" s="1190">
        <v>1</v>
      </c>
      <c r="O1791" s="1190">
        <v>0</v>
      </c>
      <c r="P1791" s="1187">
        <v>4690379099604</v>
      </c>
      <c r="Q1791" s="1190"/>
      <c r="R1791" s="1190">
        <v>0</v>
      </c>
      <c r="S1791" s="968" t="s">
        <v>4092</v>
      </c>
      <c r="T1791" s="983">
        <f t="shared" si="56"/>
        <v>2717.52</v>
      </c>
      <c r="U1791" s="983">
        <f t="shared" si="57"/>
        <v>2853.3960000000002</v>
      </c>
      <c r="V1791" s="1169"/>
    </row>
    <row r="1792" spans="1:22" hidden="1">
      <c r="A1792" s="1187" t="s">
        <v>4670</v>
      </c>
      <c r="B1792" s="1188">
        <v>610015000697</v>
      </c>
      <c r="C1792" s="1187" t="s">
        <v>4709</v>
      </c>
      <c r="D1792" s="1187" t="s">
        <v>4101</v>
      </c>
      <c r="E1792" s="1187" t="s">
        <v>4090</v>
      </c>
      <c r="F1792" s="1189">
        <v>4680</v>
      </c>
      <c r="G1792" s="1187" t="s">
        <v>4091</v>
      </c>
      <c r="H1792" s="1190">
        <v>2</v>
      </c>
      <c r="I1792" s="1191">
        <v>1.44</v>
      </c>
      <c r="J1792" s="1191">
        <v>0</v>
      </c>
      <c r="K1792" s="1192">
        <v>35</v>
      </c>
      <c r="L1792" s="1191">
        <v>29.088000000000001</v>
      </c>
      <c r="M1792" s="1191">
        <v>50.4</v>
      </c>
      <c r="N1792" s="1190">
        <v>1</v>
      </c>
      <c r="O1792" s="1190">
        <v>0</v>
      </c>
      <c r="P1792" s="1187">
        <v>4690379099550</v>
      </c>
      <c r="Q1792" s="1190"/>
      <c r="R1792" s="1190">
        <v>0</v>
      </c>
      <c r="S1792" s="968" t="s">
        <v>4092</v>
      </c>
      <c r="T1792" s="983">
        <f t="shared" si="56"/>
        <v>3135.6000000000004</v>
      </c>
      <c r="U1792" s="983">
        <f t="shared" si="57"/>
        <v>3292.3800000000006</v>
      </c>
      <c r="V1792" s="1169"/>
    </row>
    <row r="1793" spans="1:22" hidden="1">
      <c r="A1793" s="1187" t="s">
        <v>4670</v>
      </c>
      <c r="B1793" s="1188">
        <v>610015000698</v>
      </c>
      <c r="C1793" s="1187" t="s">
        <v>4710</v>
      </c>
      <c r="D1793" s="1187" t="s">
        <v>4101</v>
      </c>
      <c r="E1793" s="1187" t="s">
        <v>4090</v>
      </c>
      <c r="F1793" s="1189">
        <v>4680</v>
      </c>
      <c r="G1793" s="1187" t="s">
        <v>4091</v>
      </c>
      <c r="H1793" s="1190">
        <v>2</v>
      </c>
      <c r="I1793" s="1191">
        <v>1.44</v>
      </c>
      <c r="J1793" s="1191">
        <v>0</v>
      </c>
      <c r="K1793" s="1192">
        <v>35</v>
      </c>
      <c r="L1793" s="1191">
        <v>29.088000000000001</v>
      </c>
      <c r="M1793" s="1191">
        <v>50.4</v>
      </c>
      <c r="N1793" s="1190">
        <v>1</v>
      </c>
      <c r="O1793" s="1190">
        <v>0</v>
      </c>
      <c r="P1793" s="1187">
        <v>4690379099567</v>
      </c>
      <c r="Q1793" s="1190"/>
      <c r="R1793" s="1190">
        <v>0</v>
      </c>
      <c r="S1793" s="968" t="s">
        <v>4092</v>
      </c>
      <c r="T1793" s="983">
        <f t="shared" si="56"/>
        <v>3135.6000000000004</v>
      </c>
      <c r="U1793" s="983">
        <f t="shared" si="57"/>
        <v>3292.3800000000006</v>
      </c>
      <c r="V1793" s="1169"/>
    </row>
    <row r="1794" spans="1:22" hidden="1">
      <c r="A1794" s="1187" t="s">
        <v>4670</v>
      </c>
      <c r="B1794" s="1188">
        <v>610015000699</v>
      </c>
      <c r="C1794" s="1187" t="s">
        <v>4711</v>
      </c>
      <c r="D1794" s="1187" t="s">
        <v>4101</v>
      </c>
      <c r="E1794" s="1187" t="s">
        <v>4090</v>
      </c>
      <c r="F1794" s="1189">
        <v>5274</v>
      </c>
      <c r="G1794" s="1187" t="s">
        <v>4091</v>
      </c>
      <c r="H1794" s="1190">
        <v>2</v>
      </c>
      <c r="I1794" s="1191">
        <v>1.44</v>
      </c>
      <c r="J1794" s="1191">
        <v>0</v>
      </c>
      <c r="K1794" s="1192">
        <v>35</v>
      </c>
      <c r="L1794" s="1191">
        <v>29.088000000000001</v>
      </c>
      <c r="M1794" s="1191">
        <v>50.4</v>
      </c>
      <c r="N1794" s="1190">
        <v>1</v>
      </c>
      <c r="O1794" s="1190">
        <v>0</v>
      </c>
      <c r="P1794" s="1187">
        <v>4690379099574</v>
      </c>
      <c r="Q1794" s="1190"/>
      <c r="R1794" s="1190">
        <v>0</v>
      </c>
      <c r="S1794" s="968" t="s">
        <v>4092</v>
      </c>
      <c r="T1794" s="983">
        <f t="shared" si="56"/>
        <v>3533.5800000000004</v>
      </c>
      <c r="U1794" s="983">
        <f t="shared" si="57"/>
        <v>3710.2590000000005</v>
      </c>
      <c r="V1794" s="1169"/>
    </row>
    <row r="1795" spans="1:22" hidden="1">
      <c r="A1795" s="1187" t="s">
        <v>4670</v>
      </c>
      <c r="B1795" s="1188">
        <v>610010005675</v>
      </c>
      <c r="C1795" s="1187" t="s">
        <v>4712</v>
      </c>
      <c r="D1795" s="1187" t="s">
        <v>4101</v>
      </c>
      <c r="E1795" s="1187" t="s">
        <v>4090</v>
      </c>
      <c r="F1795" s="1189">
        <v>4134</v>
      </c>
      <c r="G1795" s="1187" t="s">
        <v>4091</v>
      </c>
      <c r="H1795" s="1190">
        <v>2</v>
      </c>
      <c r="I1795" s="1191">
        <v>1.44</v>
      </c>
      <c r="J1795" s="1191">
        <v>0</v>
      </c>
      <c r="K1795" s="1192">
        <v>35</v>
      </c>
      <c r="L1795" s="1191">
        <v>29.088000000000001</v>
      </c>
      <c r="M1795" s="1191">
        <v>50.4</v>
      </c>
      <c r="N1795" s="1190">
        <v>1</v>
      </c>
      <c r="O1795" s="1190">
        <v>0</v>
      </c>
      <c r="P1795" s="1187">
        <v>4690379101208</v>
      </c>
      <c r="Q1795" s="1190"/>
      <c r="R1795" s="1190">
        <v>0</v>
      </c>
      <c r="S1795" s="968" t="s">
        <v>4092</v>
      </c>
      <c r="T1795" s="983">
        <f t="shared" si="56"/>
        <v>2769.78</v>
      </c>
      <c r="U1795" s="983">
        <f t="shared" si="57"/>
        <v>2908.2690000000002</v>
      </c>
      <c r="V1795" s="1169"/>
    </row>
    <row r="1796" spans="1:22" hidden="1">
      <c r="A1796" s="1187" t="s">
        <v>4670</v>
      </c>
      <c r="B1796" s="1188">
        <v>610010005676</v>
      </c>
      <c r="C1796" s="1187" t="s">
        <v>4713</v>
      </c>
      <c r="D1796" s="1187" t="s">
        <v>4101</v>
      </c>
      <c r="E1796" s="1187" t="s">
        <v>4090</v>
      </c>
      <c r="F1796" s="1189">
        <v>4134</v>
      </c>
      <c r="G1796" s="1187" t="s">
        <v>4091</v>
      </c>
      <c r="H1796" s="1190">
        <v>2</v>
      </c>
      <c r="I1796" s="1191">
        <v>1.44</v>
      </c>
      <c r="J1796" s="1191">
        <v>0</v>
      </c>
      <c r="K1796" s="1192">
        <v>35</v>
      </c>
      <c r="L1796" s="1191">
        <v>29.088000000000001</v>
      </c>
      <c r="M1796" s="1191">
        <v>50.4</v>
      </c>
      <c r="N1796" s="1190">
        <v>1</v>
      </c>
      <c r="O1796" s="1190">
        <v>0</v>
      </c>
      <c r="P1796" s="1187">
        <v>4690379101215</v>
      </c>
      <c r="Q1796" s="1190"/>
      <c r="R1796" s="1190">
        <v>0</v>
      </c>
      <c r="S1796" s="968" t="s">
        <v>4092</v>
      </c>
      <c r="T1796" s="983">
        <f t="shared" si="56"/>
        <v>2769.78</v>
      </c>
      <c r="U1796" s="983">
        <f t="shared" si="57"/>
        <v>2908.2690000000002</v>
      </c>
      <c r="V1796" s="1169"/>
    </row>
    <row r="1797" spans="1:22" hidden="1">
      <c r="A1797" s="1187" t="s">
        <v>4670</v>
      </c>
      <c r="B1797" s="1188">
        <v>610010005677</v>
      </c>
      <c r="C1797" s="1187" t="s">
        <v>4714</v>
      </c>
      <c r="D1797" s="1187" t="s">
        <v>4101</v>
      </c>
      <c r="E1797" s="1187" t="s">
        <v>4090</v>
      </c>
      <c r="F1797" s="1189">
        <v>4134</v>
      </c>
      <c r="G1797" s="1187" t="s">
        <v>4091</v>
      </c>
      <c r="H1797" s="1190">
        <v>2</v>
      </c>
      <c r="I1797" s="1191">
        <v>1.44</v>
      </c>
      <c r="J1797" s="1191">
        <v>0</v>
      </c>
      <c r="K1797" s="1192">
        <v>35</v>
      </c>
      <c r="L1797" s="1191">
        <v>29.088000000000001</v>
      </c>
      <c r="M1797" s="1191">
        <v>50.4</v>
      </c>
      <c r="N1797" s="1190">
        <v>1</v>
      </c>
      <c r="O1797" s="1190">
        <v>0</v>
      </c>
      <c r="P1797" s="1187">
        <v>4690379101222</v>
      </c>
      <c r="Q1797" s="1190"/>
      <c r="R1797" s="1190">
        <v>0</v>
      </c>
      <c r="S1797" s="968" t="s">
        <v>4092</v>
      </c>
      <c r="T1797" s="983">
        <f t="shared" si="56"/>
        <v>2769.78</v>
      </c>
      <c r="U1797" s="983">
        <f t="shared" si="57"/>
        <v>2908.2690000000002</v>
      </c>
      <c r="V1797" s="1169"/>
    </row>
    <row r="1798" spans="1:22" hidden="1">
      <c r="A1798" s="1187" t="s">
        <v>4670</v>
      </c>
      <c r="B1798" s="1188">
        <v>610010003163</v>
      </c>
      <c r="C1798" s="1187" t="s">
        <v>4715</v>
      </c>
      <c r="D1798" s="1187" t="s">
        <v>4089</v>
      </c>
      <c r="E1798" s="1187" t="s">
        <v>4090</v>
      </c>
      <c r="F1798" s="1189">
        <v>6390</v>
      </c>
      <c r="G1798" s="1187" t="s">
        <v>4091</v>
      </c>
      <c r="H1798" s="1190">
        <v>2</v>
      </c>
      <c r="I1798" s="1191">
        <v>0.72</v>
      </c>
      <c r="J1798" s="1191">
        <v>0</v>
      </c>
      <c r="K1798" s="1192">
        <v>30</v>
      </c>
      <c r="L1798" s="1191">
        <v>31.32</v>
      </c>
      <c r="M1798" s="1191">
        <v>21.6</v>
      </c>
      <c r="N1798" s="1190">
        <v>1</v>
      </c>
      <c r="O1798" s="1190">
        <v>0</v>
      </c>
      <c r="P1798" s="1187">
        <v>4690379100706</v>
      </c>
      <c r="Q1798" s="1190"/>
      <c r="R1798" s="1190">
        <v>0</v>
      </c>
      <c r="S1798" s="968" t="s">
        <v>4092</v>
      </c>
      <c r="T1798" s="983">
        <f t="shared" si="56"/>
        <v>4281.3</v>
      </c>
      <c r="U1798" s="983">
        <f t="shared" si="57"/>
        <v>4495.3650000000007</v>
      </c>
      <c r="V1798" s="1169"/>
    </row>
    <row r="1799" spans="1:22" hidden="1">
      <c r="A1799" s="1187" t="s">
        <v>4670</v>
      </c>
      <c r="B1799" s="1188">
        <v>610010003161</v>
      </c>
      <c r="C1799" s="1187" t="s">
        <v>4716</v>
      </c>
      <c r="D1799" s="1187" t="s">
        <v>4089</v>
      </c>
      <c r="E1799" s="1187" t="s">
        <v>4090</v>
      </c>
      <c r="F1799" s="1189">
        <v>6390</v>
      </c>
      <c r="G1799" s="1187" t="s">
        <v>4091</v>
      </c>
      <c r="H1799" s="1190">
        <v>2</v>
      </c>
      <c r="I1799" s="1191">
        <v>0.72</v>
      </c>
      <c r="J1799" s="1191">
        <v>0</v>
      </c>
      <c r="K1799" s="1192">
        <v>30</v>
      </c>
      <c r="L1799" s="1191">
        <v>31.32</v>
      </c>
      <c r="M1799" s="1191">
        <v>21.6</v>
      </c>
      <c r="N1799" s="1190">
        <v>1</v>
      </c>
      <c r="O1799" s="1190">
        <v>0</v>
      </c>
      <c r="P1799" s="1187">
        <v>4690379100683</v>
      </c>
      <c r="Q1799" s="1190"/>
      <c r="R1799" s="1190">
        <v>0</v>
      </c>
      <c r="S1799" s="968" t="s">
        <v>4092</v>
      </c>
      <c r="T1799" s="983">
        <f t="shared" si="56"/>
        <v>4281.3</v>
      </c>
      <c r="U1799" s="983">
        <f t="shared" si="57"/>
        <v>4495.3650000000007</v>
      </c>
      <c r="V1799" s="1169"/>
    </row>
    <row r="1800" spans="1:22" hidden="1">
      <c r="A1800" s="1187" t="s">
        <v>4670</v>
      </c>
      <c r="B1800" s="1188">
        <v>610010003162</v>
      </c>
      <c r="C1800" s="1187" t="s">
        <v>4717</v>
      </c>
      <c r="D1800" s="1187" t="s">
        <v>4089</v>
      </c>
      <c r="E1800" s="1187" t="s">
        <v>4090</v>
      </c>
      <c r="F1800" s="1189">
        <v>6390</v>
      </c>
      <c r="G1800" s="1187" t="s">
        <v>4091</v>
      </c>
      <c r="H1800" s="1190">
        <v>2</v>
      </c>
      <c r="I1800" s="1191">
        <v>0.72</v>
      </c>
      <c r="J1800" s="1191">
        <v>0</v>
      </c>
      <c r="K1800" s="1192">
        <v>30</v>
      </c>
      <c r="L1800" s="1191">
        <v>31.32</v>
      </c>
      <c r="M1800" s="1191">
        <v>21.6</v>
      </c>
      <c r="N1800" s="1190">
        <v>1</v>
      </c>
      <c r="O1800" s="1190">
        <v>0</v>
      </c>
      <c r="P1800" s="1187">
        <v>4690379100690</v>
      </c>
      <c r="Q1800" s="1190"/>
      <c r="R1800" s="1190">
        <v>0</v>
      </c>
      <c r="S1800" s="968" t="s">
        <v>4092</v>
      </c>
      <c r="T1800" s="983">
        <f t="shared" si="56"/>
        <v>4281.3</v>
      </c>
      <c r="U1800" s="983">
        <f t="shared" si="57"/>
        <v>4495.3650000000007</v>
      </c>
      <c r="V1800" s="1169"/>
    </row>
    <row r="1801" spans="1:22" hidden="1">
      <c r="A1801" s="1187" t="s">
        <v>4670</v>
      </c>
      <c r="B1801" s="1188">
        <v>610110001183</v>
      </c>
      <c r="C1801" s="1187" t="s">
        <v>4718</v>
      </c>
      <c r="D1801" s="1187" t="s">
        <v>4114</v>
      </c>
      <c r="E1801" s="1187" t="s">
        <v>4090</v>
      </c>
      <c r="F1801" s="1189">
        <v>20382</v>
      </c>
      <c r="G1801" s="1187" t="s">
        <v>4091</v>
      </c>
      <c r="H1801" s="1190">
        <v>11</v>
      </c>
      <c r="I1801" s="1191">
        <v>0.99</v>
      </c>
      <c r="J1801" s="1191">
        <v>0</v>
      </c>
      <c r="K1801" s="1192">
        <v>36</v>
      </c>
      <c r="L1801" s="1191">
        <v>20.354399999999998</v>
      </c>
      <c r="M1801" s="1191">
        <v>35.64</v>
      </c>
      <c r="N1801" s="1190">
        <v>1</v>
      </c>
      <c r="O1801" s="1190">
        <v>0</v>
      </c>
      <c r="P1801" s="1187">
        <v>4690379102083</v>
      </c>
      <c r="Q1801" s="1190"/>
      <c r="R1801" s="1190">
        <v>0</v>
      </c>
      <c r="S1801" s="968" t="s">
        <v>4092</v>
      </c>
      <c r="T1801" s="983">
        <f t="shared" si="56"/>
        <v>13655.94</v>
      </c>
      <c r="U1801" s="983">
        <f t="shared" si="57"/>
        <v>14338.737000000001</v>
      </c>
      <c r="V1801" s="1169"/>
    </row>
    <row r="1802" spans="1:22" hidden="1">
      <c r="A1802" s="1187" t="s">
        <v>4670</v>
      </c>
      <c r="B1802" s="1188">
        <v>610110001184</v>
      </c>
      <c r="C1802" s="1187" t="s">
        <v>4719</v>
      </c>
      <c r="D1802" s="1187" t="s">
        <v>4114</v>
      </c>
      <c r="E1802" s="1187" t="s">
        <v>4090</v>
      </c>
      <c r="F1802" s="1189">
        <v>20382</v>
      </c>
      <c r="G1802" s="1187" t="s">
        <v>4091</v>
      </c>
      <c r="H1802" s="1190">
        <v>11</v>
      </c>
      <c r="I1802" s="1191">
        <v>0.99</v>
      </c>
      <c r="J1802" s="1191">
        <v>0</v>
      </c>
      <c r="K1802" s="1192">
        <v>36</v>
      </c>
      <c r="L1802" s="1191">
        <v>20.354399999999998</v>
      </c>
      <c r="M1802" s="1191">
        <v>35.64</v>
      </c>
      <c r="N1802" s="1190">
        <v>1</v>
      </c>
      <c r="O1802" s="1190">
        <v>0</v>
      </c>
      <c r="P1802" s="1187">
        <v>4690379102090</v>
      </c>
      <c r="Q1802" s="1190"/>
      <c r="R1802" s="1190">
        <v>0</v>
      </c>
      <c r="S1802" s="968" t="s">
        <v>4092</v>
      </c>
      <c r="T1802" s="983">
        <f t="shared" si="56"/>
        <v>13655.94</v>
      </c>
      <c r="U1802" s="983">
        <f t="shared" si="57"/>
        <v>14338.737000000001</v>
      </c>
      <c r="V1802" s="1169"/>
    </row>
    <row r="1803" spans="1:22" hidden="1">
      <c r="A1803" s="1187" t="s">
        <v>4670</v>
      </c>
      <c r="B1803" s="1188">
        <v>610110001185</v>
      </c>
      <c r="C1803" s="1187" t="s">
        <v>4720</v>
      </c>
      <c r="D1803" s="1187" t="s">
        <v>4114</v>
      </c>
      <c r="E1803" s="1187" t="s">
        <v>4090</v>
      </c>
      <c r="F1803" s="1189">
        <v>20382</v>
      </c>
      <c r="G1803" s="1187" t="s">
        <v>4091</v>
      </c>
      <c r="H1803" s="1190">
        <v>11</v>
      </c>
      <c r="I1803" s="1191">
        <v>0.99</v>
      </c>
      <c r="J1803" s="1191">
        <v>0</v>
      </c>
      <c r="K1803" s="1192">
        <v>36</v>
      </c>
      <c r="L1803" s="1191">
        <v>20.354399999999998</v>
      </c>
      <c r="M1803" s="1191">
        <v>35.64</v>
      </c>
      <c r="N1803" s="1190">
        <v>1</v>
      </c>
      <c r="O1803" s="1190">
        <v>0</v>
      </c>
      <c r="P1803" s="1187">
        <v>4690379102106</v>
      </c>
      <c r="Q1803" s="1190"/>
      <c r="R1803" s="1190">
        <v>0</v>
      </c>
      <c r="S1803" s="968" t="s">
        <v>4092</v>
      </c>
      <c r="T1803" s="983">
        <f t="shared" si="56"/>
        <v>13655.94</v>
      </c>
      <c r="U1803" s="983">
        <f t="shared" si="57"/>
        <v>14338.737000000001</v>
      </c>
      <c r="V1803" s="1169"/>
    </row>
    <row r="1804" spans="1:22" hidden="1">
      <c r="A1804" s="1187" t="s">
        <v>4670</v>
      </c>
      <c r="B1804" s="1188">
        <v>610110001186</v>
      </c>
      <c r="C1804" s="1187" t="s">
        <v>4721</v>
      </c>
      <c r="D1804" s="1187" t="s">
        <v>4114</v>
      </c>
      <c r="E1804" s="1187" t="s">
        <v>4090</v>
      </c>
      <c r="F1804" s="1189">
        <v>20382</v>
      </c>
      <c r="G1804" s="1187" t="s">
        <v>4091</v>
      </c>
      <c r="H1804" s="1190">
        <v>11</v>
      </c>
      <c r="I1804" s="1191">
        <v>0.99</v>
      </c>
      <c r="J1804" s="1191">
        <v>0</v>
      </c>
      <c r="K1804" s="1192">
        <v>36</v>
      </c>
      <c r="L1804" s="1191">
        <v>20.354399999999998</v>
      </c>
      <c r="M1804" s="1191">
        <v>35.64</v>
      </c>
      <c r="N1804" s="1190">
        <v>1</v>
      </c>
      <c r="O1804" s="1190">
        <v>0</v>
      </c>
      <c r="P1804" s="1187">
        <v>4690379102113</v>
      </c>
      <c r="Q1804" s="1190"/>
      <c r="R1804" s="1190">
        <v>0</v>
      </c>
      <c r="S1804" s="968" t="s">
        <v>4092</v>
      </c>
      <c r="T1804" s="983">
        <f t="shared" si="56"/>
        <v>13655.94</v>
      </c>
      <c r="U1804" s="983">
        <f t="shared" si="57"/>
        <v>14338.737000000001</v>
      </c>
      <c r="V1804" s="1169"/>
    </row>
    <row r="1805" spans="1:22" hidden="1">
      <c r="A1805" s="1187" t="s">
        <v>4670</v>
      </c>
      <c r="B1805" s="1188">
        <v>610110001187</v>
      </c>
      <c r="C1805" s="1187" t="s">
        <v>4722</v>
      </c>
      <c r="D1805" s="1187" t="s">
        <v>4114</v>
      </c>
      <c r="E1805" s="1187" t="s">
        <v>4090</v>
      </c>
      <c r="F1805" s="1189">
        <v>20382</v>
      </c>
      <c r="G1805" s="1187" t="s">
        <v>4091</v>
      </c>
      <c r="H1805" s="1190">
        <v>11</v>
      </c>
      <c r="I1805" s="1191">
        <v>0.99</v>
      </c>
      <c r="J1805" s="1191">
        <v>0</v>
      </c>
      <c r="K1805" s="1192">
        <v>36</v>
      </c>
      <c r="L1805" s="1191">
        <v>20.354399999999998</v>
      </c>
      <c r="M1805" s="1191">
        <v>35.64</v>
      </c>
      <c r="N1805" s="1190">
        <v>1</v>
      </c>
      <c r="O1805" s="1190">
        <v>0</v>
      </c>
      <c r="P1805" s="1187">
        <v>4690379102120</v>
      </c>
      <c r="Q1805" s="1190"/>
      <c r="R1805" s="1190">
        <v>0</v>
      </c>
      <c r="S1805" s="968" t="s">
        <v>4092</v>
      </c>
      <c r="T1805" s="983">
        <f t="shared" si="56"/>
        <v>13655.94</v>
      </c>
      <c r="U1805" s="983">
        <f t="shared" si="57"/>
        <v>14338.737000000001</v>
      </c>
      <c r="V1805" s="1169"/>
    </row>
    <row r="1806" spans="1:22" hidden="1">
      <c r="A1806" s="1187" t="s">
        <v>4670</v>
      </c>
      <c r="B1806" s="1188">
        <v>610110001194</v>
      </c>
      <c r="C1806" s="1187" t="s">
        <v>4723</v>
      </c>
      <c r="D1806" s="1187" t="s">
        <v>4114</v>
      </c>
      <c r="E1806" s="1187" t="s">
        <v>4090</v>
      </c>
      <c r="F1806" s="1189">
        <v>14400</v>
      </c>
      <c r="G1806" s="1187" t="s">
        <v>4091</v>
      </c>
      <c r="H1806" s="1190">
        <v>11</v>
      </c>
      <c r="I1806" s="1191">
        <v>0.99</v>
      </c>
      <c r="J1806" s="1191">
        <v>0</v>
      </c>
      <c r="K1806" s="1192">
        <v>36</v>
      </c>
      <c r="L1806" s="1191">
        <v>20.354399999999998</v>
      </c>
      <c r="M1806" s="1191">
        <v>35.64</v>
      </c>
      <c r="N1806" s="1190">
        <v>1</v>
      </c>
      <c r="O1806" s="1190">
        <v>0</v>
      </c>
      <c r="P1806" s="1187">
        <v>4690379102199</v>
      </c>
      <c r="Q1806" s="1190"/>
      <c r="R1806" s="1190">
        <v>0</v>
      </c>
      <c r="S1806" s="968" t="s">
        <v>4092</v>
      </c>
      <c r="T1806" s="983">
        <f t="shared" si="56"/>
        <v>9648</v>
      </c>
      <c r="U1806" s="983">
        <f t="shared" si="57"/>
        <v>10130.4</v>
      </c>
      <c r="V1806" s="1169"/>
    </row>
    <row r="1807" spans="1:22" hidden="1">
      <c r="A1807" s="1187" t="s">
        <v>4670</v>
      </c>
      <c r="B1807" s="1188">
        <v>610110001195</v>
      </c>
      <c r="C1807" s="1187" t="s">
        <v>4724</v>
      </c>
      <c r="D1807" s="1187" t="s">
        <v>4114</v>
      </c>
      <c r="E1807" s="1187" t="s">
        <v>4090</v>
      </c>
      <c r="F1807" s="1189">
        <v>14400</v>
      </c>
      <c r="G1807" s="1187" t="s">
        <v>4091</v>
      </c>
      <c r="H1807" s="1190">
        <v>11</v>
      </c>
      <c r="I1807" s="1191">
        <v>0.99</v>
      </c>
      <c r="J1807" s="1191">
        <v>0</v>
      </c>
      <c r="K1807" s="1192">
        <v>36</v>
      </c>
      <c r="L1807" s="1191">
        <v>20.354399999999998</v>
      </c>
      <c r="M1807" s="1191">
        <v>35.64</v>
      </c>
      <c r="N1807" s="1190">
        <v>1</v>
      </c>
      <c r="O1807" s="1190">
        <v>0</v>
      </c>
      <c r="P1807" s="1187">
        <v>4690379102205</v>
      </c>
      <c r="Q1807" s="1190"/>
      <c r="R1807" s="1190">
        <v>0</v>
      </c>
      <c r="S1807" s="968" t="s">
        <v>4092</v>
      </c>
      <c r="T1807" s="983">
        <f t="shared" si="56"/>
        <v>9648</v>
      </c>
      <c r="U1807" s="983">
        <f t="shared" si="57"/>
        <v>10130.4</v>
      </c>
      <c r="V1807" s="1169"/>
    </row>
    <row r="1808" spans="1:22" hidden="1">
      <c r="A1808" s="1187" t="s">
        <v>4670</v>
      </c>
      <c r="B1808" s="1188">
        <v>610110001196</v>
      </c>
      <c r="C1808" s="1187" t="s">
        <v>4725</v>
      </c>
      <c r="D1808" s="1187" t="s">
        <v>4114</v>
      </c>
      <c r="E1808" s="1187" t="s">
        <v>4090</v>
      </c>
      <c r="F1808" s="1189">
        <v>14400</v>
      </c>
      <c r="G1808" s="1187" t="s">
        <v>4091</v>
      </c>
      <c r="H1808" s="1190">
        <v>11</v>
      </c>
      <c r="I1808" s="1191">
        <v>0.99</v>
      </c>
      <c r="J1808" s="1191">
        <v>0</v>
      </c>
      <c r="K1808" s="1192">
        <v>36</v>
      </c>
      <c r="L1808" s="1191">
        <v>20.354399999999998</v>
      </c>
      <c r="M1808" s="1191">
        <v>35.64</v>
      </c>
      <c r="N1808" s="1190">
        <v>1</v>
      </c>
      <c r="O1808" s="1190">
        <v>0</v>
      </c>
      <c r="P1808" s="1187">
        <v>4690379102212</v>
      </c>
      <c r="Q1808" s="1190"/>
      <c r="R1808" s="1190">
        <v>0</v>
      </c>
      <c r="S1808" s="968" t="s">
        <v>4092</v>
      </c>
      <c r="T1808" s="983">
        <f t="shared" si="56"/>
        <v>9648</v>
      </c>
      <c r="U1808" s="983">
        <f t="shared" si="57"/>
        <v>10130.4</v>
      </c>
      <c r="V1808" s="1169"/>
    </row>
    <row r="1809" spans="1:22" hidden="1">
      <c r="A1809" s="1187" t="s">
        <v>4670</v>
      </c>
      <c r="B1809" s="1188">
        <v>610110001191</v>
      </c>
      <c r="C1809" s="1187" t="s">
        <v>4726</v>
      </c>
      <c r="D1809" s="1187" t="s">
        <v>4114</v>
      </c>
      <c r="E1809" s="1187" t="s">
        <v>4090</v>
      </c>
      <c r="F1809" s="1189">
        <v>14400</v>
      </c>
      <c r="G1809" s="1187" t="s">
        <v>4091</v>
      </c>
      <c r="H1809" s="1190">
        <v>11</v>
      </c>
      <c r="I1809" s="1191">
        <v>0.99</v>
      </c>
      <c r="J1809" s="1191">
        <v>0</v>
      </c>
      <c r="K1809" s="1192">
        <v>36</v>
      </c>
      <c r="L1809" s="1191">
        <v>20.354399999999998</v>
      </c>
      <c r="M1809" s="1191">
        <v>35.64</v>
      </c>
      <c r="N1809" s="1190">
        <v>1</v>
      </c>
      <c r="O1809" s="1190">
        <v>0</v>
      </c>
      <c r="P1809" s="1187">
        <v>4690379102168</v>
      </c>
      <c r="Q1809" s="1190"/>
      <c r="R1809" s="1190">
        <v>0</v>
      </c>
      <c r="S1809" s="968" t="s">
        <v>4092</v>
      </c>
      <c r="T1809" s="983">
        <f t="shared" si="56"/>
        <v>9648</v>
      </c>
      <c r="U1809" s="983">
        <f t="shared" si="57"/>
        <v>10130.4</v>
      </c>
      <c r="V1809" s="1169"/>
    </row>
    <row r="1810" spans="1:22" hidden="1">
      <c r="A1810" s="1187" t="s">
        <v>4670</v>
      </c>
      <c r="B1810" s="1188">
        <v>610110001192</v>
      </c>
      <c r="C1810" s="1187" t="s">
        <v>4727</v>
      </c>
      <c r="D1810" s="1187" t="s">
        <v>4114</v>
      </c>
      <c r="E1810" s="1187" t="s">
        <v>4090</v>
      </c>
      <c r="F1810" s="1189">
        <v>14400</v>
      </c>
      <c r="G1810" s="1187" t="s">
        <v>4091</v>
      </c>
      <c r="H1810" s="1190">
        <v>11</v>
      </c>
      <c r="I1810" s="1191">
        <v>0.99</v>
      </c>
      <c r="J1810" s="1191">
        <v>0</v>
      </c>
      <c r="K1810" s="1192">
        <v>36</v>
      </c>
      <c r="L1810" s="1191">
        <v>20.354399999999998</v>
      </c>
      <c r="M1810" s="1191">
        <v>35.64</v>
      </c>
      <c r="N1810" s="1190">
        <v>1</v>
      </c>
      <c r="O1810" s="1190">
        <v>0</v>
      </c>
      <c r="P1810" s="1187">
        <v>4690379102175</v>
      </c>
      <c r="Q1810" s="1190"/>
      <c r="R1810" s="1190">
        <v>0</v>
      </c>
      <c r="S1810" s="968" t="s">
        <v>4092</v>
      </c>
      <c r="T1810" s="983">
        <f t="shared" si="56"/>
        <v>9648</v>
      </c>
      <c r="U1810" s="983">
        <f t="shared" si="57"/>
        <v>10130.4</v>
      </c>
      <c r="V1810" s="1169"/>
    </row>
    <row r="1811" spans="1:22" hidden="1">
      <c r="A1811" s="1187" t="s">
        <v>4670</v>
      </c>
      <c r="B1811" s="1188">
        <v>610110001193</v>
      </c>
      <c r="C1811" s="1187" t="s">
        <v>4728</v>
      </c>
      <c r="D1811" s="1187" t="s">
        <v>4114</v>
      </c>
      <c r="E1811" s="1187" t="s">
        <v>4090</v>
      </c>
      <c r="F1811" s="1189">
        <v>14400</v>
      </c>
      <c r="G1811" s="1187" t="s">
        <v>4091</v>
      </c>
      <c r="H1811" s="1190">
        <v>11</v>
      </c>
      <c r="I1811" s="1191">
        <v>0.99</v>
      </c>
      <c r="J1811" s="1191">
        <v>0</v>
      </c>
      <c r="K1811" s="1192">
        <v>36</v>
      </c>
      <c r="L1811" s="1191">
        <v>20.354399999999998</v>
      </c>
      <c r="M1811" s="1191">
        <v>35.64</v>
      </c>
      <c r="N1811" s="1190">
        <v>1</v>
      </c>
      <c r="O1811" s="1190">
        <v>0</v>
      </c>
      <c r="P1811" s="1187">
        <v>4690379102182</v>
      </c>
      <c r="Q1811" s="1190"/>
      <c r="R1811" s="1190">
        <v>0</v>
      </c>
      <c r="S1811" s="968" t="s">
        <v>4092</v>
      </c>
      <c r="T1811" s="983">
        <f t="shared" si="56"/>
        <v>9648</v>
      </c>
      <c r="U1811" s="983">
        <f t="shared" si="57"/>
        <v>10130.4</v>
      </c>
      <c r="V1811" s="1169"/>
    </row>
    <row r="1812" spans="1:22" hidden="1">
      <c r="A1812" s="1187" t="s">
        <v>4670</v>
      </c>
      <c r="B1812" s="1188">
        <v>610110001197</v>
      </c>
      <c r="C1812" s="1187" t="s">
        <v>4729</v>
      </c>
      <c r="D1812" s="1187" t="s">
        <v>4114</v>
      </c>
      <c r="E1812" s="1187" t="s">
        <v>4090</v>
      </c>
      <c r="F1812" s="1189">
        <v>14400</v>
      </c>
      <c r="G1812" s="1187" t="s">
        <v>4091</v>
      </c>
      <c r="H1812" s="1190">
        <v>11</v>
      </c>
      <c r="I1812" s="1191">
        <v>0.99</v>
      </c>
      <c r="J1812" s="1191">
        <v>0</v>
      </c>
      <c r="K1812" s="1192">
        <v>36</v>
      </c>
      <c r="L1812" s="1191">
        <v>20.354399999999998</v>
      </c>
      <c r="M1812" s="1191">
        <v>35.64</v>
      </c>
      <c r="N1812" s="1190">
        <v>1</v>
      </c>
      <c r="O1812" s="1190">
        <v>0</v>
      </c>
      <c r="P1812" s="1187">
        <v>4690379102229</v>
      </c>
      <c r="Q1812" s="1190"/>
      <c r="R1812" s="1190">
        <v>0</v>
      </c>
      <c r="S1812" s="968" t="s">
        <v>4092</v>
      </c>
      <c r="T1812" s="983">
        <f t="shared" si="56"/>
        <v>9648</v>
      </c>
      <c r="U1812" s="983">
        <f t="shared" si="57"/>
        <v>10130.4</v>
      </c>
      <c r="V1812" s="1169"/>
    </row>
    <row r="1813" spans="1:22" hidden="1">
      <c r="A1813" s="1187" t="s">
        <v>4670</v>
      </c>
      <c r="B1813" s="1188">
        <v>610110001198</v>
      </c>
      <c r="C1813" s="1187" t="s">
        <v>4730</v>
      </c>
      <c r="D1813" s="1187" t="s">
        <v>4114</v>
      </c>
      <c r="E1813" s="1187" t="s">
        <v>4090</v>
      </c>
      <c r="F1813" s="1189">
        <v>14400</v>
      </c>
      <c r="G1813" s="1187" t="s">
        <v>4091</v>
      </c>
      <c r="H1813" s="1190">
        <v>11</v>
      </c>
      <c r="I1813" s="1191">
        <v>0.99</v>
      </c>
      <c r="J1813" s="1191">
        <v>0</v>
      </c>
      <c r="K1813" s="1192">
        <v>36</v>
      </c>
      <c r="L1813" s="1191">
        <v>20.354399999999998</v>
      </c>
      <c r="M1813" s="1191">
        <v>35.64</v>
      </c>
      <c r="N1813" s="1190">
        <v>1</v>
      </c>
      <c r="O1813" s="1190">
        <v>0</v>
      </c>
      <c r="P1813" s="1187">
        <v>4690379102236</v>
      </c>
      <c r="Q1813" s="1190"/>
      <c r="R1813" s="1190">
        <v>0</v>
      </c>
      <c r="S1813" s="968" t="s">
        <v>4092</v>
      </c>
      <c r="T1813" s="983">
        <f t="shared" si="56"/>
        <v>9648</v>
      </c>
      <c r="U1813" s="983">
        <f t="shared" si="57"/>
        <v>10130.4</v>
      </c>
      <c r="V1813" s="1169"/>
    </row>
    <row r="1814" spans="1:22" hidden="1">
      <c r="A1814" s="1187" t="s">
        <v>4670</v>
      </c>
      <c r="B1814" s="1188">
        <v>610110001188</v>
      </c>
      <c r="C1814" s="1187" t="s">
        <v>4731</v>
      </c>
      <c r="D1814" s="1187" t="s">
        <v>4114</v>
      </c>
      <c r="E1814" s="1187" t="s">
        <v>4090</v>
      </c>
      <c r="F1814" s="1189">
        <v>14640</v>
      </c>
      <c r="G1814" s="1187" t="s">
        <v>4091</v>
      </c>
      <c r="H1814" s="1190">
        <v>11</v>
      </c>
      <c r="I1814" s="1191">
        <v>0.99</v>
      </c>
      <c r="J1814" s="1191">
        <v>0</v>
      </c>
      <c r="K1814" s="1192">
        <v>36</v>
      </c>
      <c r="L1814" s="1191">
        <v>20.354399999999998</v>
      </c>
      <c r="M1814" s="1191">
        <v>35.64</v>
      </c>
      <c r="N1814" s="1190">
        <v>1</v>
      </c>
      <c r="O1814" s="1190">
        <v>0</v>
      </c>
      <c r="P1814" s="1187">
        <v>4690379102137</v>
      </c>
      <c r="Q1814" s="1190"/>
      <c r="R1814" s="1190">
        <v>0</v>
      </c>
      <c r="S1814" s="968" t="s">
        <v>4092</v>
      </c>
      <c r="T1814" s="983">
        <f t="shared" si="56"/>
        <v>9808.8000000000011</v>
      </c>
      <c r="U1814" s="983">
        <f t="shared" si="57"/>
        <v>10299.240000000002</v>
      </c>
      <c r="V1814" s="1169"/>
    </row>
    <row r="1815" spans="1:22" hidden="1">
      <c r="A1815" s="1187" t="s">
        <v>4670</v>
      </c>
      <c r="B1815" s="1188">
        <v>610110001189</v>
      </c>
      <c r="C1815" s="1187" t="s">
        <v>4732</v>
      </c>
      <c r="D1815" s="1187" t="s">
        <v>4114</v>
      </c>
      <c r="E1815" s="1187" t="s">
        <v>4090</v>
      </c>
      <c r="F1815" s="1189">
        <v>14640</v>
      </c>
      <c r="G1815" s="1187" t="s">
        <v>4091</v>
      </c>
      <c r="H1815" s="1190">
        <v>11</v>
      </c>
      <c r="I1815" s="1191">
        <v>0.99</v>
      </c>
      <c r="J1815" s="1191">
        <v>0</v>
      </c>
      <c r="K1815" s="1192">
        <v>36</v>
      </c>
      <c r="L1815" s="1191">
        <v>20.354399999999998</v>
      </c>
      <c r="M1815" s="1191">
        <v>35.64</v>
      </c>
      <c r="N1815" s="1190">
        <v>1</v>
      </c>
      <c r="O1815" s="1190">
        <v>0</v>
      </c>
      <c r="P1815" s="1187">
        <v>4690379102144</v>
      </c>
      <c r="Q1815" s="1190"/>
      <c r="R1815" s="1190">
        <v>0</v>
      </c>
      <c r="S1815" s="968" t="s">
        <v>4092</v>
      </c>
      <c r="T1815" s="983">
        <f t="shared" si="56"/>
        <v>9808.8000000000011</v>
      </c>
      <c r="U1815" s="983">
        <f t="shared" si="57"/>
        <v>10299.240000000002</v>
      </c>
      <c r="V1815" s="1169"/>
    </row>
    <row r="1816" spans="1:22" hidden="1">
      <c r="A1816" s="1187" t="s">
        <v>4670</v>
      </c>
      <c r="B1816" s="1188">
        <v>610110001190</v>
      </c>
      <c r="C1816" s="1187" t="s">
        <v>4733</v>
      </c>
      <c r="D1816" s="1187" t="s">
        <v>4114</v>
      </c>
      <c r="E1816" s="1187" t="s">
        <v>4090</v>
      </c>
      <c r="F1816" s="1189">
        <v>14640</v>
      </c>
      <c r="G1816" s="1187" t="s">
        <v>4091</v>
      </c>
      <c r="H1816" s="1190">
        <v>11</v>
      </c>
      <c r="I1816" s="1191">
        <v>0.99</v>
      </c>
      <c r="J1816" s="1191">
        <v>0</v>
      </c>
      <c r="K1816" s="1192">
        <v>36</v>
      </c>
      <c r="L1816" s="1191">
        <v>20.354399999999998</v>
      </c>
      <c r="M1816" s="1191">
        <v>35.64</v>
      </c>
      <c r="N1816" s="1190">
        <v>1</v>
      </c>
      <c r="O1816" s="1190">
        <v>0</v>
      </c>
      <c r="P1816" s="1187">
        <v>4690379102151</v>
      </c>
      <c r="Q1816" s="1190"/>
      <c r="R1816" s="1190">
        <v>0</v>
      </c>
      <c r="S1816" s="968" t="s">
        <v>4092</v>
      </c>
      <c r="T1816" s="983">
        <f t="shared" si="56"/>
        <v>9808.8000000000011</v>
      </c>
      <c r="U1816" s="983">
        <f t="shared" si="57"/>
        <v>10299.240000000002</v>
      </c>
      <c r="V1816" s="1169"/>
    </row>
    <row r="1817" spans="1:22" hidden="1">
      <c r="A1817" s="1187" t="s">
        <v>4670</v>
      </c>
      <c r="B1817" s="1188">
        <v>610130007531</v>
      </c>
      <c r="C1817" s="1187" t="s">
        <v>4734</v>
      </c>
      <c r="D1817" s="1187" t="s">
        <v>4119</v>
      </c>
      <c r="E1817" s="1187" t="s">
        <v>4135</v>
      </c>
      <c r="F1817" s="1189">
        <v>1404</v>
      </c>
      <c r="G1817" s="1187" t="s">
        <v>4091</v>
      </c>
      <c r="H1817" s="1190">
        <v>10</v>
      </c>
      <c r="I1817" s="1191">
        <v>0.57599539203686401</v>
      </c>
      <c r="J1817" s="1191">
        <v>8</v>
      </c>
      <c r="K1817" s="1192">
        <v>60</v>
      </c>
      <c r="L1817" s="1191">
        <v>12.44</v>
      </c>
      <c r="M1817" s="1191">
        <v>34.559723522211797</v>
      </c>
      <c r="N1817" s="1190">
        <v>1</v>
      </c>
      <c r="O1817" s="1190">
        <v>0</v>
      </c>
      <c r="P1817" s="1187">
        <v>4690379101239</v>
      </c>
      <c r="Q1817" s="1190"/>
      <c r="R1817" s="1190">
        <v>0</v>
      </c>
      <c r="S1817" s="968" t="s">
        <v>4092</v>
      </c>
      <c r="T1817" s="983">
        <f t="shared" si="56"/>
        <v>940.68000000000006</v>
      </c>
      <c r="U1817" s="983">
        <f t="shared" si="57"/>
        <v>987.71400000000006</v>
      </c>
      <c r="V1817" s="1169"/>
    </row>
    <row r="1818" spans="1:22" hidden="1">
      <c r="A1818" s="1187" t="s">
        <v>4670</v>
      </c>
      <c r="B1818" s="1188">
        <v>610130007532</v>
      </c>
      <c r="C1818" s="1187" t="s">
        <v>4735</v>
      </c>
      <c r="D1818" s="1187" t="s">
        <v>4119</v>
      </c>
      <c r="E1818" s="1187" t="s">
        <v>4135</v>
      </c>
      <c r="F1818" s="1189">
        <v>1404</v>
      </c>
      <c r="G1818" s="1187" t="s">
        <v>4091</v>
      </c>
      <c r="H1818" s="1190">
        <v>10</v>
      </c>
      <c r="I1818" s="1191">
        <v>0.57599539203686401</v>
      </c>
      <c r="J1818" s="1191">
        <v>8</v>
      </c>
      <c r="K1818" s="1192">
        <v>60</v>
      </c>
      <c r="L1818" s="1191">
        <v>12.44</v>
      </c>
      <c r="M1818" s="1191">
        <v>34.559723522211797</v>
      </c>
      <c r="N1818" s="1190">
        <v>1</v>
      </c>
      <c r="O1818" s="1190">
        <v>0</v>
      </c>
      <c r="P1818" s="1187">
        <v>4690379101246</v>
      </c>
      <c r="Q1818" s="1190"/>
      <c r="R1818" s="1190">
        <v>0</v>
      </c>
      <c r="S1818" s="968" t="s">
        <v>4092</v>
      </c>
      <c r="T1818" s="983">
        <f t="shared" si="56"/>
        <v>940.68000000000006</v>
      </c>
      <c r="U1818" s="983">
        <f t="shared" si="57"/>
        <v>987.71400000000006</v>
      </c>
      <c r="V1818" s="1169"/>
    </row>
    <row r="1819" spans="1:22" hidden="1">
      <c r="A1819" s="1187" t="s">
        <v>4670</v>
      </c>
      <c r="B1819" s="1188">
        <v>610130007533</v>
      </c>
      <c r="C1819" s="1187" t="s">
        <v>4736</v>
      </c>
      <c r="D1819" s="1187" t="s">
        <v>4119</v>
      </c>
      <c r="E1819" s="1187" t="s">
        <v>4135</v>
      </c>
      <c r="F1819" s="1189">
        <v>1404</v>
      </c>
      <c r="G1819" s="1187" t="s">
        <v>4091</v>
      </c>
      <c r="H1819" s="1190">
        <v>10</v>
      </c>
      <c r="I1819" s="1191">
        <v>0.57599539203686401</v>
      </c>
      <c r="J1819" s="1191">
        <v>8</v>
      </c>
      <c r="K1819" s="1192">
        <v>60</v>
      </c>
      <c r="L1819" s="1191">
        <v>12.44</v>
      </c>
      <c r="M1819" s="1191">
        <v>34.559723522211797</v>
      </c>
      <c r="N1819" s="1190">
        <v>1</v>
      </c>
      <c r="O1819" s="1190">
        <v>0</v>
      </c>
      <c r="P1819" s="1187">
        <v>4690379101253</v>
      </c>
      <c r="Q1819" s="1190"/>
      <c r="R1819" s="1190">
        <v>0</v>
      </c>
      <c r="S1819" s="968" t="s">
        <v>4092</v>
      </c>
      <c r="T1819" s="983">
        <f t="shared" si="56"/>
        <v>940.68000000000006</v>
      </c>
      <c r="U1819" s="983">
        <f t="shared" si="57"/>
        <v>987.71400000000006</v>
      </c>
      <c r="V1819" s="1169"/>
    </row>
    <row r="1820" spans="1:22" hidden="1">
      <c r="A1820" s="1187" t="s">
        <v>4670</v>
      </c>
      <c r="B1820" s="1188">
        <v>610130007534</v>
      </c>
      <c r="C1820" s="1187" t="s">
        <v>4737</v>
      </c>
      <c r="D1820" s="1187" t="s">
        <v>4119</v>
      </c>
      <c r="E1820" s="1187" t="s">
        <v>4135</v>
      </c>
      <c r="F1820" s="1189">
        <v>1404</v>
      </c>
      <c r="G1820" s="1187" t="s">
        <v>4091</v>
      </c>
      <c r="H1820" s="1190">
        <v>10</v>
      </c>
      <c r="I1820" s="1191">
        <v>0.57599539203686401</v>
      </c>
      <c r="J1820" s="1191">
        <v>8</v>
      </c>
      <c r="K1820" s="1192">
        <v>60</v>
      </c>
      <c r="L1820" s="1191">
        <v>12.44</v>
      </c>
      <c r="M1820" s="1191">
        <v>34.559723522211797</v>
      </c>
      <c r="N1820" s="1190">
        <v>1</v>
      </c>
      <c r="O1820" s="1190">
        <v>0</v>
      </c>
      <c r="P1820" s="1187">
        <v>4690379101260</v>
      </c>
      <c r="Q1820" s="1190"/>
      <c r="R1820" s="1190">
        <v>0</v>
      </c>
      <c r="S1820" s="968" t="s">
        <v>4092</v>
      </c>
      <c r="T1820" s="983">
        <f t="shared" si="56"/>
        <v>940.68000000000006</v>
      </c>
      <c r="U1820" s="983">
        <f t="shared" si="57"/>
        <v>987.71400000000006</v>
      </c>
      <c r="V1820" s="1169"/>
    </row>
    <row r="1821" spans="1:22" hidden="1">
      <c r="A1821" s="1187" t="s">
        <v>4670</v>
      </c>
      <c r="B1821" s="1188">
        <v>610130007535</v>
      </c>
      <c r="C1821" s="1187" t="s">
        <v>4738</v>
      </c>
      <c r="D1821" s="1187" t="s">
        <v>4119</v>
      </c>
      <c r="E1821" s="1187" t="s">
        <v>4135</v>
      </c>
      <c r="F1821" s="1189">
        <v>1404</v>
      </c>
      <c r="G1821" s="1187" t="s">
        <v>4091</v>
      </c>
      <c r="H1821" s="1190">
        <v>10</v>
      </c>
      <c r="I1821" s="1191">
        <v>0.57599539203686401</v>
      </c>
      <c r="J1821" s="1191">
        <v>8</v>
      </c>
      <c r="K1821" s="1192">
        <v>60</v>
      </c>
      <c r="L1821" s="1191">
        <v>12.44</v>
      </c>
      <c r="M1821" s="1191">
        <v>34.559723522211797</v>
      </c>
      <c r="N1821" s="1190">
        <v>1</v>
      </c>
      <c r="O1821" s="1190">
        <v>0</v>
      </c>
      <c r="P1821" s="1187">
        <v>4690379101277</v>
      </c>
      <c r="Q1821" s="1190"/>
      <c r="R1821" s="1190">
        <v>0</v>
      </c>
      <c r="S1821" s="968" t="s">
        <v>4092</v>
      </c>
      <c r="T1821" s="983">
        <f t="shared" si="56"/>
        <v>940.68000000000006</v>
      </c>
      <c r="U1821" s="983">
        <f t="shared" si="57"/>
        <v>987.71400000000006</v>
      </c>
      <c r="V1821" s="1169"/>
    </row>
    <row r="1822" spans="1:22" hidden="1">
      <c r="A1822" s="1187" t="s">
        <v>4670</v>
      </c>
      <c r="B1822" s="1188">
        <v>610130007526</v>
      </c>
      <c r="C1822" s="1187" t="s">
        <v>4739</v>
      </c>
      <c r="D1822" s="1187" t="s">
        <v>4119</v>
      </c>
      <c r="E1822" s="1187" t="s">
        <v>4135</v>
      </c>
      <c r="F1822" s="1189">
        <v>1236</v>
      </c>
      <c r="G1822" s="1187" t="s">
        <v>4091</v>
      </c>
      <c r="H1822" s="1190">
        <v>10</v>
      </c>
      <c r="I1822" s="1191">
        <v>0.57599539203686401</v>
      </c>
      <c r="J1822" s="1191">
        <v>8</v>
      </c>
      <c r="K1822" s="1192">
        <v>60</v>
      </c>
      <c r="L1822" s="1191">
        <v>12.44</v>
      </c>
      <c r="M1822" s="1191">
        <v>34.559723522211797</v>
      </c>
      <c r="N1822" s="1190">
        <v>1</v>
      </c>
      <c r="O1822" s="1190">
        <v>0</v>
      </c>
      <c r="P1822" s="1187">
        <v>4690379101314</v>
      </c>
      <c r="Q1822" s="1190"/>
      <c r="R1822" s="1190">
        <v>0</v>
      </c>
      <c r="S1822" s="968" t="s">
        <v>4092</v>
      </c>
      <c r="T1822" s="983">
        <f t="shared" si="56"/>
        <v>828.12</v>
      </c>
      <c r="U1822" s="983">
        <f t="shared" si="57"/>
        <v>869.52600000000007</v>
      </c>
      <c r="V1822" s="1169"/>
    </row>
    <row r="1823" spans="1:22" hidden="1">
      <c r="A1823" s="1187" t="s">
        <v>4670</v>
      </c>
      <c r="B1823" s="1188">
        <v>610130007527</v>
      </c>
      <c r="C1823" s="1187" t="s">
        <v>4740</v>
      </c>
      <c r="D1823" s="1187" t="s">
        <v>4119</v>
      </c>
      <c r="E1823" s="1187" t="s">
        <v>4135</v>
      </c>
      <c r="F1823" s="1189">
        <v>1236</v>
      </c>
      <c r="G1823" s="1187" t="s">
        <v>4091</v>
      </c>
      <c r="H1823" s="1190">
        <v>10</v>
      </c>
      <c r="I1823" s="1191">
        <v>0.57599539203686401</v>
      </c>
      <c r="J1823" s="1191">
        <v>8</v>
      </c>
      <c r="K1823" s="1192">
        <v>60</v>
      </c>
      <c r="L1823" s="1191">
        <v>12.44</v>
      </c>
      <c r="M1823" s="1191">
        <v>34.559723522211797</v>
      </c>
      <c r="N1823" s="1190">
        <v>1</v>
      </c>
      <c r="O1823" s="1190">
        <v>0</v>
      </c>
      <c r="P1823" s="1187">
        <v>4690379101321</v>
      </c>
      <c r="Q1823" s="1190"/>
      <c r="R1823" s="1190">
        <v>0</v>
      </c>
      <c r="S1823" s="968" t="s">
        <v>4092</v>
      </c>
      <c r="T1823" s="983">
        <f t="shared" si="56"/>
        <v>828.12</v>
      </c>
      <c r="U1823" s="983">
        <f t="shared" si="57"/>
        <v>869.52600000000007</v>
      </c>
      <c r="V1823" s="1169"/>
    </row>
    <row r="1824" spans="1:22" hidden="1">
      <c r="A1824" s="1187" t="s">
        <v>4670</v>
      </c>
      <c r="B1824" s="1188">
        <v>610130007528</v>
      </c>
      <c r="C1824" s="1187" t="s">
        <v>4741</v>
      </c>
      <c r="D1824" s="1187" t="s">
        <v>4119</v>
      </c>
      <c r="E1824" s="1187" t="s">
        <v>4135</v>
      </c>
      <c r="F1824" s="1189">
        <v>1236</v>
      </c>
      <c r="G1824" s="1187" t="s">
        <v>4091</v>
      </c>
      <c r="H1824" s="1190">
        <v>10</v>
      </c>
      <c r="I1824" s="1191">
        <v>0.57599539203686401</v>
      </c>
      <c r="J1824" s="1191">
        <v>8</v>
      </c>
      <c r="K1824" s="1192">
        <v>60</v>
      </c>
      <c r="L1824" s="1191">
        <v>12.44</v>
      </c>
      <c r="M1824" s="1191">
        <v>34.559723522211797</v>
      </c>
      <c r="N1824" s="1190">
        <v>1</v>
      </c>
      <c r="O1824" s="1190">
        <v>0</v>
      </c>
      <c r="P1824" s="1187">
        <v>4690379101338</v>
      </c>
      <c r="Q1824" s="1190"/>
      <c r="R1824" s="1190">
        <v>0</v>
      </c>
      <c r="S1824" s="968" t="s">
        <v>4092</v>
      </c>
      <c r="T1824" s="983">
        <f t="shared" si="56"/>
        <v>828.12</v>
      </c>
      <c r="U1824" s="983">
        <f t="shared" si="57"/>
        <v>869.52600000000007</v>
      </c>
      <c r="V1824" s="1169"/>
    </row>
    <row r="1825" spans="1:22" hidden="1">
      <c r="A1825" s="1187" t="s">
        <v>4670</v>
      </c>
      <c r="B1825" s="1188">
        <v>610130007523</v>
      </c>
      <c r="C1825" s="1187" t="s">
        <v>4742</v>
      </c>
      <c r="D1825" s="1187" t="s">
        <v>4119</v>
      </c>
      <c r="E1825" s="1187" t="s">
        <v>4135</v>
      </c>
      <c r="F1825" s="1189">
        <v>1236</v>
      </c>
      <c r="G1825" s="1187" t="s">
        <v>4091</v>
      </c>
      <c r="H1825" s="1190">
        <v>10</v>
      </c>
      <c r="I1825" s="1191">
        <v>0.57599539203686401</v>
      </c>
      <c r="J1825" s="1191">
        <v>8</v>
      </c>
      <c r="K1825" s="1192">
        <v>60</v>
      </c>
      <c r="L1825" s="1191">
        <v>12.44</v>
      </c>
      <c r="M1825" s="1191">
        <v>34.559723522211797</v>
      </c>
      <c r="N1825" s="1190">
        <v>1</v>
      </c>
      <c r="O1825" s="1190">
        <v>0</v>
      </c>
      <c r="P1825" s="1187">
        <v>4690379101284</v>
      </c>
      <c r="Q1825" s="1190"/>
      <c r="R1825" s="1190">
        <v>0</v>
      </c>
      <c r="S1825" s="968" t="s">
        <v>4092</v>
      </c>
      <c r="T1825" s="983">
        <f t="shared" si="56"/>
        <v>828.12</v>
      </c>
      <c r="U1825" s="983">
        <f t="shared" si="57"/>
        <v>869.52600000000007</v>
      </c>
      <c r="V1825" s="1169"/>
    </row>
    <row r="1826" spans="1:22" hidden="1">
      <c r="A1826" s="1187" t="s">
        <v>4670</v>
      </c>
      <c r="B1826" s="1188">
        <v>610130007524</v>
      </c>
      <c r="C1826" s="1187" t="s">
        <v>4743</v>
      </c>
      <c r="D1826" s="1187" t="s">
        <v>4119</v>
      </c>
      <c r="E1826" s="1187" t="s">
        <v>4135</v>
      </c>
      <c r="F1826" s="1189">
        <v>1236</v>
      </c>
      <c r="G1826" s="1187" t="s">
        <v>4091</v>
      </c>
      <c r="H1826" s="1190">
        <v>10</v>
      </c>
      <c r="I1826" s="1191">
        <v>0.57599539203686401</v>
      </c>
      <c r="J1826" s="1191">
        <v>8</v>
      </c>
      <c r="K1826" s="1192">
        <v>60</v>
      </c>
      <c r="L1826" s="1191">
        <v>12.44</v>
      </c>
      <c r="M1826" s="1191">
        <v>34.559723522211797</v>
      </c>
      <c r="N1826" s="1190">
        <v>1</v>
      </c>
      <c r="O1826" s="1190">
        <v>0</v>
      </c>
      <c r="P1826" s="1187">
        <v>4690379101291</v>
      </c>
      <c r="Q1826" s="1190"/>
      <c r="R1826" s="1190">
        <v>0</v>
      </c>
      <c r="S1826" s="968" t="s">
        <v>4092</v>
      </c>
      <c r="T1826" s="983">
        <f t="shared" si="56"/>
        <v>828.12</v>
      </c>
      <c r="U1826" s="983">
        <f t="shared" si="57"/>
        <v>869.52600000000007</v>
      </c>
      <c r="V1826" s="1169"/>
    </row>
    <row r="1827" spans="1:22" hidden="1">
      <c r="A1827" s="1187" t="s">
        <v>4670</v>
      </c>
      <c r="B1827" s="1188">
        <v>610130007525</v>
      </c>
      <c r="C1827" s="1187" t="s">
        <v>4744</v>
      </c>
      <c r="D1827" s="1187" t="s">
        <v>4119</v>
      </c>
      <c r="E1827" s="1187" t="s">
        <v>4135</v>
      </c>
      <c r="F1827" s="1189">
        <v>1236</v>
      </c>
      <c r="G1827" s="1187" t="s">
        <v>4091</v>
      </c>
      <c r="H1827" s="1190">
        <v>10</v>
      </c>
      <c r="I1827" s="1191">
        <v>0.57599539203686401</v>
      </c>
      <c r="J1827" s="1191">
        <v>8</v>
      </c>
      <c r="K1827" s="1192">
        <v>60</v>
      </c>
      <c r="L1827" s="1191">
        <v>12.44</v>
      </c>
      <c r="M1827" s="1191">
        <v>34.559723522211797</v>
      </c>
      <c r="N1827" s="1190">
        <v>1</v>
      </c>
      <c r="O1827" s="1190">
        <v>0</v>
      </c>
      <c r="P1827" s="1187">
        <v>4690379101307</v>
      </c>
      <c r="Q1827" s="1190"/>
      <c r="R1827" s="1190">
        <v>0</v>
      </c>
      <c r="S1827" s="968" t="s">
        <v>4092</v>
      </c>
      <c r="T1827" s="983">
        <f t="shared" si="56"/>
        <v>828.12</v>
      </c>
      <c r="U1827" s="983">
        <f t="shared" si="57"/>
        <v>869.52600000000007</v>
      </c>
      <c r="V1827" s="1169"/>
    </row>
    <row r="1828" spans="1:22" hidden="1">
      <c r="A1828" s="1187" t="s">
        <v>4670</v>
      </c>
      <c r="B1828" s="1188">
        <v>610130007529</v>
      </c>
      <c r="C1828" s="1187" t="s">
        <v>4745</v>
      </c>
      <c r="D1828" s="1187" t="s">
        <v>4119</v>
      </c>
      <c r="E1828" s="1187" t="s">
        <v>4135</v>
      </c>
      <c r="F1828" s="1189">
        <v>1236</v>
      </c>
      <c r="G1828" s="1187" t="s">
        <v>4091</v>
      </c>
      <c r="H1828" s="1190">
        <v>10</v>
      </c>
      <c r="I1828" s="1191">
        <v>0.57599539203686401</v>
      </c>
      <c r="J1828" s="1191">
        <v>8</v>
      </c>
      <c r="K1828" s="1192">
        <v>60</v>
      </c>
      <c r="L1828" s="1191">
        <v>12.44</v>
      </c>
      <c r="M1828" s="1191">
        <v>34.559723522211797</v>
      </c>
      <c r="N1828" s="1190">
        <v>1</v>
      </c>
      <c r="O1828" s="1190">
        <v>0</v>
      </c>
      <c r="P1828" s="1187">
        <v>4690379101345</v>
      </c>
      <c r="Q1828" s="1190"/>
      <c r="R1828" s="1190">
        <v>0</v>
      </c>
      <c r="S1828" s="968" t="s">
        <v>4092</v>
      </c>
      <c r="T1828" s="983">
        <f t="shared" si="56"/>
        <v>828.12</v>
      </c>
      <c r="U1828" s="983">
        <f t="shared" si="57"/>
        <v>869.52600000000007</v>
      </c>
      <c r="V1828" s="1169"/>
    </row>
    <row r="1829" spans="1:22" hidden="1">
      <c r="A1829" s="1187" t="s">
        <v>4670</v>
      </c>
      <c r="B1829" s="1188">
        <v>610130007530</v>
      </c>
      <c r="C1829" s="1187" t="s">
        <v>4746</v>
      </c>
      <c r="D1829" s="1187" t="s">
        <v>4119</v>
      </c>
      <c r="E1829" s="1187" t="s">
        <v>4135</v>
      </c>
      <c r="F1829" s="1189">
        <v>1236</v>
      </c>
      <c r="G1829" s="1187" t="s">
        <v>4091</v>
      </c>
      <c r="H1829" s="1190">
        <v>10</v>
      </c>
      <c r="I1829" s="1191">
        <v>0.57599539203686401</v>
      </c>
      <c r="J1829" s="1191">
        <v>8</v>
      </c>
      <c r="K1829" s="1192">
        <v>60</v>
      </c>
      <c r="L1829" s="1191">
        <v>12.44</v>
      </c>
      <c r="M1829" s="1191">
        <v>34.559723522211797</v>
      </c>
      <c r="N1829" s="1190">
        <v>1</v>
      </c>
      <c r="O1829" s="1190">
        <v>0</v>
      </c>
      <c r="P1829" s="1187">
        <v>4690379101352</v>
      </c>
      <c r="Q1829" s="1190"/>
      <c r="R1829" s="1190">
        <v>0</v>
      </c>
      <c r="S1829" s="968" t="s">
        <v>4092</v>
      </c>
      <c r="T1829" s="983">
        <f t="shared" si="56"/>
        <v>828.12</v>
      </c>
      <c r="U1829" s="983">
        <f t="shared" si="57"/>
        <v>869.52600000000007</v>
      </c>
      <c r="V1829" s="1169"/>
    </row>
    <row r="1830" spans="1:22" hidden="1">
      <c r="A1830" s="1187" t="s">
        <v>4670</v>
      </c>
      <c r="B1830" s="1188">
        <v>610130007539</v>
      </c>
      <c r="C1830" s="1187" t="s">
        <v>4747</v>
      </c>
      <c r="D1830" s="1187" t="s">
        <v>4125</v>
      </c>
      <c r="E1830" s="1187" t="s">
        <v>4135</v>
      </c>
      <c r="F1830" s="1189">
        <v>1098</v>
      </c>
      <c r="G1830" s="1187" t="s">
        <v>4091</v>
      </c>
      <c r="H1830" s="1190">
        <v>10</v>
      </c>
      <c r="I1830" s="1191">
        <v>0.43199654402764798</v>
      </c>
      <c r="J1830" s="1191">
        <v>6</v>
      </c>
      <c r="K1830" s="1192">
        <v>72</v>
      </c>
      <c r="L1830" s="1191">
        <v>9.33</v>
      </c>
      <c r="M1830" s="1191">
        <v>31.103751169990598</v>
      </c>
      <c r="N1830" s="1190">
        <v>1</v>
      </c>
      <c r="O1830" s="1190">
        <v>0</v>
      </c>
      <c r="P1830" s="1187">
        <v>4690379101390</v>
      </c>
      <c r="Q1830" s="1190"/>
      <c r="R1830" s="1190">
        <v>0</v>
      </c>
      <c r="S1830" s="968" t="s">
        <v>4092</v>
      </c>
      <c r="T1830" s="983">
        <f t="shared" si="56"/>
        <v>735.66000000000008</v>
      </c>
      <c r="U1830" s="983">
        <f t="shared" si="57"/>
        <v>772.4430000000001</v>
      </c>
      <c r="V1830" s="1169"/>
    </row>
    <row r="1831" spans="1:22" hidden="1">
      <c r="A1831" s="1187" t="s">
        <v>4670</v>
      </c>
      <c r="B1831" s="1188">
        <v>610130007540</v>
      </c>
      <c r="C1831" s="1187" t="s">
        <v>4748</v>
      </c>
      <c r="D1831" s="1187" t="s">
        <v>4125</v>
      </c>
      <c r="E1831" s="1187" t="s">
        <v>4135</v>
      </c>
      <c r="F1831" s="1189">
        <v>1098</v>
      </c>
      <c r="G1831" s="1187" t="s">
        <v>4091</v>
      </c>
      <c r="H1831" s="1190">
        <v>10</v>
      </c>
      <c r="I1831" s="1191">
        <v>0.43199654402764798</v>
      </c>
      <c r="J1831" s="1191">
        <v>6</v>
      </c>
      <c r="K1831" s="1192">
        <v>72</v>
      </c>
      <c r="L1831" s="1191">
        <v>9.33</v>
      </c>
      <c r="M1831" s="1191">
        <v>31.103751169990598</v>
      </c>
      <c r="N1831" s="1190">
        <v>1</v>
      </c>
      <c r="O1831" s="1190">
        <v>0</v>
      </c>
      <c r="P1831" s="1187">
        <v>4690379101406</v>
      </c>
      <c r="Q1831" s="1190"/>
      <c r="R1831" s="1190">
        <v>0</v>
      </c>
      <c r="S1831" s="968" t="s">
        <v>4092</v>
      </c>
      <c r="T1831" s="983">
        <f t="shared" si="56"/>
        <v>735.66000000000008</v>
      </c>
      <c r="U1831" s="983">
        <f t="shared" si="57"/>
        <v>772.4430000000001</v>
      </c>
      <c r="V1831" s="1169"/>
    </row>
    <row r="1832" spans="1:22" hidden="1">
      <c r="A1832" s="1187" t="s">
        <v>4670</v>
      </c>
      <c r="B1832" s="1188">
        <v>610130007541</v>
      </c>
      <c r="C1832" s="1187" t="s">
        <v>4749</v>
      </c>
      <c r="D1832" s="1187" t="s">
        <v>4125</v>
      </c>
      <c r="E1832" s="1187" t="s">
        <v>4135</v>
      </c>
      <c r="F1832" s="1189">
        <v>1098</v>
      </c>
      <c r="G1832" s="1187" t="s">
        <v>4091</v>
      </c>
      <c r="H1832" s="1190">
        <v>10</v>
      </c>
      <c r="I1832" s="1191">
        <v>0.43199654402764798</v>
      </c>
      <c r="J1832" s="1191">
        <v>6</v>
      </c>
      <c r="K1832" s="1192">
        <v>72</v>
      </c>
      <c r="L1832" s="1191">
        <v>9.33</v>
      </c>
      <c r="M1832" s="1191">
        <v>31.103751169990598</v>
      </c>
      <c r="N1832" s="1190">
        <v>1</v>
      </c>
      <c r="O1832" s="1190">
        <v>0</v>
      </c>
      <c r="P1832" s="1187">
        <v>4690379101413</v>
      </c>
      <c r="Q1832" s="1190"/>
      <c r="R1832" s="1190">
        <v>0</v>
      </c>
      <c r="S1832" s="968" t="s">
        <v>4092</v>
      </c>
      <c r="T1832" s="983">
        <f t="shared" si="56"/>
        <v>735.66000000000008</v>
      </c>
      <c r="U1832" s="983">
        <f t="shared" si="57"/>
        <v>772.4430000000001</v>
      </c>
      <c r="V1832" s="1169"/>
    </row>
    <row r="1833" spans="1:22" hidden="1">
      <c r="A1833" s="1187" t="s">
        <v>4670</v>
      </c>
      <c r="B1833" s="1188">
        <v>610130007536</v>
      </c>
      <c r="C1833" s="1187" t="s">
        <v>4750</v>
      </c>
      <c r="D1833" s="1187" t="s">
        <v>4125</v>
      </c>
      <c r="E1833" s="1187" t="s">
        <v>4135</v>
      </c>
      <c r="F1833" s="1189">
        <v>1098</v>
      </c>
      <c r="G1833" s="1187" t="s">
        <v>4091</v>
      </c>
      <c r="H1833" s="1190">
        <v>10</v>
      </c>
      <c r="I1833" s="1191">
        <v>0.43199654402764798</v>
      </c>
      <c r="J1833" s="1191">
        <v>6</v>
      </c>
      <c r="K1833" s="1192">
        <v>72</v>
      </c>
      <c r="L1833" s="1191">
        <v>9.33</v>
      </c>
      <c r="M1833" s="1191">
        <v>31.103751169990598</v>
      </c>
      <c r="N1833" s="1190">
        <v>1</v>
      </c>
      <c r="O1833" s="1190">
        <v>0</v>
      </c>
      <c r="P1833" s="1187">
        <v>4690379101369</v>
      </c>
      <c r="Q1833" s="1190"/>
      <c r="R1833" s="1190">
        <v>0</v>
      </c>
      <c r="S1833" s="968" t="s">
        <v>4092</v>
      </c>
      <c r="T1833" s="983">
        <f t="shared" si="56"/>
        <v>735.66000000000008</v>
      </c>
      <c r="U1833" s="983">
        <f t="shared" si="57"/>
        <v>772.4430000000001</v>
      </c>
      <c r="V1833" s="1169"/>
    </row>
    <row r="1834" spans="1:22" hidden="1">
      <c r="A1834" s="1187" t="s">
        <v>4670</v>
      </c>
      <c r="B1834" s="1188">
        <v>610130007537</v>
      </c>
      <c r="C1834" s="1187" t="s">
        <v>4751</v>
      </c>
      <c r="D1834" s="1187" t="s">
        <v>4125</v>
      </c>
      <c r="E1834" s="1187" t="s">
        <v>4135</v>
      </c>
      <c r="F1834" s="1189">
        <v>1098</v>
      </c>
      <c r="G1834" s="1187" t="s">
        <v>4091</v>
      </c>
      <c r="H1834" s="1190">
        <v>10</v>
      </c>
      <c r="I1834" s="1191">
        <v>0.43199654402764798</v>
      </c>
      <c r="J1834" s="1191">
        <v>6</v>
      </c>
      <c r="K1834" s="1192">
        <v>72</v>
      </c>
      <c r="L1834" s="1191">
        <v>9.33</v>
      </c>
      <c r="M1834" s="1191">
        <v>31.103751169990598</v>
      </c>
      <c r="N1834" s="1190">
        <v>1</v>
      </c>
      <c r="O1834" s="1190">
        <v>0</v>
      </c>
      <c r="P1834" s="1187">
        <v>4690379101376</v>
      </c>
      <c r="Q1834" s="1190"/>
      <c r="R1834" s="1190">
        <v>0</v>
      </c>
      <c r="S1834" s="968" t="s">
        <v>4092</v>
      </c>
      <c r="T1834" s="983">
        <f t="shared" si="56"/>
        <v>735.66000000000008</v>
      </c>
      <c r="U1834" s="983">
        <f t="shared" si="57"/>
        <v>772.4430000000001</v>
      </c>
      <c r="V1834" s="1169"/>
    </row>
    <row r="1835" spans="1:22" hidden="1">
      <c r="A1835" s="1187" t="s">
        <v>4670</v>
      </c>
      <c r="B1835" s="1188">
        <v>610130007538</v>
      </c>
      <c r="C1835" s="1187" t="s">
        <v>4752</v>
      </c>
      <c r="D1835" s="1187" t="s">
        <v>4125</v>
      </c>
      <c r="E1835" s="1187" t="s">
        <v>4135</v>
      </c>
      <c r="F1835" s="1189">
        <v>1098</v>
      </c>
      <c r="G1835" s="1187" t="s">
        <v>4091</v>
      </c>
      <c r="H1835" s="1190">
        <v>10</v>
      </c>
      <c r="I1835" s="1191">
        <v>0.43199654402764798</v>
      </c>
      <c r="J1835" s="1191">
        <v>6</v>
      </c>
      <c r="K1835" s="1192">
        <v>72</v>
      </c>
      <c r="L1835" s="1191">
        <v>9.33</v>
      </c>
      <c r="M1835" s="1191">
        <v>31.103751169990598</v>
      </c>
      <c r="N1835" s="1190">
        <v>1</v>
      </c>
      <c r="O1835" s="1190">
        <v>0</v>
      </c>
      <c r="P1835" s="1187">
        <v>4690379101383</v>
      </c>
      <c r="Q1835" s="1190"/>
      <c r="R1835" s="1190">
        <v>0</v>
      </c>
      <c r="S1835" s="968" t="s">
        <v>4092</v>
      </c>
      <c r="T1835" s="983">
        <f t="shared" si="56"/>
        <v>735.66000000000008</v>
      </c>
      <c r="U1835" s="983">
        <f t="shared" si="57"/>
        <v>772.4430000000001</v>
      </c>
      <c r="V1835" s="1169"/>
    </row>
    <row r="1836" spans="1:22" hidden="1">
      <c r="A1836" s="1187" t="s">
        <v>4670</v>
      </c>
      <c r="B1836" s="1188">
        <v>620070002642</v>
      </c>
      <c r="C1836" s="1187" t="s">
        <v>4753</v>
      </c>
      <c r="D1836" s="1187" t="s">
        <v>4144</v>
      </c>
      <c r="E1836" s="1187" t="s">
        <v>4120</v>
      </c>
      <c r="F1836" s="1189">
        <v>11958</v>
      </c>
      <c r="G1836" s="1187" t="s">
        <v>4091</v>
      </c>
      <c r="H1836" s="1190">
        <v>2</v>
      </c>
      <c r="I1836" s="1191">
        <v>1.05596620908131</v>
      </c>
      <c r="J1836" s="1191">
        <v>0</v>
      </c>
      <c r="K1836" s="1192">
        <v>18</v>
      </c>
      <c r="L1836" s="1191">
        <v>22.9</v>
      </c>
      <c r="M1836" s="1191">
        <v>19.007391763463598</v>
      </c>
      <c r="N1836" s="1190">
        <v>1</v>
      </c>
      <c r="O1836" s="1190">
        <v>0</v>
      </c>
      <c r="P1836" s="1187">
        <v>4690379101451</v>
      </c>
      <c r="Q1836" s="1190"/>
      <c r="R1836" s="1190">
        <v>0</v>
      </c>
      <c r="S1836" s="968" t="s">
        <v>4092</v>
      </c>
      <c r="T1836" s="983">
        <f t="shared" si="56"/>
        <v>8011.8600000000006</v>
      </c>
      <c r="U1836" s="983">
        <f t="shared" si="57"/>
        <v>8412.4530000000013</v>
      </c>
      <c r="V1836" s="1169"/>
    </row>
    <row r="1837" spans="1:22" hidden="1">
      <c r="A1837" s="1187" t="s">
        <v>4670</v>
      </c>
      <c r="B1837" s="1188">
        <v>620070002643</v>
      </c>
      <c r="C1837" s="1187" t="s">
        <v>4754</v>
      </c>
      <c r="D1837" s="1187" t="s">
        <v>4144</v>
      </c>
      <c r="E1837" s="1187" t="s">
        <v>4120</v>
      </c>
      <c r="F1837" s="1189">
        <v>11958</v>
      </c>
      <c r="G1837" s="1187" t="s">
        <v>4091</v>
      </c>
      <c r="H1837" s="1190">
        <v>2</v>
      </c>
      <c r="I1837" s="1191">
        <v>1.05596620908131</v>
      </c>
      <c r="J1837" s="1191">
        <v>0</v>
      </c>
      <c r="K1837" s="1192">
        <v>18</v>
      </c>
      <c r="L1837" s="1191">
        <v>22.9</v>
      </c>
      <c r="M1837" s="1191">
        <v>19.007391763463598</v>
      </c>
      <c r="N1837" s="1190">
        <v>1</v>
      </c>
      <c r="O1837" s="1190">
        <v>0</v>
      </c>
      <c r="P1837" s="1187">
        <v>4690379101468</v>
      </c>
      <c r="Q1837" s="1190"/>
      <c r="R1837" s="1190">
        <v>0</v>
      </c>
      <c r="S1837" s="968" t="s">
        <v>4092</v>
      </c>
      <c r="T1837" s="983">
        <f t="shared" si="56"/>
        <v>8011.8600000000006</v>
      </c>
      <c r="U1837" s="983">
        <f t="shared" si="57"/>
        <v>8412.4530000000013</v>
      </c>
      <c r="V1837" s="1169"/>
    </row>
    <row r="1838" spans="1:22" hidden="1">
      <c r="A1838" s="1187" t="s">
        <v>4670</v>
      </c>
      <c r="B1838" s="1188">
        <v>620070002644</v>
      </c>
      <c r="C1838" s="1187" t="s">
        <v>4755</v>
      </c>
      <c r="D1838" s="1187" t="s">
        <v>4144</v>
      </c>
      <c r="E1838" s="1187" t="s">
        <v>4120</v>
      </c>
      <c r="F1838" s="1189">
        <v>11958</v>
      </c>
      <c r="G1838" s="1187" t="s">
        <v>4091</v>
      </c>
      <c r="H1838" s="1190">
        <v>2</v>
      </c>
      <c r="I1838" s="1191">
        <v>1.05596620908131</v>
      </c>
      <c r="J1838" s="1191">
        <v>0</v>
      </c>
      <c r="K1838" s="1192">
        <v>18</v>
      </c>
      <c r="L1838" s="1191">
        <v>22.9</v>
      </c>
      <c r="M1838" s="1191">
        <v>19.007391763463598</v>
      </c>
      <c r="N1838" s="1190">
        <v>1</v>
      </c>
      <c r="O1838" s="1190">
        <v>0</v>
      </c>
      <c r="P1838" s="1187">
        <v>4690379101475</v>
      </c>
      <c r="Q1838" s="1190"/>
      <c r="R1838" s="1190">
        <v>0</v>
      </c>
      <c r="S1838" s="968" t="s">
        <v>4092</v>
      </c>
      <c r="T1838" s="983">
        <f t="shared" si="56"/>
        <v>8011.8600000000006</v>
      </c>
      <c r="U1838" s="983">
        <f t="shared" si="57"/>
        <v>8412.4530000000013</v>
      </c>
      <c r="V1838" s="1169"/>
    </row>
    <row r="1839" spans="1:22" hidden="1">
      <c r="A1839" s="1187" t="s">
        <v>4670</v>
      </c>
      <c r="B1839" s="1188">
        <v>620070002639</v>
      </c>
      <c r="C1839" s="1187" t="s">
        <v>4756</v>
      </c>
      <c r="D1839" s="1187" t="s">
        <v>4144</v>
      </c>
      <c r="E1839" s="1187" t="s">
        <v>4120</v>
      </c>
      <c r="F1839" s="1189">
        <v>11958</v>
      </c>
      <c r="G1839" s="1187" t="s">
        <v>4091</v>
      </c>
      <c r="H1839" s="1190">
        <v>2</v>
      </c>
      <c r="I1839" s="1191">
        <v>1.05596620908131</v>
      </c>
      <c r="J1839" s="1191">
        <v>0</v>
      </c>
      <c r="K1839" s="1192">
        <v>18</v>
      </c>
      <c r="L1839" s="1191">
        <v>22.9</v>
      </c>
      <c r="M1839" s="1191">
        <v>19.007391763463598</v>
      </c>
      <c r="N1839" s="1190">
        <v>1</v>
      </c>
      <c r="O1839" s="1190">
        <v>0</v>
      </c>
      <c r="P1839" s="1187">
        <v>4690379101420</v>
      </c>
      <c r="Q1839" s="1190"/>
      <c r="R1839" s="1190">
        <v>0</v>
      </c>
      <c r="S1839" s="968" t="s">
        <v>4092</v>
      </c>
      <c r="T1839" s="983">
        <f t="shared" ref="T1839:T1902" si="58">F1839*67%</f>
        <v>8011.8600000000006</v>
      </c>
      <c r="U1839" s="983">
        <f t="shared" si="57"/>
        <v>8412.4530000000013</v>
      </c>
      <c r="V1839" s="1169"/>
    </row>
    <row r="1840" spans="1:22" hidden="1">
      <c r="A1840" s="1187" t="s">
        <v>4670</v>
      </c>
      <c r="B1840" s="1188">
        <v>620070002640</v>
      </c>
      <c r="C1840" s="1187" t="s">
        <v>4757</v>
      </c>
      <c r="D1840" s="1187" t="s">
        <v>4144</v>
      </c>
      <c r="E1840" s="1187" t="s">
        <v>4120</v>
      </c>
      <c r="F1840" s="1189">
        <v>11958</v>
      </c>
      <c r="G1840" s="1187" t="s">
        <v>4091</v>
      </c>
      <c r="H1840" s="1190">
        <v>2</v>
      </c>
      <c r="I1840" s="1191">
        <v>1.05596620908131</v>
      </c>
      <c r="J1840" s="1191">
        <v>0</v>
      </c>
      <c r="K1840" s="1192">
        <v>18</v>
      </c>
      <c r="L1840" s="1191">
        <v>22.9</v>
      </c>
      <c r="M1840" s="1191">
        <v>19.007391763463598</v>
      </c>
      <c r="N1840" s="1190">
        <v>1</v>
      </c>
      <c r="O1840" s="1190">
        <v>0</v>
      </c>
      <c r="P1840" s="1187">
        <v>4690379101437</v>
      </c>
      <c r="Q1840" s="1190"/>
      <c r="R1840" s="1190">
        <v>0</v>
      </c>
      <c r="S1840" s="968" t="s">
        <v>4092</v>
      </c>
      <c r="T1840" s="983">
        <f t="shared" si="58"/>
        <v>8011.8600000000006</v>
      </c>
      <c r="U1840" s="983">
        <f t="shared" ref="U1840:U1903" si="59">T1840*1.05</f>
        <v>8412.4530000000013</v>
      </c>
      <c r="V1840" s="1169"/>
    </row>
    <row r="1841" spans="1:22" hidden="1">
      <c r="A1841" s="1187" t="s">
        <v>4670</v>
      </c>
      <c r="B1841" s="1188">
        <v>620070002641</v>
      </c>
      <c r="C1841" s="1187" t="s">
        <v>4758</v>
      </c>
      <c r="D1841" s="1187" t="s">
        <v>4144</v>
      </c>
      <c r="E1841" s="1187" t="s">
        <v>4120</v>
      </c>
      <c r="F1841" s="1189">
        <v>11958</v>
      </c>
      <c r="G1841" s="1187" t="s">
        <v>4091</v>
      </c>
      <c r="H1841" s="1190">
        <v>2</v>
      </c>
      <c r="I1841" s="1191">
        <v>1.05596620908131</v>
      </c>
      <c r="J1841" s="1191">
        <v>0</v>
      </c>
      <c r="K1841" s="1192">
        <v>18</v>
      </c>
      <c r="L1841" s="1191">
        <v>22.9</v>
      </c>
      <c r="M1841" s="1191">
        <v>19.007391763463598</v>
      </c>
      <c r="N1841" s="1190">
        <v>1</v>
      </c>
      <c r="O1841" s="1190">
        <v>0</v>
      </c>
      <c r="P1841" s="1187">
        <v>4690379101444</v>
      </c>
      <c r="Q1841" s="1190"/>
      <c r="R1841" s="1190">
        <v>0</v>
      </c>
      <c r="S1841" s="968" t="s">
        <v>4092</v>
      </c>
      <c r="T1841" s="983">
        <f t="shared" si="58"/>
        <v>8011.8600000000006</v>
      </c>
      <c r="U1841" s="983">
        <f t="shared" si="59"/>
        <v>8412.4530000000013</v>
      </c>
      <c r="V1841" s="1169"/>
    </row>
    <row r="1842" spans="1:22" hidden="1">
      <c r="A1842" s="1187" t="s">
        <v>4670</v>
      </c>
      <c r="B1842" s="1188">
        <v>620070002645</v>
      </c>
      <c r="C1842" s="1187" t="s">
        <v>4759</v>
      </c>
      <c r="D1842" s="1187" t="s">
        <v>4144</v>
      </c>
      <c r="E1842" s="1187" t="s">
        <v>4120</v>
      </c>
      <c r="F1842" s="1189">
        <v>11958</v>
      </c>
      <c r="G1842" s="1187" t="s">
        <v>4091</v>
      </c>
      <c r="H1842" s="1190">
        <v>2</v>
      </c>
      <c r="I1842" s="1191">
        <v>1.05596620908131</v>
      </c>
      <c r="J1842" s="1191">
        <v>0</v>
      </c>
      <c r="K1842" s="1192">
        <v>18</v>
      </c>
      <c r="L1842" s="1191">
        <v>22.9</v>
      </c>
      <c r="M1842" s="1191">
        <v>19.007391763463598</v>
      </c>
      <c r="N1842" s="1190">
        <v>1</v>
      </c>
      <c r="O1842" s="1190">
        <v>0</v>
      </c>
      <c r="P1842" s="1187">
        <v>4690379101482</v>
      </c>
      <c r="Q1842" s="1190"/>
      <c r="R1842" s="1190">
        <v>0</v>
      </c>
      <c r="S1842" s="968" t="s">
        <v>4092</v>
      </c>
      <c r="T1842" s="983">
        <f t="shared" si="58"/>
        <v>8011.8600000000006</v>
      </c>
      <c r="U1842" s="983">
        <f t="shared" si="59"/>
        <v>8412.4530000000013</v>
      </c>
      <c r="V1842" s="1169"/>
    </row>
    <row r="1843" spans="1:22" hidden="1">
      <c r="A1843" s="1187" t="s">
        <v>4670</v>
      </c>
      <c r="B1843" s="1188">
        <v>620070002646</v>
      </c>
      <c r="C1843" s="1187" t="s">
        <v>4760</v>
      </c>
      <c r="D1843" s="1187" t="s">
        <v>4144</v>
      </c>
      <c r="E1843" s="1187" t="s">
        <v>4120</v>
      </c>
      <c r="F1843" s="1189">
        <v>11958</v>
      </c>
      <c r="G1843" s="1187" t="s">
        <v>4091</v>
      </c>
      <c r="H1843" s="1190">
        <v>2</v>
      </c>
      <c r="I1843" s="1191">
        <v>1.05596620908131</v>
      </c>
      <c r="J1843" s="1191">
        <v>0</v>
      </c>
      <c r="K1843" s="1192">
        <v>18</v>
      </c>
      <c r="L1843" s="1191">
        <v>22.9</v>
      </c>
      <c r="M1843" s="1191">
        <v>19.007391763463598</v>
      </c>
      <c r="N1843" s="1190">
        <v>1</v>
      </c>
      <c r="O1843" s="1190">
        <v>0</v>
      </c>
      <c r="P1843" s="1187">
        <v>4690379101499</v>
      </c>
      <c r="Q1843" s="1190"/>
      <c r="R1843" s="1190">
        <v>0</v>
      </c>
      <c r="S1843" s="968" t="s">
        <v>4092</v>
      </c>
      <c r="T1843" s="983">
        <f t="shared" si="58"/>
        <v>8011.8600000000006</v>
      </c>
      <c r="U1843" s="983">
        <f t="shared" si="59"/>
        <v>8412.4530000000013</v>
      </c>
      <c r="V1843" s="1169"/>
    </row>
    <row r="1844" spans="1:22" hidden="1">
      <c r="A1844" s="1187" t="s">
        <v>4670</v>
      </c>
      <c r="B1844" s="1188">
        <v>620070002650</v>
      </c>
      <c r="C1844" s="1187" t="s">
        <v>4761</v>
      </c>
      <c r="D1844" s="1187" t="s">
        <v>4144</v>
      </c>
      <c r="E1844" s="1187" t="s">
        <v>4120</v>
      </c>
      <c r="F1844" s="1189">
        <v>16158</v>
      </c>
      <c r="G1844" s="1187" t="s">
        <v>4091</v>
      </c>
      <c r="H1844" s="1190">
        <v>1</v>
      </c>
      <c r="I1844" s="1191">
        <v>0.527983104540655</v>
      </c>
      <c r="J1844" s="1191">
        <v>0</v>
      </c>
      <c r="K1844" s="1192">
        <v>30</v>
      </c>
      <c r="L1844" s="1191">
        <v>11.45</v>
      </c>
      <c r="M1844" s="1191">
        <v>15.8394931362196</v>
      </c>
      <c r="N1844" s="1190">
        <v>1</v>
      </c>
      <c r="O1844" s="1190">
        <v>0</v>
      </c>
      <c r="P1844" s="1187">
        <v>4690379101536</v>
      </c>
      <c r="Q1844" s="1190"/>
      <c r="R1844" s="1190">
        <v>0</v>
      </c>
      <c r="S1844" s="968" t="s">
        <v>4092</v>
      </c>
      <c r="T1844" s="983">
        <f t="shared" si="58"/>
        <v>10825.86</v>
      </c>
      <c r="U1844" s="983">
        <f t="shared" si="59"/>
        <v>11367.153</v>
      </c>
      <c r="V1844" s="1169"/>
    </row>
    <row r="1845" spans="1:22" hidden="1">
      <c r="A1845" s="1187" t="s">
        <v>4670</v>
      </c>
      <c r="B1845" s="1188">
        <v>620070002651</v>
      </c>
      <c r="C1845" s="1187" t="s">
        <v>4762</v>
      </c>
      <c r="D1845" s="1187" t="s">
        <v>4144</v>
      </c>
      <c r="E1845" s="1187" t="s">
        <v>4120</v>
      </c>
      <c r="F1845" s="1189">
        <v>16158</v>
      </c>
      <c r="G1845" s="1187" t="s">
        <v>4091</v>
      </c>
      <c r="H1845" s="1190">
        <v>1</v>
      </c>
      <c r="I1845" s="1191">
        <v>0.527983104540655</v>
      </c>
      <c r="J1845" s="1191">
        <v>0</v>
      </c>
      <c r="K1845" s="1192">
        <v>30</v>
      </c>
      <c r="L1845" s="1191">
        <v>11.45</v>
      </c>
      <c r="M1845" s="1191">
        <v>15.8394931362196</v>
      </c>
      <c r="N1845" s="1190">
        <v>1</v>
      </c>
      <c r="O1845" s="1190">
        <v>0</v>
      </c>
      <c r="P1845" s="1187">
        <v>4690379101543</v>
      </c>
      <c r="Q1845" s="1190"/>
      <c r="R1845" s="1190">
        <v>0</v>
      </c>
      <c r="S1845" s="968" t="s">
        <v>4092</v>
      </c>
      <c r="T1845" s="983">
        <f t="shared" si="58"/>
        <v>10825.86</v>
      </c>
      <c r="U1845" s="983">
        <f t="shared" si="59"/>
        <v>11367.153</v>
      </c>
      <c r="V1845" s="1169"/>
    </row>
    <row r="1846" spans="1:22" hidden="1">
      <c r="A1846" s="1187" t="s">
        <v>4670</v>
      </c>
      <c r="B1846" s="1188">
        <v>620070002652</v>
      </c>
      <c r="C1846" s="1187" t="s">
        <v>4763</v>
      </c>
      <c r="D1846" s="1187" t="s">
        <v>4144</v>
      </c>
      <c r="E1846" s="1187" t="s">
        <v>4120</v>
      </c>
      <c r="F1846" s="1189">
        <v>16158</v>
      </c>
      <c r="G1846" s="1187" t="s">
        <v>4091</v>
      </c>
      <c r="H1846" s="1190">
        <v>1</v>
      </c>
      <c r="I1846" s="1191">
        <v>0.527983104540655</v>
      </c>
      <c r="J1846" s="1191">
        <v>0</v>
      </c>
      <c r="K1846" s="1192">
        <v>30</v>
      </c>
      <c r="L1846" s="1191">
        <v>11.45</v>
      </c>
      <c r="M1846" s="1191">
        <v>15.8394931362196</v>
      </c>
      <c r="N1846" s="1190">
        <v>1</v>
      </c>
      <c r="O1846" s="1190">
        <v>0</v>
      </c>
      <c r="P1846" s="1187">
        <v>4690379101550</v>
      </c>
      <c r="Q1846" s="1190"/>
      <c r="R1846" s="1190">
        <v>0</v>
      </c>
      <c r="S1846" s="968" t="s">
        <v>4092</v>
      </c>
      <c r="T1846" s="983">
        <f t="shared" si="58"/>
        <v>10825.86</v>
      </c>
      <c r="U1846" s="983">
        <f t="shared" si="59"/>
        <v>11367.153</v>
      </c>
      <c r="V1846" s="1169"/>
    </row>
    <row r="1847" spans="1:22" hidden="1">
      <c r="A1847" s="1187" t="s">
        <v>4670</v>
      </c>
      <c r="B1847" s="1188">
        <v>620070002647</v>
      </c>
      <c r="C1847" s="1187" t="s">
        <v>4764</v>
      </c>
      <c r="D1847" s="1187" t="s">
        <v>4144</v>
      </c>
      <c r="E1847" s="1187" t="s">
        <v>4120</v>
      </c>
      <c r="F1847" s="1189">
        <v>16158</v>
      </c>
      <c r="G1847" s="1187" t="s">
        <v>4091</v>
      </c>
      <c r="H1847" s="1190">
        <v>1</v>
      </c>
      <c r="I1847" s="1191">
        <v>0.527983104540655</v>
      </c>
      <c r="J1847" s="1191">
        <v>0</v>
      </c>
      <c r="K1847" s="1192">
        <v>30</v>
      </c>
      <c r="L1847" s="1191">
        <v>11.45</v>
      </c>
      <c r="M1847" s="1191">
        <v>15.8394931362196</v>
      </c>
      <c r="N1847" s="1190">
        <v>1</v>
      </c>
      <c r="O1847" s="1190">
        <v>0</v>
      </c>
      <c r="P1847" s="1187">
        <v>4690379101505</v>
      </c>
      <c r="Q1847" s="1190"/>
      <c r="R1847" s="1190">
        <v>0</v>
      </c>
      <c r="S1847" s="968" t="s">
        <v>4092</v>
      </c>
      <c r="T1847" s="983">
        <f t="shared" si="58"/>
        <v>10825.86</v>
      </c>
      <c r="U1847" s="983">
        <f t="shared" si="59"/>
        <v>11367.153</v>
      </c>
      <c r="V1847" s="1169"/>
    </row>
    <row r="1848" spans="1:22" hidden="1">
      <c r="A1848" s="1187" t="s">
        <v>4670</v>
      </c>
      <c r="B1848" s="1188">
        <v>620070002648</v>
      </c>
      <c r="C1848" s="1187" t="s">
        <v>4765</v>
      </c>
      <c r="D1848" s="1187" t="s">
        <v>4144</v>
      </c>
      <c r="E1848" s="1187" t="s">
        <v>4120</v>
      </c>
      <c r="F1848" s="1189">
        <v>16158</v>
      </c>
      <c r="G1848" s="1187" t="s">
        <v>4091</v>
      </c>
      <c r="H1848" s="1190">
        <v>1</v>
      </c>
      <c r="I1848" s="1191">
        <v>0.527983104540655</v>
      </c>
      <c r="J1848" s="1191">
        <v>0</v>
      </c>
      <c r="K1848" s="1192">
        <v>30</v>
      </c>
      <c r="L1848" s="1191">
        <v>11.45</v>
      </c>
      <c r="M1848" s="1191">
        <v>15.8394931362196</v>
      </c>
      <c r="N1848" s="1190">
        <v>1</v>
      </c>
      <c r="O1848" s="1190">
        <v>0</v>
      </c>
      <c r="P1848" s="1187">
        <v>4690379101512</v>
      </c>
      <c r="Q1848" s="1190"/>
      <c r="R1848" s="1190">
        <v>0</v>
      </c>
      <c r="S1848" s="968" t="s">
        <v>4092</v>
      </c>
      <c r="T1848" s="983">
        <f t="shared" si="58"/>
        <v>10825.86</v>
      </c>
      <c r="U1848" s="983">
        <f t="shared" si="59"/>
        <v>11367.153</v>
      </c>
      <c r="V1848" s="1169"/>
    </row>
    <row r="1849" spans="1:22" hidden="1">
      <c r="A1849" s="1187" t="s">
        <v>4670</v>
      </c>
      <c r="B1849" s="1188">
        <v>620070002649</v>
      </c>
      <c r="C1849" s="1187" t="s">
        <v>4766</v>
      </c>
      <c r="D1849" s="1187" t="s">
        <v>4144</v>
      </c>
      <c r="E1849" s="1187" t="s">
        <v>4120</v>
      </c>
      <c r="F1849" s="1189">
        <v>16158</v>
      </c>
      <c r="G1849" s="1187" t="s">
        <v>4091</v>
      </c>
      <c r="H1849" s="1190">
        <v>1</v>
      </c>
      <c r="I1849" s="1191">
        <v>0.527983104540655</v>
      </c>
      <c r="J1849" s="1191">
        <v>0</v>
      </c>
      <c r="K1849" s="1192">
        <v>30</v>
      </c>
      <c r="L1849" s="1191">
        <v>11.45</v>
      </c>
      <c r="M1849" s="1191">
        <v>15.8394931362196</v>
      </c>
      <c r="N1849" s="1190">
        <v>1</v>
      </c>
      <c r="O1849" s="1190">
        <v>0</v>
      </c>
      <c r="P1849" s="1187">
        <v>4690379101529</v>
      </c>
      <c r="Q1849" s="1190"/>
      <c r="R1849" s="1190">
        <v>0</v>
      </c>
      <c r="S1849" s="968" t="s">
        <v>4092</v>
      </c>
      <c r="T1849" s="983">
        <f t="shared" si="58"/>
        <v>10825.86</v>
      </c>
      <c r="U1849" s="983">
        <f t="shared" si="59"/>
        <v>11367.153</v>
      </c>
      <c r="V1849" s="1169"/>
    </row>
    <row r="1850" spans="1:22" hidden="1">
      <c r="A1850" s="1187" t="s">
        <v>4670</v>
      </c>
      <c r="B1850" s="1188">
        <v>620070002653</v>
      </c>
      <c r="C1850" s="1187" t="s">
        <v>4767</v>
      </c>
      <c r="D1850" s="1187" t="s">
        <v>4144</v>
      </c>
      <c r="E1850" s="1187" t="s">
        <v>4120</v>
      </c>
      <c r="F1850" s="1189">
        <v>16158</v>
      </c>
      <c r="G1850" s="1187" t="s">
        <v>4091</v>
      </c>
      <c r="H1850" s="1190">
        <v>1</v>
      </c>
      <c r="I1850" s="1191">
        <v>0.527983104540655</v>
      </c>
      <c r="J1850" s="1191">
        <v>0</v>
      </c>
      <c r="K1850" s="1192">
        <v>30</v>
      </c>
      <c r="L1850" s="1191">
        <v>11.45</v>
      </c>
      <c r="M1850" s="1191">
        <v>15.8394931362196</v>
      </c>
      <c r="N1850" s="1190">
        <v>1</v>
      </c>
      <c r="O1850" s="1190">
        <v>0</v>
      </c>
      <c r="P1850" s="1187">
        <v>4690379101567</v>
      </c>
      <c r="Q1850" s="1190"/>
      <c r="R1850" s="1190">
        <v>0</v>
      </c>
      <c r="S1850" s="968" t="s">
        <v>4092</v>
      </c>
      <c r="T1850" s="983">
        <f t="shared" si="58"/>
        <v>10825.86</v>
      </c>
      <c r="U1850" s="983">
        <f t="shared" si="59"/>
        <v>11367.153</v>
      </c>
      <c r="V1850" s="1169"/>
    </row>
    <row r="1851" spans="1:22" hidden="1">
      <c r="A1851" s="1187" t="s">
        <v>4670</v>
      </c>
      <c r="B1851" s="1188">
        <v>620070002654</v>
      </c>
      <c r="C1851" s="1187" t="s">
        <v>4768</v>
      </c>
      <c r="D1851" s="1187" t="s">
        <v>4144</v>
      </c>
      <c r="E1851" s="1187" t="s">
        <v>4120</v>
      </c>
      <c r="F1851" s="1189">
        <v>16158</v>
      </c>
      <c r="G1851" s="1187" t="s">
        <v>4091</v>
      </c>
      <c r="H1851" s="1190">
        <v>1</v>
      </c>
      <c r="I1851" s="1191">
        <v>0.527983104540655</v>
      </c>
      <c r="J1851" s="1191">
        <v>0</v>
      </c>
      <c r="K1851" s="1192">
        <v>30</v>
      </c>
      <c r="L1851" s="1191">
        <v>11.45</v>
      </c>
      <c r="M1851" s="1191">
        <v>15.8394931362196</v>
      </c>
      <c r="N1851" s="1190">
        <v>1</v>
      </c>
      <c r="O1851" s="1190">
        <v>0</v>
      </c>
      <c r="P1851" s="1187">
        <v>4690379101574</v>
      </c>
      <c r="Q1851" s="1190"/>
      <c r="R1851" s="1190">
        <v>0</v>
      </c>
      <c r="S1851" s="968" t="s">
        <v>4092</v>
      </c>
      <c r="T1851" s="983">
        <f t="shared" si="58"/>
        <v>10825.86</v>
      </c>
      <c r="U1851" s="983">
        <f t="shared" si="59"/>
        <v>11367.153</v>
      </c>
      <c r="V1851" s="1169"/>
    </row>
    <row r="1852" spans="1:22" hidden="1">
      <c r="A1852" s="1187" t="s">
        <v>4670</v>
      </c>
      <c r="B1852" s="1188">
        <v>620070002658</v>
      </c>
      <c r="C1852" s="1187" t="s">
        <v>4769</v>
      </c>
      <c r="D1852" s="1187" t="s">
        <v>4144</v>
      </c>
      <c r="E1852" s="1187" t="s">
        <v>4120</v>
      </c>
      <c r="F1852" s="1189">
        <v>16158</v>
      </c>
      <c r="G1852" s="1187" t="s">
        <v>4091</v>
      </c>
      <c r="H1852" s="1190">
        <v>1</v>
      </c>
      <c r="I1852" s="1191">
        <v>0.527983104540655</v>
      </c>
      <c r="J1852" s="1191">
        <v>0</v>
      </c>
      <c r="K1852" s="1192">
        <v>30</v>
      </c>
      <c r="L1852" s="1191">
        <v>11.45</v>
      </c>
      <c r="M1852" s="1191">
        <v>15.8394931362196</v>
      </c>
      <c r="N1852" s="1190">
        <v>1</v>
      </c>
      <c r="O1852" s="1190">
        <v>0</v>
      </c>
      <c r="P1852" s="1187">
        <v>4690379101611</v>
      </c>
      <c r="Q1852" s="1190"/>
      <c r="R1852" s="1190">
        <v>0</v>
      </c>
      <c r="S1852" s="968" t="s">
        <v>4092</v>
      </c>
      <c r="T1852" s="983">
        <f t="shared" si="58"/>
        <v>10825.86</v>
      </c>
      <c r="U1852" s="983">
        <f t="shared" si="59"/>
        <v>11367.153</v>
      </c>
      <c r="V1852" s="1169"/>
    </row>
    <row r="1853" spans="1:22" hidden="1">
      <c r="A1853" s="1187" t="s">
        <v>4670</v>
      </c>
      <c r="B1853" s="1188">
        <v>620070002659</v>
      </c>
      <c r="C1853" s="1187" t="s">
        <v>4770</v>
      </c>
      <c r="D1853" s="1187" t="s">
        <v>4144</v>
      </c>
      <c r="E1853" s="1187" t="s">
        <v>4120</v>
      </c>
      <c r="F1853" s="1189">
        <v>16158</v>
      </c>
      <c r="G1853" s="1187" t="s">
        <v>4091</v>
      </c>
      <c r="H1853" s="1190">
        <v>1</v>
      </c>
      <c r="I1853" s="1191">
        <v>0.527983104540655</v>
      </c>
      <c r="J1853" s="1191">
        <v>0</v>
      </c>
      <c r="K1853" s="1192">
        <v>30</v>
      </c>
      <c r="L1853" s="1191">
        <v>11.45</v>
      </c>
      <c r="M1853" s="1191">
        <v>15.8394931362196</v>
      </c>
      <c r="N1853" s="1190">
        <v>1</v>
      </c>
      <c r="O1853" s="1190">
        <v>0</v>
      </c>
      <c r="P1853" s="1187">
        <v>4690379101628</v>
      </c>
      <c r="Q1853" s="1190"/>
      <c r="R1853" s="1190">
        <v>0</v>
      </c>
      <c r="S1853" s="968" t="s">
        <v>4092</v>
      </c>
      <c r="T1853" s="983">
        <f t="shared" si="58"/>
        <v>10825.86</v>
      </c>
      <c r="U1853" s="983">
        <f t="shared" si="59"/>
        <v>11367.153</v>
      </c>
      <c r="V1853" s="1169"/>
    </row>
    <row r="1854" spans="1:22" hidden="1">
      <c r="A1854" s="1187" t="s">
        <v>4670</v>
      </c>
      <c r="B1854" s="1188">
        <v>620070002660</v>
      </c>
      <c r="C1854" s="1187" t="s">
        <v>4771</v>
      </c>
      <c r="D1854" s="1187" t="s">
        <v>4144</v>
      </c>
      <c r="E1854" s="1187" t="s">
        <v>4120</v>
      </c>
      <c r="F1854" s="1189">
        <v>16158</v>
      </c>
      <c r="G1854" s="1187" t="s">
        <v>4091</v>
      </c>
      <c r="H1854" s="1190">
        <v>1</v>
      </c>
      <c r="I1854" s="1191">
        <v>0.527983104540655</v>
      </c>
      <c r="J1854" s="1191">
        <v>0</v>
      </c>
      <c r="K1854" s="1192">
        <v>30</v>
      </c>
      <c r="L1854" s="1191">
        <v>11.45</v>
      </c>
      <c r="M1854" s="1191">
        <v>15.8394931362196</v>
      </c>
      <c r="N1854" s="1190">
        <v>1</v>
      </c>
      <c r="O1854" s="1190">
        <v>0</v>
      </c>
      <c r="P1854" s="1187">
        <v>4690379101635</v>
      </c>
      <c r="Q1854" s="1190"/>
      <c r="R1854" s="1190">
        <v>0</v>
      </c>
      <c r="S1854" s="968" t="s">
        <v>4092</v>
      </c>
      <c r="T1854" s="983">
        <f t="shared" si="58"/>
        <v>10825.86</v>
      </c>
      <c r="U1854" s="983">
        <f t="shared" si="59"/>
        <v>11367.153</v>
      </c>
      <c r="V1854" s="1169"/>
    </row>
    <row r="1855" spans="1:22" hidden="1">
      <c r="A1855" s="1187" t="s">
        <v>4670</v>
      </c>
      <c r="B1855" s="1188">
        <v>620070002655</v>
      </c>
      <c r="C1855" s="1187" t="s">
        <v>4772</v>
      </c>
      <c r="D1855" s="1187" t="s">
        <v>4144</v>
      </c>
      <c r="E1855" s="1187" t="s">
        <v>4120</v>
      </c>
      <c r="F1855" s="1189">
        <v>16158</v>
      </c>
      <c r="G1855" s="1187" t="s">
        <v>4091</v>
      </c>
      <c r="H1855" s="1190">
        <v>1</v>
      </c>
      <c r="I1855" s="1191">
        <v>0.527983104540655</v>
      </c>
      <c r="J1855" s="1191">
        <v>0</v>
      </c>
      <c r="K1855" s="1192">
        <v>30</v>
      </c>
      <c r="L1855" s="1191">
        <v>11.45</v>
      </c>
      <c r="M1855" s="1191">
        <v>15.8394931362196</v>
      </c>
      <c r="N1855" s="1190">
        <v>1</v>
      </c>
      <c r="O1855" s="1190">
        <v>0</v>
      </c>
      <c r="P1855" s="1187">
        <v>4690379101581</v>
      </c>
      <c r="Q1855" s="1190"/>
      <c r="R1855" s="1190">
        <v>0</v>
      </c>
      <c r="S1855" s="968" t="s">
        <v>4092</v>
      </c>
      <c r="T1855" s="983">
        <f t="shared" si="58"/>
        <v>10825.86</v>
      </c>
      <c r="U1855" s="983">
        <f t="shared" si="59"/>
        <v>11367.153</v>
      </c>
      <c r="V1855" s="1169"/>
    </row>
    <row r="1856" spans="1:22" hidden="1">
      <c r="A1856" s="1187" t="s">
        <v>4670</v>
      </c>
      <c r="B1856" s="1188">
        <v>620070002656</v>
      </c>
      <c r="C1856" s="1187" t="s">
        <v>4773</v>
      </c>
      <c r="D1856" s="1187" t="s">
        <v>4144</v>
      </c>
      <c r="E1856" s="1187" t="s">
        <v>4120</v>
      </c>
      <c r="F1856" s="1189">
        <v>16158</v>
      </c>
      <c r="G1856" s="1187" t="s">
        <v>4091</v>
      </c>
      <c r="H1856" s="1190">
        <v>1</v>
      </c>
      <c r="I1856" s="1191">
        <v>0.527983104540655</v>
      </c>
      <c r="J1856" s="1191">
        <v>0</v>
      </c>
      <c r="K1856" s="1192">
        <v>30</v>
      </c>
      <c r="L1856" s="1191">
        <v>11.45</v>
      </c>
      <c r="M1856" s="1191">
        <v>15.8394931362196</v>
      </c>
      <c r="N1856" s="1190">
        <v>1</v>
      </c>
      <c r="O1856" s="1190">
        <v>0</v>
      </c>
      <c r="P1856" s="1187">
        <v>4690379101598</v>
      </c>
      <c r="Q1856" s="1190"/>
      <c r="R1856" s="1190">
        <v>0</v>
      </c>
      <c r="S1856" s="968" t="s">
        <v>4092</v>
      </c>
      <c r="T1856" s="983">
        <f t="shared" si="58"/>
        <v>10825.86</v>
      </c>
      <c r="U1856" s="983">
        <f t="shared" si="59"/>
        <v>11367.153</v>
      </c>
      <c r="V1856" s="1169"/>
    </row>
    <row r="1857" spans="1:22" hidden="1">
      <c r="A1857" s="1187" t="s">
        <v>4670</v>
      </c>
      <c r="B1857" s="1188">
        <v>620070002657</v>
      </c>
      <c r="C1857" s="1187" t="s">
        <v>4774</v>
      </c>
      <c r="D1857" s="1187" t="s">
        <v>4144</v>
      </c>
      <c r="E1857" s="1187" t="s">
        <v>4120</v>
      </c>
      <c r="F1857" s="1189">
        <v>16158</v>
      </c>
      <c r="G1857" s="1187" t="s">
        <v>4091</v>
      </c>
      <c r="H1857" s="1190">
        <v>1</v>
      </c>
      <c r="I1857" s="1191">
        <v>0.527983104540655</v>
      </c>
      <c r="J1857" s="1191">
        <v>0</v>
      </c>
      <c r="K1857" s="1192">
        <v>30</v>
      </c>
      <c r="L1857" s="1191">
        <v>11.45</v>
      </c>
      <c r="M1857" s="1191">
        <v>15.8394931362196</v>
      </c>
      <c r="N1857" s="1190">
        <v>1</v>
      </c>
      <c r="O1857" s="1190">
        <v>0</v>
      </c>
      <c r="P1857" s="1187">
        <v>4690379101604</v>
      </c>
      <c r="Q1857" s="1190"/>
      <c r="R1857" s="1190">
        <v>0</v>
      </c>
      <c r="S1857" s="968" t="s">
        <v>4092</v>
      </c>
      <c r="T1857" s="983">
        <f t="shared" si="58"/>
        <v>10825.86</v>
      </c>
      <c r="U1857" s="983">
        <f t="shared" si="59"/>
        <v>11367.153</v>
      </c>
      <c r="V1857" s="1169"/>
    </row>
    <row r="1858" spans="1:22" hidden="1">
      <c r="A1858" s="1187" t="s">
        <v>4670</v>
      </c>
      <c r="B1858" s="1188">
        <v>620070002661</v>
      </c>
      <c r="C1858" s="1187" t="s">
        <v>4775</v>
      </c>
      <c r="D1858" s="1187" t="s">
        <v>4144</v>
      </c>
      <c r="E1858" s="1187" t="s">
        <v>4120</v>
      </c>
      <c r="F1858" s="1189">
        <v>16158</v>
      </c>
      <c r="G1858" s="1187" t="s">
        <v>4091</v>
      </c>
      <c r="H1858" s="1190">
        <v>1</v>
      </c>
      <c r="I1858" s="1191">
        <v>0.527983104540655</v>
      </c>
      <c r="J1858" s="1191">
        <v>0</v>
      </c>
      <c r="K1858" s="1192">
        <v>30</v>
      </c>
      <c r="L1858" s="1191">
        <v>11.45</v>
      </c>
      <c r="M1858" s="1191">
        <v>15.8394931362196</v>
      </c>
      <c r="N1858" s="1190">
        <v>1</v>
      </c>
      <c r="O1858" s="1190">
        <v>0</v>
      </c>
      <c r="P1858" s="1187">
        <v>4690379101642</v>
      </c>
      <c r="Q1858" s="1190"/>
      <c r="R1858" s="1190">
        <v>0</v>
      </c>
      <c r="S1858" s="968" t="s">
        <v>4092</v>
      </c>
      <c r="T1858" s="983">
        <f t="shared" si="58"/>
        <v>10825.86</v>
      </c>
      <c r="U1858" s="983">
        <f t="shared" si="59"/>
        <v>11367.153</v>
      </c>
      <c r="V1858" s="1169"/>
    </row>
    <row r="1859" spans="1:22" hidden="1">
      <c r="A1859" s="1187" t="s">
        <v>4670</v>
      </c>
      <c r="B1859" s="1188">
        <v>620070002662</v>
      </c>
      <c r="C1859" s="1187" t="s">
        <v>4776</v>
      </c>
      <c r="D1859" s="1187" t="s">
        <v>4144</v>
      </c>
      <c r="E1859" s="1187" t="s">
        <v>4120</v>
      </c>
      <c r="F1859" s="1189">
        <v>16158</v>
      </c>
      <c r="G1859" s="1187" t="s">
        <v>4091</v>
      </c>
      <c r="H1859" s="1190">
        <v>1</v>
      </c>
      <c r="I1859" s="1191">
        <v>0.527983104540655</v>
      </c>
      <c r="J1859" s="1191">
        <v>0</v>
      </c>
      <c r="K1859" s="1192">
        <v>30</v>
      </c>
      <c r="L1859" s="1191">
        <v>11.45</v>
      </c>
      <c r="M1859" s="1191">
        <v>15.8394931362196</v>
      </c>
      <c r="N1859" s="1190">
        <v>1</v>
      </c>
      <c r="O1859" s="1190">
        <v>0</v>
      </c>
      <c r="P1859" s="1187">
        <v>4690379101659</v>
      </c>
      <c r="Q1859" s="1190"/>
      <c r="R1859" s="1190">
        <v>0</v>
      </c>
      <c r="S1859" s="968" t="s">
        <v>4092</v>
      </c>
      <c r="T1859" s="983">
        <f t="shared" si="58"/>
        <v>10825.86</v>
      </c>
      <c r="U1859" s="983">
        <f t="shared" si="59"/>
        <v>11367.153</v>
      </c>
      <c r="V1859" s="1169"/>
    </row>
    <row r="1860" spans="1:22" hidden="1">
      <c r="A1860" s="1187" t="s">
        <v>4670</v>
      </c>
      <c r="B1860" s="1188">
        <v>620070002666</v>
      </c>
      <c r="C1860" s="1187" t="s">
        <v>4777</v>
      </c>
      <c r="D1860" s="1187" t="s">
        <v>4157</v>
      </c>
      <c r="E1860" s="1187" t="s">
        <v>4120</v>
      </c>
      <c r="F1860" s="1189">
        <v>6858</v>
      </c>
      <c r="G1860" s="1187" t="s">
        <v>4091</v>
      </c>
      <c r="H1860" s="1190">
        <v>4</v>
      </c>
      <c r="I1860" s="1191">
        <v>1.05596620908131</v>
      </c>
      <c r="J1860" s="1191">
        <v>0</v>
      </c>
      <c r="K1860" s="1192">
        <v>20</v>
      </c>
      <c r="L1860" s="1191">
        <v>45.8</v>
      </c>
      <c r="M1860" s="1191">
        <v>21.119324181626201</v>
      </c>
      <c r="N1860" s="1190">
        <v>1</v>
      </c>
      <c r="O1860" s="1190">
        <v>0</v>
      </c>
      <c r="P1860" s="1187">
        <v>4690379101697</v>
      </c>
      <c r="Q1860" s="1190"/>
      <c r="R1860" s="1190">
        <v>0</v>
      </c>
      <c r="S1860" s="968" t="s">
        <v>4092</v>
      </c>
      <c r="T1860" s="983">
        <f t="shared" si="58"/>
        <v>4594.8600000000006</v>
      </c>
      <c r="U1860" s="983">
        <f t="shared" si="59"/>
        <v>4824.603000000001</v>
      </c>
      <c r="V1860" s="1169"/>
    </row>
    <row r="1861" spans="1:22" hidden="1">
      <c r="A1861" s="1187" t="s">
        <v>4670</v>
      </c>
      <c r="B1861" s="1188">
        <v>620070002667</v>
      </c>
      <c r="C1861" s="1187" t="s">
        <v>4778</v>
      </c>
      <c r="D1861" s="1187" t="s">
        <v>4157</v>
      </c>
      <c r="E1861" s="1187" t="s">
        <v>4120</v>
      </c>
      <c r="F1861" s="1189">
        <v>6858</v>
      </c>
      <c r="G1861" s="1187" t="s">
        <v>4091</v>
      </c>
      <c r="H1861" s="1190">
        <v>4</v>
      </c>
      <c r="I1861" s="1191">
        <v>1.05596620908131</v>
      </c>
      <c r="J1861" s="1191">
        <v>0</v>
      </c>
      <c r="K1861" s="1192">
        <v>20</v>
      </c>
      <c r="L1861" s="1191">
        <v>45.8</v>
      </c>
      <c r="M1861" s="1191">
        <v>21.119324181626201</v>
      </c>
      <c r="N1861" s="1190">
        <v>1</v>
      </c>
      <c r="O1861" s="1190">
        <v>0</v>
      </c>
      <c r="P1861" s="1187">
        <v>4690379101703</v>
      </c>
      <c r="Q1861" s="1190"/>
      <c r="R1861" s="1190">
        <v>0</v>
      </c>
      <c r="S1861" s="968" t="s">
        <v>4092</v>
      </c>
      <c r="T1861" s="983">
        <f t="shared" si="58"/>
        <v>4594.8600000000006</v>
      </c>
      <c r="U1861" s="983">
        <f t="shared" si="59"/>
        <v>4824.603000000001</v>
      </c>
      <c r="V1861" s="1169"/>
    </row>
    <row r="1862" spans="1:22" hidden="1">
      <c r="A1862" s="1187" t="s">
        <v>4670</v>
      </c>
      <c r="B1862" s="1188">
        <v>620070002668</v>
      </c>
      <c r="C1862" s="1187" t="s">
        <v>4779</v>
      </c>
      <c r="D1862" s="1187" t="s">
        <v>4157</v>
      </c>
      <c r="E1862" s="1187" t="s">
        <v>4120</v>
      </c>
      <c r="F1862" s="1189">
        <v>6858</v>
      </c>
      <c r="G1862" s="1187" t="s">
        <v>4091</v>
      </c>
      <c r="H1862" s="1190">
        <v>4</v>
      </c>
      <c r="I1862" s="1191">
        <v>1.05596620908131</v>
      </c>
      <c r="J1862" s="1191">
        <v>0</v>
      </c>
      <c r="K1862" s="1192">
        <v>20</v>
      </c>
      <c r="L1862" s="1191">
        <v>45.8</v>
      </c>
      <c r="M1862" s="1191">
        <v>21.119324181626201</v>
      </c>
      <c r="N1862" s="1190">
        <v>1</v>
      </c>
      <c r="O1862" s="1190">
        <v>0</v>
      </c>
      <c r="P1862" s="1187">
        <v>4690379101710</v>
      </c>
      <c r="Q1862" s="1190"/>
      <c r="R1862" s="1190">
        <v>0</v>
      </c>
      <c r="S1862" s="968" t="s">
        <v>4092</v>
      </c>
      <c r="T1862" s="983">
        <f t="shared" si="58"/>
        <v>4594.8600000000006</v>
      </c>
      <c r="U1862" s="983">
        <f t="shared" si="59"/>
        <v>4824.603000000001</v>
      </c>
      <c r="V1862" s="1169"/>
    </row>
    <row r="1863" spans="1:22" hidden="1">
      <c r="A1863" s="1187" t="s">
        <v>4670</v>
      </c>
      <c r="B1863" s="1188">
        <v>620070002663</v>
      </c>
      <c r="C1863" s="1187" t="s">
        <v>4780</v>
      </c>
      <c r="D1863" s="1187" t="s">
        <v>4157</v>
      </c>
      <c r="E1863" s="1187" t="s">
        <v>4120</v>
      </c>
      <c r="F1863" s="1189">
        <v>6858</v>
      </c>
      <c r="G1863" s="1187" t="s">
        <v>4091</v>
      </c>
      <c r="H1863" s="1190">
        <v>4</v>
      </c>
      <c r="I1863" s="1191">
        <v>1.05596620908131</v>
      </c>
      <c r="J1863" s="1191">
        <v>0</v>
      </c>
      <c r="K1863" s="1192">
        <v>20</v>
      </c>
      <c r="L1863" s="1191">
        <v>45.8</v>
      </c>
      <c r="M1863" s="1191">
        <v>21.119324181626201</v>
      </c>
      <c r="N1863" s="1190">
        <v>1</v>
      </c>
      <c r="O1863" s="1190">
        <v>0</v>
      </c>
      <c r="P1863" s="1187">
        <v>4690379101666</v>
      </c>
      <c r="Q1863" s="1190"/>
      <c r="R1863" s="1190">
        <v>0</v>
      </c>
      <c r="S1863" s="968" t="s">
        <v>4092</v>
      </c>
      <c r="T1863" s="983">
        <f t="shared" si="58"/>
        <v>4594.8600000000006</v>
      </c>
      <c r="U1863" s="983">
        <f t="shared" si="59"/>
        <v>4824.603000000001</v>
      </c>
      <c r="V1863" s="1169"/>
    </row>
    <row r="1864" spans="1:22" hidden="1">
      <c r="A1864" s="1187" t="s">
        <v>4670</v>
      </c>
      <c r="B1864" s="1188">
        <v>620070002664</v>
      </c>
      <c r="C1864" s="1187" t="s">
        <v>4781</v>
      </c>
      <c r="D1864" s="1187" t="s">
        <v>4157</v>
      </c>
      <c r="E1864" s="1187" t="s">
        <v>4120</v>
      </c>
      <c r="F1864" s="1189">
        <v>6858</v>
      </c>
      <c r="G1864" s="1187" t="s">
        <v>4091</v>
      </c>
      <c r="H1864" s="1190">
        <v>4</v>
      </c>
      <c r="I1864" s="1191">
        <v>1.05596620908131</v>
      </c>
      <c r="J1864" s="1191">
        <v>0</v>
      </c>
      <c r="K1864" s="1192">
        <v>20</v>
      </c>
      <c r="L1864" s="1191">
        <v>45.8</v>
      </c>
      <c r="M1864" s="1191">
        <v>21.119324181626201</v>
      </c>
      <c r="N1864" s="1190">
        <v>1</v>
      </c>
      <c r="O1864" s="1190">
        <v>0</v>
      </c>
      <c r="P1864" s="1187">
        <v>4690379101673</v>
      </c>
      <c r="Q1864" s="1190"/>
      <c r="R1864" s="1190">
        <v>0</v>
      </c>
      <c r="S1864" s="968" t="s">
        <v>4092</v>
      </c>
      <c r="T1864" s="983">
        <f t="shared" si="58"/>
        <v>4594.8600000000006</v>
      </c>
      <c r="U1864" s="983">
        <f t="shared" si="59"/>
        <v>4824.603000000001</v>
      </c>
      <c r="V1864" s="1169"/>
    </row>
    <row r="1865" spans="1:22" hidden="1">
      <c r="A1865" s="1187" t="s">
        <v>4670</v>
      </c>
      <c r="B1865" s="1188">
        <v>620070002665</v>
      </c>
      <c r="C1865" s="1187" t="s">
        <v>4782</v>
      </c>
      <c r="D1865" s="1187" t="s">
        <v>4157</v>
      </c>
      <c r="E1865" s="1187" t="s">
        <v>4120</v>
      </c>
      <c r="F1865" s="1189">
        <v>6858</v>
      </c>
      <c r="G1865" s="1187" t="s">
        <v>4091</v>
      </c>
      <c r="H1865" s="1190">
        <v>4</v>
      </c>
      <c r="I1865" s="1191">
        <v>1.05596620908131</v>
      </c>
      <c r="J1865" s="1191">
        <v>0</v>
      </c>
      <c r="K1865" s="1192">
        <v>20</v>
      </c>
      <c r="L1865" s="1191">
        <v>45.8</v>
      </c>
      <c r="M1865" s="1191">
        <v>21.119324181626201</v>
      </c>
      <c r="N1865" s="1190">
        <v>1</v>
      </c>
      <c r="O1865" s="1190">
        <v>0</v>
      </c>
      <c r="P1865" s="1187">
        <v>4690379101680</v>
      </c>
      <c r="Q1865" s="1190"/>
      <c r="R1865" s="1190">
        <v>0</v>
      </c>
      <c r="S1865" s="968" t="s">
        <v>4092</v>
      </c>
      <c r="T1865" s="983">
        <f t="shared" si="58"/>
        <v>4594.8600000000006</v>
      </c>
      <c r="U1865" s="983">
        <f t="shared" si="59"/>
        <v>4824.603000000001</v>
      </c>
      <c r="V1865" s="1169"/>
    </row>
    <row r="1866" spans="1:22" hidden="1">
      <c r="A1866" s="1187" t="s">
        <v>4670</v>
      </c>
      <c r="B1866" s="1188">
        <v>620070002669</v>
      </c>
      <c r="C1866" s="1187" t="s">
        <v>4783</v>
      </c>
      <c r="D1866" s="1187" t="s">
        <v>4157</v>
      </c>
      <c r="E1866" s="1187" t="s">
        <v>4120</v>
      </c>
      <c r="F1866" s="1189">
        <v>6858</v>
      </c>
      <c r="G1866" s="1187" t="s">
        <v>4091</v>
      </c>
      <c r="H1866" s="1190">
        <v>4</v>
      </c>
      <c r="I1866" s="1191">
        <v>1.05596620908131</v>
      </c>
      <c r="J1866" s="1191">
        <v>0</v>
      </c>
      <c r="K1866" s="1192">
        <v>20</v>
      </c>
      <c r="L1866" s="1191">
        <v>45.8</v>
      </c>
      <c r="M1866" s="1191">
        <v>21.119324181626201</v>
      </c>
      <c r="N1866" s="1190">
        <v>1</v>
      </c>
      <c r="O1866" s="1190">
        <v>0</v>
      </c>
      <c r="P1866" s="1187">
        <v>4690379101727</v>
      </c>
      <c r="Q1866" s="1190"/>
      <c r="R1866" s="1190">
        <v>0</v>
      </c>
      <c r="S1866" s="968" t="s">
        <v>4092</v>
      </c>
      <c r="T1866" s="983">
        <f t="shared" si="58"/>
        <v>4594.8600000000006</v>
      </c>
      <c r="U1866" s="983">
        <f t="shared" si="59"/>
        <v>4824.603000000001</v>
      </c>
      <c r="V1866" s="1169"/>
    </row>
    <row r="1867" spans="1:22" hidden="1">
      <c r="A1867" s="1187" t="s">
        <v>4670</v>
      </c>
      <c r="B1867" s="1188">
        <v>620070002670</v>
      </c>
      <c r="C1867" s="1187" t="s">
        <v>4784</v>
      </c>
      <c r="D1867" s="1187" t="s">
        <v>4157</v>
      </c>
      <c r="E1867" s="1187" t="s">
        <v>4120</v>
      </c>
      <c r="F1867" s="1189">
        <v>6858</v>
      </c>
      <c r="G1867" s="1187" t="s">
        <v>4091</v>
      </c>
      <c r="H1867" s="1190">
        <v>4</v>
      </c>
      <c r="I1867" s="1191">
        <v>1.05596620908131</v>
      </c>
      <c r="J1867" s="1191">
        <v>0</v>
      </c>
      <c r="K1867" s="1192">
        <v>20</v>
      </c>
      <c r="L1867" s="1191">
        <v>45.8</v>
      </c>
      <c r="M1867" s="1191">
        <v>21.119324181626201</v>
      </c>
      <c r="N1867" s="1190">
        <v>1</v>
      </c>
      <c r="O1867" s="1190">
        <v>0</v>
      </c>
      <c r="P1867" s="1187">
        <v>4690379101734</v>
      </c>
      <c r="Q1867" s="1190"/>
      <c r="R1867" s="1190">
        <v>0</v>
      </c>
      <c r="S1867" s="968" t="s">
        <v>4092</v>
      </c>
      <c r="T1867" s="983">
        <f t="shared" si="58"/>
        <v>4594.8600000000006</v>
      </c>
      <c r="U1867" s="983">
        <f t="shared" si="59"/>
        <v>4824.603000000001</v>
      </c>
      <c r="V1867" s="1169"/>
    </row>
    <row r="1868" spans="1:22" hidden="1">
      <c r="A1868" s="1187" t="s">
        <v>4670</v>
      </c>
      <c r="B1868" s="1188">
        <v>620070002674</v>
      </c>
      <c r="C1868" s="1187" t="s">
        <v>4785</v>
      </c>
      <c r="D1868" s="1187" t="s">
        <v>4157</v>
      </c>
      <c r="E1868" s="1187" t="s">
        <v>4120</v>
      </c>
      <c r="F1868" s="1189">
        <v>11520</v>
      </c>
      <c r="G1868" s="1187" t="s">
        <v>4091</v>
      </c>
      <c r="H1868" s="1190">
        <v>2</v>
      </c>
      <c r="I1868" s="1191">
        <v>0.527983104540655</v>
      </c>
      <c r="J1868" s="1191">
        <v>0</v>
      </c>
      <c r="K1868" s="1192">
        <v>26</v>
      </c>
      <c r="L1868" s="1191">
        <v>22.9</v>
      </c>
      <c r="M1868" s="1191">
        <v>13.727560718056999</v>
      </c>
      <c r="N1868" s="1190">
        <v>1</v>
      </c>
      <c r="O1868" s="1190">
        <v>0</v>
      </c>
      <c r="P1868" s="1187">
        <v>4690379101772</v>
      </c>
      <c r="Q1868" s="1190"/>
      <c r="R1868" s="1190">
        <v>0</v>
      </c>
      <c r="S1868" s="968" t="s">
        <v>4092</v>
      </c>
      <c r="T1868" s="983">
        <f t="shared" si="58"/>
        <v>7718.4000000000005</v>
      </c>
      <c r="U1868" s="983">
        <f t="shared" si="59"/>
        <v>8104.3200000000006</v>
      </c>
      <c r="V1868" s="1169"/>
    </row>
    <row r="1869" spans="1:22" hidden="1">
      <c r="A1869" s="1187" t="s">
        <v>4670</v>
      </c>
      <c r="B1869" s="1188">
        <v>620070002675</v>
      </c>
      <c r="C1869" s="1187" t="s">
        <v>4786</v>
      </c>
      <c r="D1869" s="1187" t="s">
        <v>4157</v>
      </c>
      <c r="E1869" s="1187" t="s">
        <v>4120</v>
      </c>
      <c r="F1869" s="1189">
        <v>11520</v>
      </c>
      <c r="G1869" s="1187" t="s">
        <v>4091</v>
      </c>
      <c r="H1869" s="1190">
        <v>2</v>
      </c>
      <c r="I1869" s="1191">
        <v>0.527983104540655</v>
      </c>
      <c r="J1869" s="1191">
        <v>0</v>
      </c>
      <c r="K1869" s="1192">
        <v>26</v>
      </c>
      <c r="L1869" s="1191">
        <v>22.9</v>
      </c>
      <c r="M1869" s="1191">
        <v>13.727560718056999</v>
      </c>
      <c r="N1869" s="1190">
        <v>1</v>
      </c>
      <c r="O1869" s="1190">
        <v>0</v>
      </c>
      <c r="P1869" s="1187">
        <v>4690379101789</v>
      </c>
      <c r="Q1869" s="1190"/>
      <c r="R1869" s="1190">
        <v>0</v>
      </c>
      <c r="S1869" s="968" t="s">
        <v>4092</v>
      </c>
      <c r="T1869" s="983">
        <f t="shared" si="58"/>
        <v>7718.4000000000005</v>
      </c>
      <c r="U1869" s="983">
        <f t="shared" si="59"/>
        <v>8104.3200000000006</v>
      </c>
      <c r="V1869" s="1169"/>
    </row>
    <row r="1870" spans="1:22" hidden="1">
      <c r="A1870" s="1187" t="s">
        <v>4670</v>
      </c>
      <c r="B1870" s="1188">
        <v>620070002676</v>
      </c>
      <c r="C1870" s="1187" t="s">
        <v>4787</v>
      </c>
      <c r="D1870" s="1187" t="s">
        <v>4157</v>
      </c>
      <c r="E1870" s="1187" t="s">
        <v>4120</v>
      </c>
      <c r="F1870" s="1189">
        <v>11520</v>
      </c>
      <c r="G1870" s="1187" t="s">
        <v>4091</v>
      </c>
      <c r="H1870" s="1190">
        <v>2</v>
      </c>
      <c r="I1870" s="1191">
        <v>0.527983104540655</v>
      </c>
      <c r="J1870" s="1191">
        <v>0</v>
      </c>
      <c r="K1870" s="1192">
        <v>26</v>
      </c>
      <c r="L1870" s="1191">
        <v>22.9</v>
      </c>
      <c r="M1870" s="1191">
        <v>13.727560718056999</v>
      </c>
      <c r="N1870" s="1190">
        <v>1</v>
      </c>
      <c r="O1870" s="1190">
        <v>0</v>
      </c>
      <c r="P1870" s="1187">
        <v>4690379101796</v>
      </c>
      <c r="Q1870" s="1190"/>
      <c r="R1870" s="1190">
        <v>0</v>
      </c>
      <c r="S1870" s="968" t="s">
        <v>4092</v>
      </c>
      <c r="T1870" s="983">
        <f t="shared" si="58"/>
        <v>7718.4000000000005</v>
      </c>
      <c r="U1870" s="983">
        <f t="shared" si="59"/>
        <v>8104.3200000000006</v>
      </c>
      <c r="V1870" s="1169"/>
    </row>
    <row r="1871" spans="1:22" hidden="1">
      <c r="A1871" s="1187" t="s">
        <v>4670</v>
      </c>
      <c r="B1871" s="1188">
        <v>620070002671</v>
      </c>
      <c r="C1871" s="1187" t="s">
        <v>4788</v>
      </c>
      <c r="D1871" s="1187" t="s">
        <v>4157</v>
      </c>
      <c r="E1871" s="1187" t="s">
        <v>4120</v>
      </c>
      <c r="F1871" s="1189">
        <v>11520</v>
      </c>
      <c r="G1871" s="1187" t="s">
        <v>4091</v>
      </c>
      <c r="H1871" s="1190">
        <v>2</v>
      </c>
      <c r="I1871" s="1191">
        <v>0.527983104540655</v>
      </c>
      <c r="J1871" s="1191">
        <v>0</v>
      </c>
      <c r="K1871" s="1192">
        <v>26</v>
      </c>
      <c r="L1871" s="1191">
        <v>22.9</v>
      </c>
      <c r="M1871" s="1191">
        <v>13.727560718056999</v>
      </c>
      <c r="N1871" s="1190">
        <v>1</v>
      </c>
      <c r="O1871" s="1190">
        <v>0</v>
      </c>
      <c r="P1871" s="1187">
        <v>4690379101741</v>
      </c>
      <c r="Q1871" s="1190"/>
      <c r="R1871" s="1190">
        <v>0</v>
      </c>
      <c r="S1871" s="968" t="s">
        <v>4092</v>
      </c>
      <c r="T1871" s="983">
        <f t="shared" si="58"/>
        <v>7718.4000000000005</v>
      </c>
      <c r="U1871" s="983">
        <f t="shared" si="59"/>
        <v>8104.3200000000006</v>
      </c>
      <c r="V1871" s="1169"/>
    </row>
    <row r="1872" spans="1:22" hidden="1">
      <c r="A1872" s="1187" t="s">
        <v>4670</v>
      </c>
      <c r="B1872" s="1188">
        <v>620070002672</v>
      </c>
      <c r="C1872" s="1187" t="s">
        <v>4789</v>
      </c>
      <c r="D1872" s="1187" t="s">
        <v>4157</v>
      </c>
      <c r="E1872" s="1187" t="s">
        <v>4120</v>
      </c>
      <c r="F1872" s="1189">
        <v>11520</v>
      </c>
      <c r="G1872" s="1187" t="s">
        <v>4091</v>
      </c>
      <c r="H1872" s="1190">
        <v>2</v>
      </c>
      <c r="I1872" s="1191">
        <v>0.527983104540655</v>
      </c>
      <c r="J1872" s="1191">
        <v>0</v>
      </c>
      <c r="K1872" s="1192">
        <v>26</v>
      </c>
      <c r="L1872" s="1191">
        <v>22.9</v>
      </c>
      <c r="M1872" s="1191">
        <v>13.727560718056999</v>
      </c>
      <c r="N1872" s="1190">
        <v>1</v>
      </c>
      <c r="O1872" s="1190">
        <v>0</v>
      </c>
      <c r="P1872" s="1187">
        <v>4690379101758</v>
      </c>
      <c r="Q1872" s="1190"/>
      <c r="R1872" s="1190">
        <v>0</v>
      </c>
      <c r="S1872" s="968" t="s">
        <v>4092</v>
      </c>
      <c r="T1872" s="983">
        <f t="shared" si="58"/>
        <v>7718.4000000000005</v>
      </c>
      <c r="U1872" s="983">
        <f t="shared" si="59"/>
        <v>8104.3200000000006</v>
      </c>
      <c r="V1872" s="1169"/>
    </row>
    <row r="1873" spans="1:22" hidden="1">
      <c r="A1873" s="1187" t="s">
        <v>4670</v>
      </c>
      <c r="B1873" s="1188">
        <v>620070002673</v>
      </c>
      <c r="C1873" s="1187" t="s">
        <v>4790</v>
      </c>
      <c r="D1873" s="1187" t="s">
        <v>4157</v>
      </c>
      <c r="E1873" s="1187" t="s">
        <v>4120</v>
      </c>
      <c r="F1873" s="1189">
        <v>11520</v>
      </c>
      <c r="G1873" s="1187" t="s">
        <v>4091</v>
      </c>
      <c r="H1873" s="1190">
        <v>2</v>
      </c>
      <c r="I1873" s="1191">
        <v>0.527983104540655</v>
      </c>
      <c r="J1873" s="1191">
        <v>0</v>
      </c>
      <c r="K1873" s="1192">
        <v>26</v>
      </c>
      <c r="L1873" s="1191">
        <v>22.9</v>
      </c>
      <c r="M1873" s="1191">
        <v>13.727560718056999</v>
      </c>
      <c r="N1873" s="1190">
        <v>1</v>
      </c>
      <c r="O1873" s="1190">
        <v>0</v>
      </c>
      <c r="P1873" s="1187">
        <v>4690379101765</v>
      </c>
      <c r="Q1873" s="1190"/>
      <c r="R1873" s="1190">
        <v>0</v>
      </c>
      <c r="S1873" s="968" t="s">
        <v>4092</v>
      </c>
      <c r="T1873" s="983">
        <f t="shared" si="58"/>
        <v>7718.4000000000005</v>
      </c>
      <c r="U1873" s="983">
        <f t="shared" si="59"/>
        <v>8104.3200000000006</v>
      </c>
      <c r="V1873" s="1169"/>
    </row>
    <row r="1874" spans="1:22" hidden="1">
      <c r="A1874" s="1187" t="s">
        <v>4670</v>
      </c>
      <c r="B1874" s="1188">
        <v>620070002677</v>
      </c>
      <c r="C1874" s="1187" t="s">
        <v>4791</v>
      </c>
      <c r="D1874" s="1187" t="s">
        <v>4157</v>
      </c>
      <c r="E1874" s="1187" t="s">
        <v>4120</v>
      </c>
      <c r="F1874" s="1189">
        <v>11520</v>
      </c>
      <c r="G1874" s="1187" t="s">
        <v>4091</v>
      </c>
      <c r="H1874" s="1190">
        <v>2</v>
      </c>
      <c r="I1874" s="1191">
        <v>0.527983104540655</v>
      </c>
      <c r="J1874" s="1191">
        <v>0</v>
      </c>
      <c r="K1874" s="1192">
        <v>26</v>
      </c>
      <c r="L1874" s="1191">
        <v>22.9</v>
      </c>
      <c r="M1874" s="1191">
        <v>13.727560718056999</v>
      </c>
      <c r="N1874" s="1190">
        <v>1</v>
      </c>
      <c r="O1874" s="1190">
        <v>0</v>
      </c>
      <c r="P1874" s="1187">
        <v>4690379101802</v>
      </c>
      <c r="Q1874" s="1190"/>
      <c r="R1874" s="1190">
        <v>0</v>
      </c>
      <c r="S1874" s="968" t="s">
        <v>4092</v>
      </c>
      <c r="T1874" s="983">
        <f t="shared" si="58"/>
        <v>7718.4000000000005</v>
      </c>
      <c r="U1874" s="983">
        <f t="shared" si="59"/>
        <v>8104.3200000000006</v>
      </c>
      <c r="V1874" s="1169"/>
    </row>
    <row r="1875" spans="1:22" hidden="1">
      <c r="A1875" s="1187" t="s">
        <v>4670</v>
      </c>
      <c r="B1875" s="1188">
        <v>620070002678</v>
      </c>
      <c r="C1875" s="1187" t="s">
        <v>4792</v>
      </c>
      <c r="D1875" s="1187" t="s">
        <v>4157</v>
      </c>
      <c r="E1875" s="1187" t="s">
        <v>4120</v>
      </c>
      <c r="F1875" s="1189">
        <v>11520</v>
      </c>
      <c r="G1875" s="1187" t="s">
        <v>4091</v>
      </c>
      <c r="H1875" s="1190">
        <v>2</v>
      </c>
      <c r="I1875" s="1191">
        <v>0.527983104540655</v>
      </c>
      <c r="J1875" s="1191">
        <v>0</v>
      </c>
      <c r="K1875" s="1192">
        <v>26</v>
      </c>
      <c r="L1875" s="1191">
        <v>22.9</v>
      </c>
      <c r="M1875" s="1191">
        <v>13.727560718056999</v>
      </c>
      <c r="N1875" s="1190">
        <v>1</v>
      </c>
      <c r="O1875" s="1190">
        <v>0</v>
      </c>
      <c r="P1875" s="1187">
        <v>4690379101819</v>
      </c>
      <c r="Q1875" s="1190"/>
      <c r="R1875" s="1190">
        <v>0</v>
      </c>
      <c r="S1875" s="968" t="s">
        <v>4092</v>
      </c>
      <c r="T1875" s="983">
        <f t="shared" si="58"/>
        <v>7718.4000000000005</v>
      </c>
      <c r="U1875" s="983">
        <f t="shared" si="59"/>
        <v>8104.3200000000006</v>
      </c>
      <c r="V1875" s="1169"/>
    </row>
    <row r="1876" spans="1:22" hidden="1">
      <c r="A1876" s="1187" t="s">
        <v>4670</v>
      </c>
      <c r="B1876" s="1188">
        <v>620070002682</v>
      </c>
      <c r="C1876" s="1187" t="s">
        <v>4793</v>
      </c>
      <c r="D1876" s="1187" t="s">
        <v>4157</v>
      </c>
      <c r="E1876" s="1187" t="s">
        <v>4120</v>
      </c>
      <c r="F1876" s="1189">
        <v>11520</v>
      </c>
      <c r="G1876" s="1187" t="s">
        <v>4091</v>
      </c>
      <c r="H1876" s="1190">
        <v>2</v>
      </c>
      <c r="I1876" s="1191">
        <v>0.527983104540655</v>
      </c>
      <c r="J1876" s="1191">
        <v>0</v>
      </c>
      <c r="K1876" s="1192">
        <v>26</v>
      </c>
      <c r="L1876" s="1191">
        <v>22.9</v>
      </c>
      <c r="M1876" s="1191">
        <v>13.727560718056999</v>
      </c>
      <c r="N1876" s="1190">
        <v>1</v>
      </c>
      <c r="O1876" s="1190">
        <v>0</v>
      </c>
      <c r="P1876" s="1187">
        <v>4690379101857</v>
      </c>
      <c r="Q1876" s="1190"/>
      <c r="R1876" s="1190">
        <v>0</v>
      </c>
      <c r="S1876" s="968" t="s">
        <v>4092</v>
      </c>
      <c r="T1876" s="983">
        <f t="shared" si="58"/>
        <v>7718.4000000000005</v>
      </c>
      <c r="U1876" s="983">
        <f t="shared" si="59"/>
        <v>8104.3200000000006</v>
      </c>
      <c r="V1876" s="1169"/>
    </row>
    <row r="1877" spans="1:22" hidden="1">
      <c r="A1877" s="1187" t="s">
        <v>4670</v>
      </c>
      <c r="B1877" s="1188">
        <v>620070002683</v>
      </c>
      <c r="C1877" s="1187" t="s">
        <v>4794</v>
      </c>
      <c r="D1877" s="1187" t="s">
        <v>4157</v>
      </c>
      <c r="E1877" s="1187" t="s">
        <v>4120</v>
      </c>
      <c r="F1877" s="1189">
        <v>11520</v>
      </c>
      <c r="G1877" s="1187" t="s">
        <v>4091</v>
      </c>
      <c r="H1877" s="1190">
        <v>2</v>
      </c>
      <c r="I1877" s="1191">
        <v>0.527983104540655</v>
      </c>
      <c r="J1877" s="1191">
        <v>0</v>
      </c>
      <c r="K1877" s="1192">
        <v>26</v>
      </c>
      <c r="L1877" s="1191">
        <v>22.9</v>
      </c>
      <c r="M1877" s="1191">
        <v>13.727560718056999</v>
      </c>
      <c r="N1877" s="1190">
        <v>1</v>
      </c>
      <c r="O1877" s="1190">
        <v>0</v>
      </c>
      <c r="P1877" s="1187">
        <v>4690379101864</v>
      </c>
      <c r="Q1877" s="1190"/>
      <c r="R1877" s="1190">
        <v>0</v>
      </c>
      <c r="S1877" s="968" t="s">
        <v>4092</v>
      </c>
      <c r="T1877" s="983">
        <f t="shared" si="58"/>
        <v>7718.4000000000005</v>
      </c>
      <c r="U1877" s="983">
        <f t="shared" si="59"/>
        <v>8104.3200000000006</v>
      </c>
      <c r="V1877" s="1169"/>
    </row>
    <row r="1878" spans="1:22" hidden="1">
      <c r="A1878" s="1187" t="s">
        <v>4670</v>
      </c>
      <c r="B1878" s="1188">
        <v>620070002684</v>
      </c>
      <c r="C1878" s="1187" t="s">
        <v>4795</v>
      </c>
      <c r="D1878" s="1187" t="s">
        <v>4157</v>
      </c>
      <c r="E1878" s="1187" t="s">
        <v>4120</v>
      </c>
      <c r="F1878" s="1189">
        <v>11520</v>
      </c>
      <c r="G1878" s="1187" t="s">
        <v>4091</v>
      </c>
      <c r="H1878" s="1190">
        <v>2</v>
      </c>
      <c r="I1878" s="1191">
        <v>0.527983104540655</v>
      </c>
      <c r="J1878" s="1191">
        <v>0</v>
      </c>
      <c r="K1878" s="1192">
        <v>26</v>
      </c>
      <c r="L1878" s="1191">
        <v>22.9</v>
      </c>
      <c r="M1878" s="1191">
        <v>13.727560718056999</v>
      </c>
      <c r="N1878" s="1190">
        <v>1</v>
      </c>
      <c r="O1878" s="1190">
        <v>0</v>
      </c>
      <c r="P1878" s="1187">
        <v>4690379101871</v>
      </c>
      <c r="Q1878" s="1190"/>
      <c r="R1878" s="1190">
        <v>0</v>
      </c>
      <c r="S1878" s="968" t="s">
        <v>4092</v>
      </c>
      <c r="T1878" s="983">
        <f t="shared" si="58"/>
        <v>7718.4000000000005</v>
      </c>
      <c r="U1878" s="983">
        <f t="shared" si="59"/>
        <v>8104.3200000000006</v>
      </c>
      <c r="V1878" s="1169"/>
    </row>
    <row r="1879" spans="1:22" hidden="1">
      <c r="A1879" s="1187" t="s">
        <v>4670</v>
      </c>
      <c r="B1879" s="1188">
        <v>620070002679</v>
      </c>
      <c r="C1879" s="1187" t="s">
        <v>4796</v>
      </c>
      <c r="D1879" s="1187" t="s">
        <v>4157</v>
      </c>
      <c r="E1879" s="1187" t="s">
        <v>4120</v>
      </c>
      <c r="F1879" s="1189">
        <v>11520</v>
      </c>
      <c r="G1879" s="1187" t="s">
        <v>4091</v>
      </c>
      <c r="H1879" s="1190">
        <v>2</v>
      </c>
      <c r="I1879" s="1191">
        <v>0.527983104540655</v>
      </c>
      <c r="J1879" s="1191">
        <v>0</v>
      </c>
      <c r="K1879" s="1192">
        <v>26</v>
      </c>
      <c r="L1879" s="1191">
        <v>22.9</v>
      </c>
      <c r="M1879" s="1191">
        <v>13.727560718056999</v>
      </c>
      <c r="N1879" s="1190">
        <v>1</v>
      </c>
      <c r="O1879" s="1190">
        <v>0</v>
      </c>
      <c r="P1879" s="1187">
        <v>4690379101826</v>
      </c>
      <c r="Q1879" s="1190"/>
      <c r="R1879" s="1190">
        <v>0</v>
      </c>
      <c r="S1879" s="968" t="s">
        <v>4092</v>
      </c>
      <c r="T1879" s="983">
        <f t="shared" si="58"/>
        <v>7718.4000000000005</v>
      </c>
      <c r="U1879" s="983">
        <f t="shared" si="59"/>
        <v>8104.3200000000006</v>
      </c>
      <c r="V1879" s="1169"/>
    </row>
    <row r="1880" spans="1:22" hidden="1">
      <c r="A1880" s="1187" t="s">
        <v>4670</v>
      </c>
      <c r="B1880" s="1188">
        <v>620070002680</v>
      </c>
      <c r="C1880" s="1187" t="s">
        <v>4797</v>
      </c>
      <c r="D1880" s="1187" t="s">
        <v>4157</v>
      </c>
      <c r="E1880" s="1187" t="s">
        <v>4120</v>
      </c>
      <c r="F1880" s="1189">
        <v>11520</v>
      </c>
      <c r="G1880" s="1187" t="s">
        <v>4091</v>
      </c>
      <c r="H1880" s="1190">
        <v>2</v>
      </c>
      <c r="I1880" s="1191">
        <v>0.527983104540655</v>
      </c>
      <c r="J1880" s="1191">
        <v>0</v>
      </c>
      <c r="K1880" s="1192">
        <v>26</v>
      </c>
      <c r="L1880" s="1191">
        <v>22.9</v>
      </c>
      <c r="M1880" s="1191">
        <v>13.727560718056999</v>
      </c>
      <c r="N1880" s="1190">
        <v>1</v>
      </c>
      <c r="O1880" s="1190">
        <v>0</v>
      </c>
      <c r="P1880" s="1187">
        <v>4690379101833</v>
      </c>
      <c r="Q1880" s="1190"/>
      <c r="R1880" s="1190">
        <v>0</v>
      </c>
      <c r="S1880" s="968" t="s">
        <v>4092</v>
      </c>
      <c r="T1880" s="983">
        <f t="shared" si="58"/>
        <v>7718.4000000000005</v>
      </c>
      <c r="U1880" s="983">
        <f t="shared" si="59"/>
        <v>8104.3200000000006</v>
      </c>
      <c r="V1880" s="1169"/>
    </row>
    <row r="1881" spans="1:22" hidden="1">
      <c r="A1881" s="1187" t="s">
        <v>4670</v>
      </c>
      <c r="B1881" s="1188">
        <v>620070002681</v>
      </c>
      <c r="C1881" s="1187" t="s">
        <v>4798</v>
      </c>
      <c r="D1881" s="1187" t="s">
        <v>4157</v>
      </c>
      <c r="E1881" s="1187" t="s">
        <v>4120</v>
      </c>
      <c r="F1881" s="1189">
        <v>11520</v>
      </c>
      <c r="G1881" s="1187" t="s">
        <v>4091</v>
      </c>
      <c r="H1881" s="1190">
        <v>2</v>
      </c>
      <c r="I1881" s="1191">
        <v>0.527983104540655</v>
      </c>
      <c r="J1881" s="1191">
        <v>0</v>
      </c>
      <c r="K1881" s="1192">
        <v>26</v>
      </c>
      <c r="L1881" s="1191">
        <v>22.9</v>
      </c>
      <c r="M1881" s="1191">
        <v>13.727560718056999</v>
      </c>
      <c r="N1881" s="1190">
        <v>1</v>
      </c>
      <c r="O1881" s="1190">
        <v>0</v>
      </c>
      <c r="P1881" s="1187">
        <v>4690379101840</v>
      </c>
      <c r="Q1881" s="1190"/>
      <c r="R1881" s="1190">
        <v>0</v>
      </c>
      <c r="S1881" s="968" t="s">
        <v>4092</v>
      </c>
      <c r="T1881" s="983">
        <f t="shared" si="58"/>
        <v>7718.4000000000005</v>
      </c>
      <c r="U1881" s="983">
        <f t="shared" si="59"/>
        <v>8104.3200000000006</v>
      </c>
      <c r="V1881" s="1169"/>
    </row>
    <row r="1882" spans="1:22" hidden="1">
      <c r="A1882" s="1187" t="s">
        <v>4670</v>
      </c>
      <c r="B1882" s="1188">
        <v>620070002685</v>
      </c>
      <c r="C1882" s="1187" t="s">
        <v>4799</v>
      </c>
      <c r="D1882" s="1187" t="s">
        <v>4157</v>
      </c>
      <c r="E1882" s="1187" t="s">
        <v>4120</v>
      </c>
      <c r="F1882" s="1189">
        <v>11520</v>
      </c>
      <c r="G1882" s="1187" t="s">
        <v>4091</v>
      </c>
      <c r="H1882" s="1190">
        <v>2</v>
      </c>
      <c r="I1882" s="1191">
        <v>0.527983104540655</v>
      </c>
      <c r="J1882" s="1191">
        <v>0</v>
      </c>
      <c r="K1882" s="1192">
        <v>26</v>
      </c>
      <c r="L1882" s="1191">
        <v>22.9</v>
      </c>
      <c r="M1882" s="1191">
        <v>13.727560718056999</v>
      </c>
      <c r="N1882" s="1190">
        <v>1</v>
      </c>
      <c r="O1882" s="1190">
        <v>0</v>
      </c>
      <c r="P1882" s="1187">
        <v>4690379101888</v>
      </c>
      <c r="Q1882" s="1190"/>
      <c r="R1882" s="1190">
        <v>0</v>
      </c>
      <c r="S1882" s="968" t="s">
        <v>4092</v>
      </c>
      <c r="T1882" s="983">
        <f t="shared" si="58"/>
        <v>7718.4000000000005</v>
      </c>
      <c r="U1882" s="983">
        <f t="shared" si="59"/>
        <v>8104.3200000000006</v>
      </c>
      <c r="V1882" s="1169"/>
    </row>
    <row r="1883" spans="1:22" hidden="1">
      <c r="A1883" s="1187" t="s">
        <v>4670</v>
      </c>
      <c r="B1883" s="1188">
        <v>620070002686</v>
      </c>
      <c r="C1883" s="1187" t="s">
        <v>4800</v>
      </c>
      <c r="D1883" s="1187" t="s">
        <v>4157</v>
      </c>
      <c r="E1883" s="1187" t="s">
        <v>4120</v>
      </c>
      <c r="F1883" s="1189">
        <v>11520</v>
      </c>
      <c r="G1883" s="1187" t="s">
        <v>4091</v>
      </c>
      <c r="H1883" s="1190">
        <v>2</v>
      </c>
      <c r="I1883" s="1191">
        <v>0.527983104540655</v>
      </c>
      <c r="J1883" s="1191">
        <v>0</v>
      </c>
      <c r="K1883" s="1192">
        <v>26</v>
      </c>
      <c r="L1883" s="1191">
        <v>22.9</v>
      </c>
      <c r="M1883" s="1191">
        <v>13.727560718056999</v>
      </c>
      <c r="N1883" s="1190">
        <v>1</v>
      </c>
      <c r="O1883" s="1190">
        <v>0</v>
      </c>
      <c r="P1883" s="1187">
        <v>4690379101895</v>
      </c>
      <c r="Q1883" s="1190"/>
      <c r="R1883" s="1190">
        <v>0</v>
      </c>
      <c r="S1883" s="968" t="s">
        <v>4092</v>
      </c>
      <c r="T1883" s="983">
        <f t="shared" si="58"/>
        <v>7718.4000000000005</v>
      </c>
      <c r="U1883" s="983">
        <f t="shared" si="59"/>
        <v>8104.3200000000006</v>
      </c>
      <c r="V1883" s="1169"/>
    </row>
    <row r="1884" spans="1:22" hidden="1">
      <c r="A1884" s="1187" t="s">
        <v>4670</v>
      </c>
      <c r="B1884" s="1188">
        <v>620070002690</v>
      </c>
      <c r="C1884" s="1187" t="s">
        <v>4801</v>
      </c>
      <c r="D1884" s="1187" t="s">
        <v>4170</v>
      </c>
      <c r="E1884" s="1187" t="s">
        <v>4120</v>
      </c>
      <c r="F1884" s="1189">
        <v>8838</v>
      </c>
      <c r="G1884" s="1187" t="s">
        <v>4091</v>
      </c>
      <c r="H1884" s="1190">
        <v>2</v>
      </c>
      <c r="I1884" s="1191">
        <v>0.79207920792079201</v>
      </c>
      <c r="J1884" s="1191">
        <v>0</v>
      </c>
      <c r="K1884" s="1192">
        <v>18</v>
      </c>
      <c r="L1884" s="1191">
        <v>22.9</v>
      </c>
      <c r="M1884" s="1191">
        <v>14.2574257425743</v>
      </c>
      <c r="N1884" s="1190">
        <v>1</v>
      </c>
      <c r="O1884" s="1190">
        <v>0</v>
      </c>
      <c r="P1884" s="1187">
        <v>4690379101932</v>
      </c>
      <c r="Q1884" s="1190"/>
      <c r="R1884" s="1190">
        <v>0</v>
      </c>
      <c r="S1884" s="968" t="s">
        <v>4092</v>
      </c>
      <c r="T1884" s="983">
        <f t="shared" si="58"/>
        <v>5921.46</v>
      </c>
      <c r="U1884" s="983">
        <f t="shared" si="59"/>
        <v>6217.5330000000004</v>
      </c>
      <c r="V1884" s="1169"/>
    </row>
    <row r="1885" spans="1:22" hidden="1">
      <c r="A1885" s="1187" t="s">
        <v>4670</v>
      </c>
      <c r="B1885" s="1188">
        <v>620070002692</v>
      </c>
      <c r="C1885" s="1187" t="s">
        <v>4802</v>
      </c>
      <c r="D1885" s="1187" t="s">
        <v>4170</v>
      </c>
      <c r="E1885" s="1187" t="s">
        <v>4120</v>
      </c>
      <c r="F1885" s="1189">
        <v>8838</v>
      </c>
      <c r="G1885" s="1187" t="s">
        <v>4091</v>
      </c>
      <c r="H1885" s="1190">
        <v>2</v>
      </c>
      <c r="I1885" s="1191">
        <v>0.79207920792079201</v>
      </c>
      <c r="J1885" s="1191">
        <v>0</v>
      </c>
      <c r="K1885" s="1192">
        <v>18</v>
      </c>
      <c r="L1885" s="1191">
        <v>22.9</v>
      </c>
      <c r="M1885" s="1191">
        <v>14.2574257425743</v>
      </c>
      <c r="N1885" s="1190">
        <v>1</v>
      </c>
      <c r="O1885" s="1190">
        <v>0</v>
      </c>
      <c r="P1885" s="1187">
        <v>4690379101956</v>
      </c>
      <c r="Q1885" s="1190"/>
      <c r="R1885" s="1190">
        <v>0</v>
      </c>
      <c r="S1885" s="968" t="s">
        <v>4092</v>
      </c>
      <c r="T1885" s="983">
        <f t="shared" si="58"/>
        <v>5921.46</v>
      </c>
      <c r="U1885" s="983">
        <f t="shared" si="59"/>
        <v>6217.5330000000004</v>
      </c>
      <c r="V1885" s="1169"/>
    </row>
    <row r="1886" spans="1:22" hidden="1">
      <c r="A1886" s="1187" t="s">
        <v>4670</v>
      </c>
      <c r="B1886" s="1188">
        <v>620070002691</v>
      </c>
      <c r="C1886" s="1187" t="s">
        <v>4803</v>
      </c>
      <c r="D1886" s="1187" t="s">
        <v>4170</v>
      </c>
      <c r="E1886" s="1187" t="s">
        <v>4120</v>
      </c>
      <c r="F1886" s="1189">
        <v>8838</v>
      </c>
      <c r="G1886" s="1187" t="s">
        <v>4091</v>
      </c>
      <c r="H1886" s="1190">
        <v>2</v>
      </c>
      <c r="I1886" s="1191">
        <v>0.79207920792079201</v>
      </c>
      <c r="J1886" s="1191">
        <v>0</v>
      </c>
      <c r="K1886" s="1192">
        <v>18</v>
      </c>
      <c r="L1886" s="1191">
        <v>22.9</v>
      </c>
      <c r="M1886" s="1191">
        <v>14.2574257425743</v>
      </c>
      <c r="N1886" s="1190">
        <v>1</v>
      </c>
      <c r="O1886" s="1190">
        <v>0</v>
      </c>
      <c r="P1886" s="1187">
        <v>4690379101949</v>
      </c>
      <c r="Q1886" s="1190"/>
      <c r="R1886" s="1190">
        <v>0</v>
      </c>
      <c r="S1886" s="968" t="s">
        <v>4092</v>
      </c>
      <c r="T1886" s="983">
        <f t="shared" si="58"/>
        <v>5921.46</v>
      </c>
      <c r="U1886" s="983">
        <f t="shared" si="59"/>
        <v>6217.5330000000004</v>
      </c>
      <c r="V1886" s="1169"/>
    </row>
    <row r="1887" spans="1:22" hidden="1">
      <c r="A1887" s="1187" t="s">
        <v>4670</v>
      </c>
      <c r="B1887" s="1188">
        <v>620070002696</v>
      </c>
      <c r="C1887" s="1187" t="s">
        <v>4804</v>
      </c>
      <c r="D1887" s="1187" t="s">
        <v>4170</v>
      </c>
      <c r="E1887" s="1187" t="s">
        <v>4120</v>
      </c>
      <c r="F1887" s="1189">
        <v>12684</v>
      </c>
      <c r="G1887" s="1187" t="s">
        <v>4091</v>
      </c>
      <c r="H1887" s="1190">
        <v>1</v>
      </c>
      <c r="I1887" s="1191">
        <v>0.396039603960396</v>
      </c>
      <c r="J1887" s="1191">
        <v>0</v>
      </c>
      <c r="K1887" s="1192">
        <v>30</v>
      </c>
      <c r="L1887" s="1191">
        <v>11.45</v>
      </c>
      <c r="M1887" s="1191">
        <v>11.881188118811901</v>
      </c>
      <c r="N1887" s="1190">
        <v>1</v>
      </c>
      <c r="O1887" s="1190">
        <v>0</v>
      </c>
      <c r="P1887" s="1187">
        <v>4690379101994</v>
      </c>
      <c r="Q1887" s="1190"/>
      <c r="R1887" s="1190">
        <v>0</v>
      </c>
      <c r="S1887" s="968" t="s">
        <v>4092</v>
      </c>
      <c r="T1887" s="983">
        <f t="shared" si="58"/>
        <v>8498.2800000000007</v>
      </c>
      <c r="U1887" s="983">
        <f t="shared" si="59"/>
        <v>8923.1940000000013</v>
      </c>
      <c r="V1887" s="1169"/>
    </row>
    <row r="1888" spans="1:22" hidden="1">
      <c r="A1888" s="1187" t="s">
        <v>4670</v>
      </c>
      <c r="B1888" s="1188">
        <v>620070002698</v>
      </c>
      <c r="C1888" s="1187" t="s">
        <v>4805</v>
      </c>
      <c r="D1888" s="1187" t="s">
        <v>4170</v>
      </c>
      <c r="E1888" s="1187" t="s">
        <v>4120</v>
      </c>
      <c r="F1888" s="1189">
        <v>12684</v>
      </c>
      <c r="G1888" s="1187" t="s">
        <v>4091</v>
      </c>
      <c r="H1888" s="1190">
        <v>1</v>
      </c>
      <c r="I1888" s="1191">
        <v>0.396039603960396</v>
      </c>
      <c r="J1888" s="1191">
        <v>0</v>
      </c>
      <c r="K1888" s="1192">
        <v>30</v>
      </c>
      <c r="L1888" s="1191">
        <v>11.45</v>
      </c>
      <c r="M1888" s="1191">
        <v>11.881188118811901</v>
      </c>
      <c r="N1888" s="1190">
        <v>1</v>
      </c>
      <c r="O1888" s="1190">
        <v>0</v>
      </c>
      <c r="P1888" s="1187">
        <v>4690379102014</v>
      </c>
      <c r="Q1888" s="1190"/>
      <c r="R1888" s="1190">
        <v>0</v>
      </c>
      <c r="S1888" s="968" t="s">
        <v>4092</v>
      </c>
      <c r="T1888" s="983">
        <f t="shared" si="58"/>
        <v>8498.2800000000007</v>
      </c>
      <c r="U1888" s="983">
        <f t="shared" si="59"/>
        <v>8923.1940000000013</v>
      </c>
      <c r="V1888" s="1169"/>
    </row>
    <row r="1889" spans="1:22" hidden="1">
      <c r="A1889" s="1187" t="s">
        <v>4670</v>
      </c>
      <c r="B1889" s="1188">
        <v>620070002697</v>
      </c>
      <c r="C1889" s="1187" t="s">
        <v>4806</v>
      </c>
      <c r="D1889" s="1187" t="s">
        <v>4170</v>
      </c>
      <c r="E1889" s="1187" t="s">
        <v>4120</v>
      </c>
      <c r="F1889" s="1189">
        <v>12684</v>
      </c>
      <c r="G1889" s="1187" t="s">
        <v>4091</v>
      </c>
      <c r="H1889" s="1190">
        <v>1</v>
      </c>
      <c r="I1889" s="1191">
        <v>0.396039603960396</v>
      </c>
      <c r="J1889" s="1191">
        <v>0</v>
      </c>
      <c r="K1889" s="1192">
        <v>30</v>
      </c>
      <c r="L1889" s="1191">
        <v>11.45</v>
      </c>
      <c r="M1889" s="1191">
        <v>11.881188118811901</v>
      </c>
      <c r="N1889" s="1190">
        <v>1</v>
      </c>
      <c r="O1889" s="1190">
        <v>0</v>
      </c>
      <c r="P1889" s="1187">
        <v>4690379102007</v>
      </c>
      <c r="Q1889" s="1190"/>
      <c r="R1889" s="1190">
        <v>0</v>
      </c>
      <c r="S1889" s="968" t="s">
        <v>4092</v>
      </c>
      <c r="T1889" s="983">
        <f t="shared" si="58"/>
        <v>8498.2800000000007</v>
      </c>
      <c r="U1889" s="983">
        <f t="shared" si="59"/>
        <v>8923.1940000000013</v>
      </c>
      <c r="V1889" s="1169"/>
    </row>
    <row r="1890" spans="1:22" hidden="1">
      <c r="A1890" s="1187" t="s">
        <v>4670</v>
      </c>
      <c r="B1890" s="1188">
        <v>620070002702</v>
      </c>
      <c r="C1890" s="1187" t="s">
        <v>4807</v>
      </c>
      <c r="D1890" s="1187" t="s">
        <v>4170</v>
      </c>
      <c r="E1890" s="1187" t="s">
        <v>4120</v>
      </c>
      <c r="F1890" s="1189">
        <v>12684</v>
      </c>
      <c r="G1890" s="1187" t="s">
        <v>4091</v>
      </c>
      <c r="H1890" s="1190">
        <v>1</v>
      </c>
      <c r="I1890" s="1191">
        <v>0.396039603960396</v>
      </c>
      <c r="J1890" s="1191">
        <v>0</v>
      </c>
      <c r="K1890" s="1192">
        <v>30</v>
      </c>
      <c r="L1890" s="1191">
        <v>11.45</v>
      </c>
      <c r="M1890" s="1191">
        <v>11.881188118811901</v>
      </c>
      <c r="N1890" s="1190">
        <v>1</v>
      </c>
      <c r="O1890" s="1190">
        <v>0</v>
      </c>
      <c r="P1890" s="1187">
        <v>4690379102052</v>
      </c>
      <c r="Q1890" s="1190"/>
      <c r="R1890" s="1190">
        <v>0</v>
      </c>
      <c r="S1890" s="968" t="s">
        <v>4092</v>
      </c>
      <c r="T1890" s="983">
        <f t="shared" si="58"/>
        <v>8498.2800000000007</v>
      </c>
      <c r="U1890" s="983">
        <f t="shared" si="59"/>
        <v>8923.1940000000013</v>
      </c>
      <c r="V1890" s="1169"/>
    </row>
    <row r="1891" spans="1:22" hidden="1">
      <c r="A1891" s="1187" t="s">
        <v>4670</v>
      </c>
      <c r="B1891" s="1188">
        <v>620070002704</v>
      </c>
      <c r="C1891" s="1187" t="s">
        <v>4808</v>
      </c>
      <c r="D1891" s="1187" t="s">
        <v>4170</v>
      </c>
      <c r="E1891" s="1187" t="s">
        <v>4120</v>
      </c>
      <c r="F1891" s="1189">
        <v>12684</v>
      </c>
      <c r="G1891" s="1187" t="s">
        <v>4091</v>
      </c>
      <c r="H1891" s="1190">
        <v>1</v>
      </c>
      <c r="I1891" s="1191">
        <v>0.396039603960396</v>
      </c>
      <c r="J1891" s="1191">
        <v>0</v>
      </c>
      <c r="K1891" s="1192">
        <v>30</v>
      </c>
      <c r="L1891" s="1191">
        <v>11.45</v>
      </c>
      <c r="M1891" s="1191">
        <v>11.881188118811901</v>
      </c>
      <c r="N1891" s="1190">
        <v>1</v>
      </c>
      <c r="O1891" s="1190">
        <v>0</v>
      </c>
      <c r="P1891" s="1187">
        <v>4690379102076</v>
      </c>
      <c r="Q1891" s="1190"/>
      <c r="R1891" s="1190">
        <v>0</v>
      </c>
      <c r="S1891" s="968" t="s">
        <v>4092</v>
      </c>
      <c r="T1891" s="983">
        <f t="shared" si="58"/>
        <v>8498.2800000000007</v>
      </c>
      <c r="U1891" s="983">
        <f t="shared" si="59"/>
        <v>8923.1940000000013</v>
      </c>
      <c r="V1891" s="1169"/>
    </row>
    <row r="1892" spans="1:22" hidden="1">
      <c r="A1892" s="1187" t="s">
        <v>4670</v>
      </c>
      <c r="B1892" s="1188">
        <v>620070002703</v>
      </c>
      <c r="C1892" s="1187" t="s">
        <v>4809</v>
      </c>
      <c r="D1892" s="1187" t="s">
        <v>4170</v>
      </c>
      <c r="E1892" s="1187" t="s">
        <v>4120</v>
      </c>
      <c r="F1892" s="1189">
        <v>12684</v>
      </c>
      <c r="G1892" s="1187" t="s">
        <v>4091</v>
      </c>
      <c r="H1892" s="1190">
        <v>1</v>
      </c>
      <c r="I1892" s="1191">
        <v>0.396039603960396</v>
      </c>
      <c r="J1892" s="1191">
        <v>0</v>
      </c>
      <c r="K1892" s="1192">
        <v>30</v>
      </c>
      <c r="L1892" s="1191">
        <v>11.45</v>
      </c>
      <c r="M1892" s="1191">
        <v>11.881188118811901</v>
      </c>
      <c r="N1892" s="1190">
        <v>1</v>
      </c>
      <c r="O1892" s="1190">
        <v>0</v>
      </c>
      <c r="P1892" s="1187">
        <v>4690379102069</v>
      </c>
      <c r="Q1892" s="1190"/>
      <c r="R1892" s="1190">
        <v>0</v>
      </c>
      <c r="S1892" s="968" t="s">
        <v>4092</v>
      </c>
      <c r="T1892" s="983">
        <f t="shared" si="58"/>
        <v>8498.2800000000007</v>
      </c>
      <c r="U1892" s="983">
        <f t="shared" si="59"/>
        <v>8923.1940000000013</v>
      </c>
      <c r="V1892" s="1169"/>
    </row>
    <row r="1893" spans="1:22" hidden="1">
      <c r="A1893" s="1187" t="s">
        <v>4670</v>
      </c>
      <c r="B1893" s="1188">
        <v>620070002687</v>
      </c>
      <c r="C1893" s="1187" t="s">
        <v>4810</v>
      </c>
      <c r="D1893" s="1187" t="s">
        <v>4170</v>
      </c>
      <c r="E1893" s="1187" t="s">
        <v>4120</v>
      </c>
      <c r="F1893" s="1189">
        <v>8838</v>
      </c>
      <c r="G1893" s="1187" t="s">
        <v>4091</v>
      </c>
      <c r="H1893" s="1190">
        <v>2</v>
      </c>
      <c r="I1893" s="1191">
        <v>0.79207920792079201</v>
      </c>
      <c r="J1893" s="1191">
        <v>0</v>
      </c>
      <c r="K1893" s="1192">
        <v>18</v>
      </c>
      <c r="L1893" s="1191">
        <v>22.9</v>
      </c>
      <c r="M1893" s="1191">
        <v>14.2574257425743</v>
      </c>
      <c r="N1893" s="1190">
        <v>1</v>
      </c>
      <c r="O1893" s="1190">
        <v>0</v>
      </c>
      <c r="P1893" s="1187">
        <v>4690379101901</v>
      </c>
      <c r="Q1893" s="1190"/>
      <c r="R1893" s="1190">
        <v>0</v>
      </c>
      <c r="S1893" s="968" t="s">
        <v>4092</v>
      </c>
      <c r="T1893" s="983">
        <f t="shared" si="58"/>
        <v>5921.46</v>
      </c>
      <c r="U1893" s="983">
        <f t="shared" si="59"/>
        <v>6217.5330000000004</v>
      </c>
      <c r="V1893" s="1169"/>
    </row>
    <row r="1894" spans="1:22" hidden="1">
      <c r="A1894" s="1187" t="s">
        <v>4670</v>
      </c>
      <c r="B1894" s="1188">
        <v>620070002688</v>
      </c>
      <c r="C1894" s="1187" t="s">
        <v>4811</v>
      </c>
      <c r="D1894" s="1187" t="s">
        <v>4170</v>
      </c>
      <c r="E1894" s="1187" t="s">
        <v>4120</v>
      </c>
      <c r="F1894" s="1189">
        <v>8838</v>
      </c>
      <c r="G1894" s="1187" t="s">
        <v>4091</v>
      </c>
      <c r="H1894" s="1190">
        <v>2</v>
      </c>
      <c r="I1894" s="1191">
        <v>0.79207920792079201</v>
      </c>
      <c r="J1894" s="1191">
        <v>0</v>
      </c>
      <c r="K1894" s="1192">
        <v>18</v>
      </c>
      <c r="L1894" s="1191">
        <v>22.9</v>
      </c>
      <c r="M1894" s="1191">
        <v>14.2574257425743</v>
      </c>
      <c r="N1894" s="1190">
        <v>1</v>
      </c>
      <c r="O1894" s="1190">
        <v>0</v>
      </c>
      <c r="P1894" s="1187">
        <v>4690379101918</v>
      </c>
      <c r="Q1894" s="1190"/>
      <c r="R1894" s="1190">
        <v>0</v>
      </c>
      <c r="S1894" s="968" t="s">
        <v>4092</v>
      </c>
      <c r="T1894" s="983">
        <f t="shared" si="58"/>
        <v>5921.46</v>
      </c>
      <c r="U1894" s="983">
        <f t="shared" si="59"/>
        <v>6217.5330000000004</v>
      </c>
      <c r="V1894" s="1169"/>
    </row>
    <row r="1895" spans="1:22" hidden="1">
      <c r="A1895" s="1187" t="s">
        <v>4670</v>
      </c>
      <c r="B1895" s="1188">
        <v>620070002689</v>
      </c>
      <c r="C1895" s="1187" t="s">
        <v>4812</v>
      </c>
      <c r="D1895" s="1187" t="s">
        <v>4170</v>
      </c>
      <c r="E1895" s="1187" t="s">
        <v>4120</v>
      </c>
      <c r="F1895" s="1189">
        <v>8838</v>
      </c>
      <c r="G1895" s="1187" t="s">
        <v>4091</v>
      </c>
      <c r="H1895" s="1190">
        <v>2</v>
      </c>
      <c r="I1895" s="1191">
        <v>0.79207920792079201</v>
      </c>
      <c r="J1895" s="1191">
        <v>0</v>
      </c>
      <c r="K1895" s="1192">
        <v>18</v>
      </c>
      <c r="L1895" s="1191">
        <v>22.9</v>
      </c>
      <c r="M1895" s="1191">
        <v>14.2574257425743</v>
      </c>
      <c r="N1895" s="1190">
        <v>1</v>
      </c>
      <c r="O1895" s="1190">
        <v>0</v>
      </c>
      <c r="P1895" s="1187">
        <v>4690379101925</v>
      </c>
      <c r="Q1895" s="1190"/>
      <c r="R1895" s="1190">
        <v>0</v>
      </c>
      <c r="S1895" s="968" t="s">
        <v>4092</v>
      </c>
      <c r="T1895" s="983">
        <f t="shared" si="58"/>
        <v>5921.46</v>
      </c>
      <c r="U1895" s="983">
        <f t="shared" si="59"/>
        <v>6217.5330000000004</v>
      </c>
      <c r="V1895" s="1169"/>
    </row>
    <row r="1896" spans="1:22" hidden="1">
      <c r="A1896" s="1187" t="s">
        <v>4670</v>
      </c>
      <c r="B1896" s="1188">
        <v>620070002693</v>
      </c>
      <c r="C1896" s="1187" t="s">
        <v>4813</v>
      </c>
      <c r="D1896" s="1187" t="s">
        <v>4170</v>
      </c>
      <c r="E1896" s="1187" t="s">
        <v>4120</v>
      </c>
      <c r="F1896" s="1189">
        <v>12684</v>
      </c>
      <c r="G1896" s="1187" t="s">
        <v>4091</v>
      </c>
      <c r="H1896" s="1190">
        <v>1</v>
      </c>
      <c r="I1896" s="1191">
        <v>0.396039603960396</v>
      </c>
      <c r="J1896" s="1191">
        <v>0</v>
      </c>
      <c r="K1896" s="1192">
        <v>30</v>
      </c>
      <c r="L1896" s="1191">
        <v>11.45</v>
      </c>
      <c r="M1896" s="1191">
        <v>11.881188118811901</v>
      </c>
      <c r="N1896" s="1190">
        <v>1</v>
      </c>
      <c r="O1896" s="1190">
        <v>0</v>
      </c>
      <c r="P1896" s="1187">
        <v>4690379101963</v>
      </c>
      <c r="Q1896" s="1190"/>
      <c r="R1896" s="1190">
        <v>0</v>
      </c>
      <c r="S1896" s="968" t="s">
        <v>4092</v>
      </c>
      <c r="T1896" s="983">
        <f t="shared" si="58"/>
        <v>8498.2800000000007</v>
      </c>
      <c r="U1896" s="983">
        <f t="shared" si="59"/>
        <v>8923.1940000000013</v>
      </c>
      <c r="V1896" s="1169"/>
    </row>
    <row r="1897" spans="1:22" hidden="1">
      <c r="A1897" s="1187" t="s">
        <v>4670</v>
      </c>
      <c r="B1897" s="1188">
        <v>620070002694</v>
      </c>
      <c r="C1897" s="1187" t="s">
        <v>4814</v>
      </c>
      <c r="D1897" s="1187" t="s">
        <v>4170</v>
      </c>
      <c r="E1897" s="1187" t="s">
        <v>4120</v>
      </c>
      <c r="F1897" s="1189">
        <v>12684</v>
      </c>
      <c r="G1897" s="1187" t="s">
        <v>4091</v>
      </c>
      <c r="H1897" s="1190">
        <v>1</v>
      </c>
      <c r="I1897" s="1191">
        <v>0.396039603960396</v>
      </c>
      <c r="J1897" s="1191">
        <v>0</v>
      </c>
      <c r="K1897" s="1192">
        <v>30</v>
      </c>
      <c r="L1897" s="1191">
        <v>11.45</v>
      </c>
      <c r="M1897" s="1191">
        <v>11.881188118811901</v>
      </c>
      <c r="N1897" s="1190">
        <v>1</v>
      </c>
      <c r="O1897" s="1190">
        <v>0</v>
      </c>
      <c r="P1897" s="1187">
        <v>4690379101970</v>
      </c>
      <c r="Q1897" s="1190"/>
      <c r="R1897" s="1190">
        <v>0</v>
      </c>
      <c r="S1897" s="968" t="s">
        <v>4092</v>
      </c>
      <c r="T1897" s="983">
        <f t="shared" si="58"/>
        <v>8498.2800000000007</v>
      </c>
      <c r="U1897" s="983">
        <f t="shared" si="59"/>
        <v>8923.1940000000013</v>
      </c>
      <c r="V1897" s="1169"/>
    </row>
    <row r="1898" spans="1:22" hidden="1">
      <c r="A1898" s="1187" t="s">
        <v>4670</v>
      </c>
      <c r="B1898" s="1188">
        <v>620070002695</v>
      </c>
      <c r="C1898" s="1187" t="s">
        <v>4815</v>
      </c>
      <c r="D1898" s="1187" t="s">
        <v>4170</v>
      </c>
      <c r="E1898" s="1187" t="s">
        <v>4120</v>
      </c>
      <c r="F1898" s="1189">
        <v>12684</v>
      </c>
      <c r="G1898" s="1187" t="s">
        <v>4091</v>
      </c>
      <c r="H1898" s="1190">
        <v>1</v>
      </c>
      <c r="I1898" s="1191">
        <v>0.396039603960396</v>
      </c>
      <c r="J1898" s="1191">
        <v>0</v>
      </c>
      <c r="K1898" s="1192">
        <v>30</v>
      </c>
      <c r="L1898" s="1191">
        <v>11.45</v>
      </c>
      <c r="M1898" s="1191">
        <v>11.881188118811901</v>
      </c>
      <c r="N1898" s="1190">
        <v>1</v>
      </c>
      <c r="O1898" s="1190">
        <v>0</v>
      </c>
      <c r="P1898" s="1187">
        <v>4690379101987</v>
      </c>
      <c r="Q1898" s="1190"/>
      <c r="R1898" s="1190">
        <v>0</v>
      </c>
      <c r="S1898" s="968" t="s">
        <v>4092</v>
      </c>
      <c r="T1898" s="983">
        <f t="shared" si="58"/>
        <v>8498.2800000000007</v>
      </c>
      <c r="U1898" s="983">
        <f t="shared" si="59"/>
        <v>8923.1940000000013</v>
      </c>
      <c r="V1898" s="1169"/>
    </row>
    <row r="1899" spans="1:22" hidden="1">
      <c r="A1899" s="1187" t="s">
        <v>4670</v>
      </c>
      <c r="B1899" s="1188">
        <v>620070002699</v>
      </c>
      <c r="C1899" s="1187" t="s">
        <v>4816</v>
      </c>
      <c r="D1899" s="1187" t="s">
        <v>4170</v>
      </c>
      <c r="E1899" s="1187" t="s">
        <v>4120</v>
      </c>
      <c r="F1899" s="1189">
        <v>12684</v>
      </c>
      <c r="G1899" s="1187" t="s">
        <v>4091</v>
      </c>
      <c r="H1899" s="1190">
        <v>1</v>
      </c>
      <c r="I1899" s="1191">
        <v>0.396039603960396</v>
      </c>
      <c r="J1899" s="1191">
        <v>0</v>
      </c>
      <c r="K1899" s="1192">
        <v>30</v>
      </c>
      <c r="L1899" s="1191">
        <v>11.45</v>
      </c>
      <c r="M1899" s="1191">
        <v>11.881188118811901</v>
      </c>
      <c r="N1899" s="1190">
        <v>1</v>
      </c>
      <c r="O1899" s="1190">
        <v>0</v>
      </c>
      <c r="P1899" s="1187">
        <v>4690379102021</v>
      </c>
      <c r="Q1899" s="1190"/>
      <c r="R1899" s="1190">
        <v>0</v>
      </c>
      <c r="S1899" s="968" t="s">
        <v>4092</v>
      </c>
      <c r="T1899" s="983">
        <f t="shared" si="58"/>
        <v>8498.2800000000007</v>
      </c>
      <c r="U1899" s="983">
        <f t="shared" si="59"/>
        <v>8923.1940000000013</v>
      </c>
      <c r="V1899" s="1169"/>
    </row>
    <row r="1900" spans="1:22" hidden="1">
      <c r="A1900" s="1187" t="s">
        <v>4670</v>
      </c>
      <c r="B1900" s="1188">
        <v>620070002700</v>
      </c>
      <c r="C1900" s="1187" t="s">
        <v>4817</v>
      </c>
      <c r="D1900" s="1187" t="s">
        <v>4170</v>
      </c>
      <c r="E1900" s="1187" t="s">
        <v>4120</v>
      </c>
      <c r="F1900" s="1189">
        <v>12684</v>
      </c>
      <c r="G1900" s="1187" t="s">
        <v>4091</v>
      </c>
      <c r="H1900" s="1190">
        <v>1</v>
      </c>
      <c r="I1900" s="1191">
        <v>0.396039603960396</v>
      </c>
      <c r="J1900" s="1191">
        <v>0</v>
      </c>
      <c r="K1900" s="1192">
        <v>30</v>
      </c>
      <c r="L1900" s="1191">
        <v>11.45</v>
      </c>
      <c r="M1900" s="1191">
        <v>11.881188118811901</v>
      </c>
      <c r="N1900" s="1190">
        <v>1</v>
      </c>
      <c r="O1900" s="1190">
        <v>0</v>
      </c>
      <c r="P1900" s="1187">
        <v>4690379102038</v>
      </c>
      <c r="Q1900" s="1190"/>
      <c r="R1900" s="1190">
        <v>0</v>
      </c>
      <c r="S1900" s="968" t="s">
        <v>4092</v>
      </c>
      <c r="T1900" s="983">
        <f t="shared" si="58"/>
        <v>8498.2800000000007</v>
      </c>
      <c r="U1900" s="983">
        <f t="shared" si="59"/>
        <v>8923.1940000000013</v>
      </c>
      <c r="V1900" s="1169"/>
    </row>
    <row r="1901" spans="1:22" hidden="1">
      <c r="A1901" s="1187" t="s">
        <v>4670</v>
      </c>
      <c r="B1901" s="1188">
        <v>620070002701</v>
      </c>
      <c r="C1901" s="1187" t="s">
        <v>4818</v>
      </c>
      <c r="D1901" s="1187" t="s">
        <v>4170</v>
      </c>
      <c r="E1901" s="1187" t="s">
        <v>4120</v>
      </c>
      <c r="F1901" s="1189">
        <v>12684</v>
      </c>
      <c r="G1901" s="1187" t="s">
        <v>4091</v>
      </c>
      <c r="H1901" s="1190">
        <v>1</v>
      </c>
      <c r="I1901" s="1191">
        <v>0.396039603960396</v>
      </c>
      <c r="J1901" s="1191">
        <v>0</v>
      </c>
      <c r="K1901" s="1192">
        <v>30</v>
      </c>
      <c r="L1901" s="1191">
        <v>11.45</v>
      </c>
      <c r="M1901" s="1191">
        <v>11.881188118811901</v>
      </c>
      <c r="N1901" s="1190">
        <v>1</v>
      </c>
      <c r="O1901" s="1190">
        <v>0</v>
      </c>
      <c r="P1901" s="1187">
        <v>4690379102045</v>
      </c>
      <c r="Q1901" s="1190"/>
      <c r="R1901" s="1190">
        <v>0</v>
      </c>
      <c r="S1901" s="968" t="s">
        <v>4092</v>
      </c>
      <c r="T1901" s="983">
        <f t="shared" si="58"/>
        <v>8498.2800000000007</v>
      </c>
      <c r="U1901" s="983">
        <f t="shared" si="59"/>
        <v>8923.1940000000013</v>
      </c>
      <c r="V1901" s="1169"/>
    </row>
    <row r="1902" spans="1:22" hidden="1">
      <c r="A1902" s="1187" t="s">
        <v>4819</v>
      </c>
      <c r="B1902" s="1188">
        <v>600180000063</v>
      </c>
      <c r="C1902" s="1187" t="s">
        <v>4820</v>
      </c>
      <c r="D1902" s="1187" t="s">
        <v>4220</v>
      </c>
      <c r="E1902" s="1187" t="s">
        <v>4090</v>
      </c>
      <c r="F1902" s="1189">
        <v>8106</v>
      </c>
      <c r="G1902" s="1187" t="s">
        <v>4091</v>
      </c>
      <c r="H1902" s="1190">
        <v>1</v>
      </c>
      <c r="I1902" s="1191">
        <v>3.3359999999999999</v>
      </c>
      <c r="J1902" s="1191">
        <v>0</v>
      </c>
      <c r="K1902" s="1192">
        <v>18</v>
      </c>
      <c r="L1902" s="1191">
        <v>50.57376</v>
      </c>
      <c r="M1902" s="1191">
        <v>60.048000000000002</v>
      </c>
      <c r="N1902" s="1190">
        <v>1</v>
      </c>
      <c r="O1902" s="1190">
        <v>0</v>
      </c>
      <c r="P1902" s="1187">
        <v>4690379105817</v>
      </c>
      <c r="Q1902" s="1190"/>
      <c r="R1902" s="1190">
        <v>0</v>
      </c>
      <c r="S1902" s="968" t="s">
        <v>4092</v>
      </c>
      <c r="T1902" s="983">
        <f t="shared" si="58"/>
        <v>5431.02</v>
      </c>
      <c r="U1902" s="983">
        <f t="shared" si="59"/>
        <v>5702.5710000000008</v>
      </c>
      <c r="V1902" s="1169"/>
    </row>
    <row r="1903" spans="1:22" hidden="1">
      <c r="A1903" s="1187" t="s">
        <v>4819</v>
      </c>
      <c r="B1903" s="1188">
        <v>600180000066</v>
      </c>
      <c r="C1903" s="1187" t="s">
        <v>4821</v>
      </c>
      <c r="D1903" s="1187" t="s">
        <v>4220</v>
      </c>
      <c r="E1903" s="1187" t="s">
        <v>4090</v>
      </c>
      <c r="F1903" s="1189">
        <v>8106</v>
      </c>
      <c r="G1903" s="1187" t="s">
        <v>4091</v>
      </c>
      <c r="H1903" s="1190">
        <v>1</v>
      </c>
      <c r="I1903" s="1191">
        <v>3.3359999999999999</v>
      </c>
      <c r="J1903" s="1191">
        <v>0</v>
      </c>
      <c r="K1903" s="1192">
        <v>18</v>
      </c>
      <c r="L1903" s="1191">
        <v>50.57376</v>
      </c>
      <c r="M1903" s="1191">
        <v>60.048000000000002</v>
      </c>
      <c r="N1903" s="1190">
        <v>1</v>
      </c>
      <c r="O1903" s="1190">
        <v>0</v>
      </c>
      <c r="P1903" s="1187">
        <v>4690379105848</v>
      </c>
      <c r="Q1903" s="1190"/>
      <c r="R1903" s="1190">
        <v>0</v>
      </c>
      <c r="S1903" s="968" t="s">
        <v>4092</v>
      </c>
      <c r="T1903" s="983">
        <f t="shared" ref="T1903:T1966" si="60">F1903*67%</f>
        <v>5431.02</v>
      </c>
      <c r="U1903" s="983">
        <f t="shared" si="59"/>
        <v>5702.5710000000008</v>
      </c>
      <c r="V1903" s="1169"/>
    </row>
    <row r="1904" spans="1:22" hidden="1">
      <c r="A1904" s="1187" t="s">
        <v>4819</v>
      </c>
      <c r="B1904" s="1188">
        <v>600180000067</v>
      </c>
      <c r="C1904" s="1187" t="s">
        <v>4822</v>
      </c>
      <c r="D1904" s="1187" t="s">
        <v>4220</v>
      </c>
      <c r="E1904" s="1187" t="s">
        <v>4090</v>
      </c>
      <c r="F1904" s="1189">
        <v>8106</v>
      </c>
      <c r="G1904" s="1187" t="s">
        <v>4091</v>
      </c>
      <c r="H1904" s="1190">
        <v>1</v>
      </c>
      <c r="I1904" s="1191">
        <v>3.3359999999999999</v>
      </c>
      <c r="J1904" s="1191">
        <v>0</v>
      </c>
      <c r="K1904" s="1192">
        <v>18</v>
      </c>
      <c r="L1904" s="1191">
        <v>50.57376</v>
      </c>
      <c r="M1904" s="1191">
        <v>60.048000000000002</v>
      </c>
      <c r="N1904" s="1190">
        <v>1</v>
      </c>
      <c r="O1904" s="1190">
        <v>0</v>
      </c>
      <c r="P1904" s="1187">
        <v>4690379105855</v>
      </c>
      <c r="Q1904" s="1190"/>
      <c r="R1904" s="1190">
        <v>0</v>
      </c>
      <c r="S1904" s="968" t="s">
        <v>4092</v>
      </c>
      <c r="T1904" s="983">
        <f t="shared" si="60"/>
        <v>5431.02</v>
      </c>
      <c r="U1904" s="983">
        <f t="shared" ref="U1904:U1967" si="61">T1904*1.05</f>
        <v>5702.5710000000008</v>
      </c>
      <c r="V1904" s="1169"/>
    </row>
    <row r="1905" spans="1:22" hidden="1">
      <c r="A1905" s="1187" t="s">
        <v>4819</v>
      </c>
      <c r="B1905" s="1188">
        <v>600180000068</v>
      </c>
      <c r="C1905" s="1187" t="s">
        <v>4823</v>
      </c>
      <c r="D1905" s="1187" t="s">
        <v>4220</v>
      </c>
      <c r="E1905" s="1187" t="s">
        <v>4090</v>
      </c>
      <c r="F1905" s="1189">
        <v>8106</v>
      </c>
      <c r="G1905" s="1187" t="s">
        <v>4091</v>
      </c>
      <c r="H1905" s="1190">
        <v>1</v>
      </c>
      <c r="I1905" s="1191">
        <v>3.3359999999999999</v>
      </c>
      <c r="J1905" s="1191">
        <v>0</v>
      </c>
      <c r="K1905" s="1192">
        <v>18</v>
      </c>
      <c r="L1905" s="1191">
        <v>50.57376</v>
      </c>
      <c r="M1905" s="1191">
        <v>60.048000000000002</v>
      </c>
      <c r="N1905" s="1190">
        <v>1</v>
      </c>
      <c r="O1905" s="1190">
        <v>0</v>
      </c>
      <c r="P1905" s="1187">
        <v>4690379105862</v>
      </c>
      <c r="Q1905" s="1190"/>
      <c r="R1905" s="1190">
        <v>0</v>
      </c>
      <c r="S1905" s="968" t="s">
        <v>4092</v>
      </c>
      <c r="T1905" s="983">
        <f t="shared" si="60"/>
        <v>5431.02</v>
      </c>
      <c r="U1905" s="983">
        <f t="shared" si="61"/>
        <v>5702.5710000000008</v>
      </c>
      <c r="V1905" s="1169"/>
    </row>
    <row r="1906" spans="1:22" hidden="1">
      <c r="A1906" s="1187" t="s">
        <v>4819</v>
      </c>
      <c r="B1906" s="1188">
        <v>600180000064</v>
      </c>
      <c r="C1906" s="1187" t="s">
        <v>4824</v>
      </c>
      <c r="D1906" s="1187" t="s">
        <v>4220</v>
      </c>
      <c r="E1906" s="1187" t="s">
        <v>4090</v>
      </c>
      <c r="F1906" s="1189">
        <v>8676</v>
      </c>
      <c r="G1906" s="1187" t="s">
        <v>4091</v>
      </c>
      <c r="H1906" s="1190">
        <v>1</v>
      </c>
      <c r="I1906" s="1191">
        <v>3.3359999999999999</v>
      </c>
      <c r="J1906" s="1191">
        <v>0</v>
      </c>
      <c r="K1906" s="1192">
        <v>18</v>
      </c>
      <c r="L1906" s="1191">
        <v>50.57376</v>
      </c>
      <c r="M1906" s="1191">
        <v>60.048000000000002</v>
      </c>
      <c r="N1906" s="1190">
        <v>1</v>
      </c>
      <c r="O1906" s="1190">
        <v>0</v>
      </c>
      <c r="P1906" s="1187">
        <v>4690379105824</v>
      </c>
      <c r="Q1906" s="1190"/>
      <c r="R1906" s="1190">
        <v>0</v>
      </c>
      <c r="S1906" s="968" t="s">
        <v>4092</v>
      </c>
      <c r="T1906" s="983">
        <f t="shared" si="60"/>
        <v>5812.92</v>
      </c>
      <c r="U1906" s="983">
        <f t="shared" si="61"/>
        <v>6103.5660000000007</v>
      </c>
      <c r="V1906" s="1169"/>
    </row>
    <row r="1907" spans="1:22" hidden="1">
      <c r="A1907" s="1187" t="s">
        <v>4819</v>
      </c>
      <c r="B1907" s="1188">
        <v>600010002427</v>
      </c>
      <c r="C1907" s="1187" t="s">
        <v>4825</v>
      </c>
      <c r="D1907" s="1187" t="s">
        <v>4526</v>
      </c>
      <c r="E1907" s="1187" t="s">
        <v>4090</v>
      </c>
      <c r="F1907" s="1189">
        <v>6264</v>
      </c>
      <c r="G1907" s="1187" t="s">
        <v>4091</v>
      </c>
      <c r="H1907" s="1190">
        <v>2</v>
      </c>
      <c r="I1907" s="1191">
        <v>2.88</v>
      </c>
      <c r="J1907" s="1191">
        <v>0</v>
      </c>
      <c r="K1907" s="1192">
        <v>20</v>
      </c>
      <c r="L1907" s="1191">
        <v>56.16</v>
      </c>
      <c r="M1907" s="1191">
        <v>57.6</v>
      </c>
      <c r="N1907" s="1190">
        <v>1</v>
      </c>
      <c r="O1907" s="1190">
        <v>0</v>
      </c>
      <c r="P1907" s="1187">
        <v>4690379105886</v>
      </c>
      <c r="Q1907" s="1190"/>
      <c r="R1907" s="1190">
        <v>0</v>
      </c>
      <c r="S1907" s="968" t="s">
        <v>4092</v>
      </c>
      <c r="T1907" s="983">
        <f t="shared" si="60"/>
        <v>4196.88</v>
      </c>
      <c r="U1907" s="983">
        <f t="shared" si="61"/>
        <v>4406.7240000000002</v>
      </c>
      <c r="V1907" s="1169"/>
    </row>
    <row r="1908" spans="1:22" hidden="1">
      <c r="A1908" s="1187" t="s">
        <v>4819</v>
      </c>
      <c r="B1908" s="1188">
        <v>600010002428</v>
      </c>
      <c r="C1908" s="1187" t="s">
        <v>4826</v>
      </c>
      <c r="D1908" s="1187" t="s">
        <v>4526</v>
      </c>
      <c r="E1908" s="1187" t="s">
        <v>4090</v>
      </c>
      <c r="F1908" s="1189">
        <v>6264</v>
      </c>
      <c r="G1908" s="1187" t="s">
        <v>4091</v>
      </c>
      <c r="H1908" s="1190">
        <v>2</v>
      </c>
      <c r="I1908" s="1191">
        <v>2.88</v>
      </c>
      <c r="J1908" s="1191">
        <v>0</v>
      </c>
      <c r="K1908" s="1192">
        <v>20</v>
      </c>
      <c r="L1908" s="1191">
        <v>56.16</v>
      </c>
      <c r="M1908" s="1191">
        <v>57.6</v>
      </c>
      <c r="N1908" s="1190">
        <v>1</v>
      </c>
      <c r="O1908" s="1190">
        <v>0</v>
      </c>
      <c r="P1908" s="1187">
        <v>4690379105893</v>
      </c>
      <c r="Q1908" s="1190"/>
      <c r="R1908" s="1190">
        <v>0</v>
      </c>
      <c r="S1908" s="968" t="s">
        <v>4092</v>
      </c>
      <c r="T1908" s="983">
        <f t="shared" si="60"/>
        <v>4196.88</v>
      </c>
      <c r="U1908" s="983">
        <f t="shared" si="61"/>
        <v>4406.7240000000002</v>
      </c>
      <c r="V1908" s="1169"/>
    </row>
    <row r="1909" spans="1:22" hidden="1">
      <c r="A1909" s="1187" t="s">
        <v>4819</v>
      </c>
      <c r="B1909" s="1188">
        <v>600010002429</v>
      </c>
      <c r="C1909" s="1187" t="s">
        <v>4827</v>
      </c>
      <c r="D1909" s="1187" t="s">
        <v>4526</v>
      </c>
      <c r="E1909" s="1187" t="s">
        <v>4090</v>
      </c>
      <c r="F1909" s="1189">
        <v>6264</v>
      </c>
      <c r="G1909" s="1187" t="s">
        <v>4091</v>
      </c>
      <c r="H1909" s="1190">
        <v>2</v>
      </c>
      <c r="I1909" s="1191">
        <v>2.88</v>
      </c>
      <c r="J1909" s="1191">
        <v>0</v>
      </c>
      <c r="K1909" s="1192">
        <v>20</v>
      </c>
      <c r="L1909" s="1191">
        <v>56.16</v>
      </c>
      <c r="M1909" s="1191">
        <v>57.6</v>
      </c>
      <c r="N1909" s="1190">
        <v>1</v>
      </c>
      <c r="O1909" s="1190">
        <v>0</v>
      </c>
      <c r="P1909" s="1187">
        <v>4690379105909</v>
      </c>
      <c r="Q1909" s="1190"/>
      <c r="R1909" s="1190">
        <v>0</v>
      </c>
      <c r="S1909" s="968" t="s">
        <v>4092</v>
      </c>
      <c r="T1909" s="983">
        <f t="shared" si="60"/>
        <v>4196.88</v>
      </c>
      <c r="U1909" s="983">
        <f t="shared" si="61"/>
        <v>4406.7240000000002</v>
      </c>
      <c r="V1909" s="1169"/>
    </row>
    <row r="1910" spans="1:22" hidden="1">
      <c r="A1910" s="1187" t="s">
        <v>4819</v>
      </c>
      <c r="B1910" s="1188">
        <v>600010002430</v>
      </c>
      <c r="C1910" s="1187" t="s">
        <v>4828</v>
      </c>
      <c r="D1910" s="1187" t="s">
        <v>4526</v>
      </c>
      <c r="E1910" s="1187" t="s">
        <v>4090</v>
      </c>
      <c r="F1910" s="1189">
        <v>6264</v>
      </c>
      <c r="G1910" s="1187" t="s">
        <v>4091</v>
      </c>
      <c r="H1910" s="1190">
        <v>2</v>
      </c>
      <c r="I1910" s="1191">
        <v>2.88</v>
      </c>
      <c r="J1910" s="1191">
        <v>0</v>
      </c>
      <c r="K1910" s="1192">
        <v>20</v>
      </c>
      <c r="L1910" s="1191">
        <v>56.16</v>
      </c>
      <c r="M1910" s="1191">
        <v>57.6</v>
      </c>
      <c r="N1910" s="1190">
        <v>1</v>
      </c>
      <c r="O1910" s="1190">
        <v>0</v>
      </c>
      <c r="P1910" s="1187">
        <v>4690379105916</v>
      </c>
      <c r="Q1910" s="1190"/>
      <c r="R1910" s="1190">
        <v>0</v>
      </c>
      <c r="S1910" s="968" t="s">
        <v>4092</v>
      </c>
      <c r="T1910" s="983">
        <f t="shared" si="60"/>
        <v>4196.88</v>
      </c>
      <c r="U1910" s="983">
        <f t="shared" si="61"/>
        <v>4406.7240000000002</v>
      </c>
      <c r="V1910" s="1169"/>
    </row>
    <row r="1911" spans="1:22" hidden="1">
      <c r="A1911" s="1187" t="s">
        <v>4819</v>
      </c>
      <c r="B1911" s="1188">
        <v>600010002431</v>
      </c>
      <c r="C1911" s="1187" t="s">
        <v>4829</v>
      </c>
      <c r="D1911" s="1187" t="s">
        <v>4526</v>
      </c>
      <c r="E1911" s="1187" t="s">
        <v>4090</v>
      </c>
      <c r="F1911" s="1189">
        <v>6264</v>
      </c>
      <c r="G1911" s="1187" t="s">
        <v>4091</v>
      </c>
      <c r="H1911" s="1190">
        <v>2</v>
      </c>
      <c r="I1911" s="1191">
        <v>2.88</v>
      </c>
      <c r="J1911" s="1191">
        <v>0</v>
      </c>
      <c r="K1911" s="1192">
        <v>20</v>
      </c>
      <c r="L1911" s="1191">
        <v>56.16</v>
      </c>
      <c r="M1911" s="1191">
        <v>57.6</v>
      </c>
      <c r="N1911" s="1190">
        <v>1</v>
      </c>
      <c r="O1911" s="1190">
        <v>0</v>
      </c>
      <c r="P1911" s="1187">
        <v>4690379105923</v>
      </c>
      <c r="Q1911" s="1190"/>
      <c r="R1911" s="1190">
        <v>0</v>
      </c>
      <c r="S1911" s="968" t="s">
        <v>4092</v>
      </c>
      <c r="T1911" s="983">
        <f t="shared" si="60"/>
        <v>4196.88</v>
      </c>
      <c r="U1911" s="983">
        <f t="shared" si="61"/>
        <v>4406.7240000000002</v>
      </c>
      <c r="V1911" s="1169"/>
    </row>
    <row r="1912" spans="1:22" hidden="1">
      <c r="A1912" s="1187" t="s">
        <v>4819</v>
      </c>
      <c r="B1912" s="1188">
        <v>600010002432</v>
      </c>
      <c r="C1912" s="1187" t="s">
        <v>4830</v>
      </c>
      <c r="D1912" s="1187" t="s">
        <v>4526</v>
      </c>
      <c r="E1912" s="1187" t="s">
        <v>4090</v>
      </c>
      <c r="F1912" s="1189">
        <v>6420</v>
      </c>
      <c r="G1912" s="1187" t="s">
        <v>4091</v>
      </c>
      <c r="H1912" s="1190">
        <v>2</v>
      </c>
      <c r="I1912" s="1191">
        <v>2.88</v>
      </c>
      <c r="J1912" s="1191">
        <v>0</v>
      </c>
      <c r="K1912" s="1192">
        <v>20</v>
      </c>
      <c r="L1912" s="1191">
        <v>56.16</v>
      </c>
      <c r="M1912" s="1191">
        <v>57.6</v>
      </c>
      <c r="N1912" s="1190">
        <v>1</v>
      </c>
      <c r="O1912" s="1190">
        <v>0</v>
      </c>
      <c r="P1912" s="1187">
        <v>4690379105930</v>
      </c>
      <c r="Q1912" s="1190"/>
      <c r="R1912" s="1190">
        <v>0</v>
      </c>
      <c r="S1912" s="968" t="s">
        <v>4092</v>
      </c>
      <c r="T1912" s="983">
        <f t="shared" si="60"/>
        <v>4301.4000000000005</v>
      </c>
      <c r="U1912" s="983">
        <f t="shared" si="61"/>
        <v>4516.4700000000012</v>
      </c>
      <c r="V1912" s="1169"/>
    </row>
    <row r="1913" spans="1:22" hidden="1">
      <c r="A1913" s="1187" t="s">
        <v>4819</v>
      </c>
      <c r="B1913" s="1188">
        <v>600010002433</v>
      </c>
      <c r="C1913" s="1187" t="s">
        <v>4831</v>
      </c>
      <c r="D1913" s="1187" t="s">
        <v>4526</v>
      </c>
      <c r="E1913" s="1187" t="s">
        <v>4090</v>
      </c>
      <c r="F1913" s="1189">
        <v>6420</v>
      </c>
      <c r="G1913" s="1187" t="s">
        <v>4091</v>
      </c>
      <c r="H1913" s="1190">
        <v>2</v>
      </c>
      <c r="I1913" s="1191">
        <v>2.88</v>
      </c>
      <c r="J1913" s="1191">
        <v>0</v>
      </c>
      <c r="K1913" s="1192">
        <v>20</v>
      </c>
      <c r="L1913" s="1191">
        <v>56.16</v>
      </c>
      <c r="M1913" s="1191">
        <v>57.6</v>
      </c>
      <c r="N1913" s="1190">
        <v>1</v>
      </c>
      <c r="O1913" s="1190">
        <v>0</v>
      </c>
      <c r="P1913" s="1187">
        <v>4690379105947</v>
      </c>
      <c r="Q1913" s="1190"/>
      <c r="R1913" s="1190">
        <v>0</v>
      </c>
      <c r="S1913" s="968" t="s">
        <v>4092</v>
      </c>
      <c r="T1913" s="983">
        <f t="shared" si="60"/>
        <v>4301.4000000000005</v>
      </c>
      <c r="U1913" s="983">
        <f t="shared" si="61"/>
        <v>4516.4700000000012</v>
      </c>
      <c r="V1913" s="1169"/>
    </row>
    <row r="1914" spans="1:22" hidden="1">
      <c r="A1914" s="1187" t="s">
        <v>4819</v>
      </c>
      <c r="B1914" s="1188">
        <v>600010002434</v>
      </c>
      <c r="C1914" s="1187" t="s">
        <v>4832</v>
      </c>
      <c r="D1914" s="1187" t="s">
        <v>4526</v>
      </c>
      <c r="E1914" s="1187" t="s">
        <v>4090</v>
      </c>
      <c r="F1914" s="1189">
        <v>6420</v>
      </c>
      <c r="G1914" s="1187" t="s">
        <v>4091</v>
      </c>
      <c r="H1914" s="1190">
        <v>2</v>
      </c>
      <c r="I1914" s="1191">
        <v>2.88</v>
      </c>
      <c r="J1914" s="1191">
        <v>0</v>
      </c>
      <c r="K1914" s="1192">
        <v>20</v>
      </c>
      <c r="L1914" s="1191">
        <v>56.16</v>
      </c>
      <c r="M1914" s="1191">
        <v>57.6</v>
      </c>
      <c r="N1914" s="1190">
        <v>1</v>
      </c>
      <c r="O1914" s="1190">
        <v>0</v>
      </c>
      <c r="P1914" s="1187">
        <v>4690379105954</v>
      </c>
      <c r="Q1914" s="1190"/>
      <c r="R1914" s="1190">
        <v>0</v>
      </c>
      <c r="S1914" s="968" t="s">
        <v>4092</v>
      </c>
      <c r="T1914" s="983">
        <f t="shared" si="60"/>
        <v>4301.4000000000005</v>
      </c>
      <c r="U1914" s="983">
        <f t="shared" si="61"/>
        <v>4516.4700000000012</v>
      </c>
      <c r="V1914" s="1169"/>
    </row>
    <row r="1915" spans="1:22" hidden="1">
      <c r="A1915" s="1187" t="s">
        <v>4819</v>
      </c>
      <c r="B1915" s="1188">
        <v>610010005811</v>
      </c>
      <c r="C1915" s="1187" t="s">
        <v>4833</v>
      </c>
      <c r="D1915" s="1187" t="s">
        <v>4096</v>
      </c>
      <c r="E1915" s="1187" t="s">
        <v>4090</v>
      </c>
      <c r="F1915" s="1189">
        <v>5082</v>
      </c>
      <c r="G1915" s="1187" t="s">
        <v>4091</v>
      </c>
      <c r="H1915" s="1190">
        <v>2</v>
      </c>
      <c r="I1915" s="1191">
        <v>2.56</v>
      </c>
      <c r="J1915" s="1191">
        <v>0</v>
      </c>
      <c r="K1915" s="1192">
        <v>21</v>
      </c>
      <c r="L1915" s="1191">
        <v>51.712000000000003</v>
      </c>
      <c r="M1915" s="1191">
        <v>53.76</v>
      </c>
      <c r="N1915" s="1190">
        <v>1</v>
      </c>
      <c r="O1915" s="1190">
        <v>0</v>
      </c>
      <c r="P1915" s="1187">
        <v>4690379105961</v>
      </c>
      <c r="Q1915" s="1190"/>
      <c r="R1915" s="1190">
        <v>0</v>
      </c>
      <c r="S1915" s="968" t="s">
        <v>4092</v>
      </c>
      <c r="T1915" s="983">
        <f t="shared" si="60"/>
        <v>3404.94</v>
      </c>
      <c r="U1915" s="983">
        <f t="shared" si="61"/>
        <v>3575.1870000000004</v>
      </c>
      <c r="V1915" s="1169"/>
    </row>
    <row r="1916" spans="1:22" hidden="1">
      <c r="A1916" s="1187" t="s">
        <v>4819</v>
      </c>
      <c r="B1916" s="1188">
        <v>610010005812</v>
      </c>
      <c r="C1916" s="1187" t="s">
        <v>4834</v>
      </c>
      <c r="D1916" s="1187" t="s">
        <v>4096</v>
      </c>
      <c r="E1916" s="1187" t="s">
        <v>4090</v>
      </c>
      <c r="F1916" s="1189">
        <v>5082</v>
      </c>
      <c r="G1916" s="1187" t="s">
        <v>4091</v>
      </c>
      <c r="H1916" s="1190">
        <v>2</v>
      </c>
      <c r="I1916" s="1191">
        <v>2.56</v>
      </c>
      <c r="J1916" s="1191">
        <v>0</v>
      </c>
      <c r="K1916" s="1192">
        <v>21</v>
      </c>
      <c r="L1916" s="1191">
        <v>51.712000000000003</v>
      </c>
      <c r="M1916" s="1191">
        <v>53.76</v>
      </c>
      <c r="N1916" s="1190">
        <v>1</v>
      </c>
      <c r="O1916" s="1190">
        <v>0</v>
      </c>
      <c r="P1916" s="1187">
        <v>4690379105978</v>
      </c>
      <c r="Q1916" s="1190"/>
      <c r="R1916" s="1190">
        <v>0</v>
      </c>
      <c r="S1916" s="968" t="s">
        <v>4092</v>
      </c>
      <c r="T1916" s="983">
        <f t="shared" si="60"/>
        <v>3404.94</v>
      </c>
      <c r="U1916" s="983">
        <f t="shared" si="61"/>
        <v>3575.1870000000004</v>
      </c>
      <c r="V1916" s="1169"/>
    </row>
    <row r="1917" spans="1:22" hidden="1">
      <c r="A1917" s="1187" t="s">
        <v>4819</v>
      </c>
      <c r="B1917" s="1188">
        <v>610010005813</v>
      </c>
      <c r="C1917" s="1187" t="s">
        <v>4835</v>
      </c>
      <c r="D1917" s="1187" t="s">
        <v>4096</v>
      </c>
      <c r="E1917" s="1187" t="s">
        <v>4090</v>
      </c>
      <c r="F1917" s="1189">
        <v>5082</v>
      </c>
      <c r="G1917" s="1187" t="s">
        <v>4091</v>
      </c>
      <c r="H1917" s="1190">
        <v>2</v>
      </c>
      <c r="I1917" s="1191">
        <v>2.56</v>
      </c>
      <c r="J1917" s="1191">
        <v>0</v>
      </c>
      <c r="K1917" s="1192">
        <v>21</v>
      </c>
      <c r="L1917" s="1191">
        <v>51.712000000000003</v>
      </c>
      <c r="M1917" s="1191">
        <v>53.76</v>
      </c>
      <c r="N1917" s="1190">
        <v>1</v>
      </c>
      <c r="O1917" s="1190">
        <v>0</v>
      </c>
      <c r="P1917" s="1187">
        <v>4690379105985</v>
      </c>
      <c r="Q1917" s="1190"/>
      <c r="R1917" s="1190">
        <v>0</v>
      </c>
      <c r="S1917" s="968" t="s">
        <v>4092</v>
      </c>
      <c r="T1917" s="983">
        <f t="shared" si="60"/>
        <v>3404.94</v>
      </c>
      <c r="U1917" s="983">
        <f t="shared" si="61"/>
        <v>3575.1870000000004</v>
      </c>
      <c r="V1917" s="1169"/>
    </row>
    <row r="1918" spans="1:22" hidden="1">
      <c r="A1918" s="1187" t="s">
        <v>4819</v>
      </c>
      <c r="B1918" s="1188">
        <v>610010005814</v>
      </c>
      <c r="C1918" s="1187" t="s">
        <v>4836</v>
      </c>
      <c r="D1918" s="1187" t="s">
        <v>4096</v>
      </c>
      <c r="E1918" s="1187" t="s">
        <v>4090</v>
      </c>
      <c r="F1918" s="1189">
        <v>5082</v>
      </c>
      <c r="G1918" s="1187" t="s">
        <v>4091</v>
      </c>
      <c r="H1918" s="1190">
        <v>2</v>
      </c>
      <c r="I1918" s="1191">
        <v>2.56</v>
      </c>
      <c r="J1918" s="1191">
        <v>0</v>
      </c>
      <c r="K1918" s="1192">
        <v>21</v>
      </c>
      <c r="L1918" s="1191">
        <v>51.712000000000003</v>
      </c>
      <c r="M1918" s="1191">
        <v>53.76</v>
      </c>
      <c r="N1918" s="1190">
        <v>1</v>
      </c>
      <c r="O1918" s="1190">
        <v>0</v>
      </c>
      <c r="P1918" s="1187">
        <v>4690379105992</v>
      </c>
      <c r="Q1918" s="1190"/>
      <c r="R1918" s="1190">
        <v>0</v>
      </c>
      <c r="S1918" s="968" t="s">
        <v>4092</v>
      </c>
      <c r="T1918" s="983">
        <f t="shared" si="60"/>
        <v>3404.94</v>
      </c>
      <c r="U1918" s="983">
        <f t="shared" si="61"/>
        <v>3575.1870000000004</v>
      </c>
      <c r="V1918" s="1169"/>
    </row>
    <row r="1919" spans="1:22" hidden="1">
      <c r="A1919" s="1187" t="s">
        <v>4819</v>
      </c>
      <c r="B1919" s="1188">
        <v>610010005816</v>
      </c>
      <c r="C1919" s="1187" t="s">
        <v>4838</v>
      </c>
      <c r="D1919" s="1187" t="s">
        <v>4096</v>
      </c>
      <c r="E1919" s="1187" t="s">
        <v>4090</v>
      </c>
      <c r="F1919" s="1189">
        <v>6780</v>
      </c>
      <c r="G1919" s="1187" t="s">
        <v>4091</v>
      </c>
      <c r="H1919" s="1190">
        <v>2</v>
      </c>
      <c r="I1919" s="1191">
        <v>2.56</v>
      </c>
      <c r="J1919" s="1191">
        <v>0</v>
      </c>
      <c r="K1919" s="1192">
        <v>21</v>
      </c>
      <c r="L1919" s="1191">
        <v>51.712000000000003</v>
      </c>
      <c r="M1919" s="1191">
        <v>53.76</v>
      </c>
      <c r="N1919" s="1190">
        <v>1</v>
      </c>
      <c r="O1919" s="1190">
        <v>0</v>
      </c>
      <c r="P1919" s="1187">
        <v>4690379106012</v>
      </c>
      <c r="Q1919" s="1190"/>
      <c r="R1919" s="1190">
        <v>0</v>
      </c>
      <c r="S1919" s="968" t="s">
        <v>4092</v>
      </c>
      <c r="T1919" s="983">
        <f t="shared" si="60"/>
        <v>4542.6000000000004</v>
      </c>
      <c r="U1919" s="1194">
        <f t="shared" si="61"/>
        <v>4769.7300000000005</v>
      </c>
      <c r="V1919" s="1195"/>
    </row>
    <row r="1920" spans="1:22" hidden="1">
      <c r="A1920" s="1187" t="s">
        <v>4819</v>
      </c>
      <c r="B1920" s="1188">
        <v>610010005817</v>
      </c>
      <c r="C1920" s="1187" t="s">
        <v>4839</v>
      </c>
      <c r="D1920" s="1187" t="s">
        <v>4096</v>
      </c>
      <c r="E1920" s="1187" t="s">
        <v>4090</v>
      </c>
      <c r="F1920" s="1189">
        <v>6780</v>
      </c>
      <c r="G1920" s="1187" t="s">
        <v>4091</v>
      </c>
      <c r="H1920" s="1190">
        <v>2</v>
      </c>
      <c r="I1920" s="1191">
        <v>2.56</v>
      </c>
      <c r="J1920" s="1191">
        <v>0</v>
      </c>
      <c r="K1920" s="1192">
        <v>21</v>
      </c>
      <c r="L1920" s="1191">
        <v>51.712000000000003</v>
      </c>
      <c r="M1920" s="1191">
        <v>53.76</v>
      </c>
      <c r="N1920" s="1190">
        <v>1</v>
      </c>
      <c r="O1920" s="1190">
        <v>0</v>
      </c>
      <c r="P1920" s="1187">
        <v>4690379106029</v>
      </c>
      <c r="Q1920" s="1190"/>
      <c r="R1920" s="1190">
        <v>0</v>
      </c>
      <c r="S1920" s="968" t="s">
        <v>4092</v>
      </c>
      <c r="T1920" s="983">
        <f t="shared" si="60"/>
        <v>4542.6000000000004</v>
      </c>
      <c r="U1920" s="983">
        <f t="shared" si="61"/>
        <v>4769.7300000000005</v>
      </c>
      <c r="V1920" s="1169"/>
    </row>
    <row r="1921" spans="1:22" hidden="1">
      <c r="A1921" s="1187" t="s">
        <v>4819</v>
      </c>
      <c r="B1921" s="1188">
        <v>610010005818</v>
      </c>
      <c r="C1921" s="1187" t="s">
        <v>4840</v>
      </c>
      <c r="D1921" s="1187" t="s">
        <v>4096</v>
      </c>
      <c r="E1921" s="1187" t="s">
        <v>4090</v>
      </c>
      <c r="F1921" s="1189">
        <v>6780</v>
      </c>
      <c r="G1921" s="1187" t="s">
        <v>4091</v>
      </c>
      <c r="H1921" s="1190">
        <v>2</v>
      </c>
      <c r="I1921" s="1191">
        <v>2.56</v>
      </c>
      <c r="J1921" s="1191">
        <v>0</v>
      </c>
      <c r="K1921" s="1192">
        <v>21</v>
      </c>
      <c r="L1921" s="1191">
        <v>51.712000000000003</v>
      </c>
      <c r="M1921" s="1191">
        <v>53.76</v>
      </c>
      <c r="N1921" s="1190">
        <v>1</v>
      </c>
      <c r="O1921" s="1190">
        <v>0</v>
      </c>
      <c r="P1921" s="1187">
        <v>4690379106036</v>
      </c>
      <c r="Q1921" s="1190"/>
      <c r="R1921" s="1190">
        <v>0</v>
      </c>
      <c r="S1921" s="968" t="s">
        <v>4092</v>
      </c>
      <c r="T1921" s="983">
        <f t="shared" si="60"/>
        <v>4542.6000000000004</v>
      </c>
      <c r="U1921" s="983">
        <f t="shared" si="61"/>
        <v>4769.7300000000005</v>
      </c>
      <c r="V1921" s="1169"/>
    </row>
    <row r="1922" spans="1:22" hidden="1">
      <c r="A1922" s="1187" t="s">
        <v>4819</v>
      </c>
      <c r="B1922" s="1188">
        <v>610010005819</v>
      </c>
      <c r="C1922" s="1187" t="s">
        <v>4841</v>
      </c>
      <c r="D1922" s="1187" t="s">
        <v>4101</v>
      </c>
      <c r="E1922" s="1187" t="s">
        <v>4090</v>
      </c>
      <c r="F1922" s="1189">
        <v>4056</v>
      </c>
      <c r="G1922" s="1187" t="s">
        <v>4091</v>
      </c>
      <c r="H1922" s="1190">
        <v>2</v>
      </c>
      <c r="I1922" s="1191">
        <v>1.44</v>
      </c>
      <c r="J1922" s="1191">
        <v>0</v>
      </c>
      <c r="K1922" s="1192">
        <v>35</v>
      </c>
      <c r="L1922" s="1191">
        <v>29.088000000000001</v>
      </c>
      <c r="M1922" s="1191">
        <v>50.4</v>
      </c>
      <c r="N1922" s="1190">
        <v>1</v>
      </c>
      <c r="O1922" s="1190">
        <v>0</v>
      </c>
      <c r="P1922" s="1187">
        <v>4690379106043</v>
      </c>
      <c r="Q1922" s="1190"/>
      <c r="R1922" s="1190">
        <v>0</v>
      </c>
      <c r="S1922" s="968" t="s">
        <v>4092</v>
      </c>
      <c r="T1922" s="983">
        <f t="shared" si="60"/>
        <v>2717.52</v>
      </c>
      <c r="U1922" s="983">
        <f t="shared" si="61"/>
        <v>2853.3960000000002</v>
      </c>
      <c r="V1922" s="1169"/>
    </row>
    <row r="1923" spans="1:22" hidden="1">
      <c r="A1923" s="1187" t="s">
        <v>4819</v>
      </c>
      <c r="B1923" s="1188">
        <v>610010005820</v>
      </c>
      <c r="C1923" s="1187" t="s">
        <v>4842</v>
      </c>
      <c r="D1923" s="1187" t="s">
        <v>4101</v>
      </c>
      <c r="E1923" s="1187" t="s">
        <v>4090</v>
      </c>
      <c r="F1923" s="1189">
        <v>4056</v>
      </c>
      <c r="G1923" s="1187" t="s">
        <v>4091</v>
      </c>
      <c r="H1923" s="1190">
        <v>2</v>
      </c>
      <c r="I1923" s="1191">
        <v>1.44</v>
      </c>
      <c r="J1923" s="1191">
        <v>0</v>
      </c>
      <c r="K1923" s="1192">
        <v>35</v>
      </c>
      <c r="L1923" s="1191">
        <v>29.088000000000001</v>
      </c>
      <c r="M1923" s="1191">
        <v>50.4</v>
      </c>
      <c r="N1923" s="1190">
        <v>1</v>
      </c>
      <c r="O1923" s="1190">
        <v>0</v>
      </c>
      <c r="P1923" s="1187">
        <v>4690379106050</v>
      </c>
      <c r="Q1923" s="1190"/>
      <c r="R1923" s="1190">
        <v>0</v>
      </c>
      <c r="S1923" s="968" t="s">
        <v>4092</v>
      </c>
      <c r="T1923" s="983">
        <f t="shared" si="60"/>
        <v>2717.52</v>
      </c>
      <c r="U1923" s="983">
        <f t="shared" si="61"/>
        <v>2853.3960000000002</v>
      </c>
      <c r="V1923" s="1169"/>
    </row>
    <row r="1924" spans="1:22" hidden="1">
      <c r="A1924" s="1187" t="s">
        <v>4819</v>
      </c>
      <c r="B1924" s="1188">
        <v>610010005821</v>
      </c>
      <c r="C1924" s="1187" t="s">
        <v>4843</v>
      </c>
      <c r="D1924" s="1187" t="s">
        <v>4101</v>
      </c>
      <c r="E1924" s="1187" t="s">
        <v>4090</v>
      </c>
      <c r="F1924" s="1189">
        <v>4056</v>
      </c>
      <c r="G1924" s="1187" t="s">
        <v>4091</v>
      </c>
      <c r="H1924" s="1190">
        <v>2</v>
      </c>
      <c r="I1924" s="1191">
        <v>1.44</v>
      </c>
      <c r="J1924" s="1191">
        <v>0</v>
      </c>
      <c r="K1924" s="1192">
        <v>35</v>
      </c>
      <c r="L1924" s="1191">
        <v>29.088000000000001</v>
      </c>
      <c r="M1924" s="1191">
        <v>50.4</v>
      </c>
      <c r="N1924" s="1190">
        <v>1</v>
      </c>
      <c r="O1924" s="1190">
        <v>0</v>
      </c>
      <c r="P1924" s="1187">
        <v>4690379106067</v>
      </c>
      <c r="Q1924" s="1190"/>
      <c r="R1924" s="1190">
        <v>0</v>
      </c>
      <c r="S1924" s="968" t="s">
        <v>4092</v>
      </c>
      <c r="T1924" s="983">
        <f t="shared" si="60"/>
        <v>2717.52</v>
      </c>
      <c r="U1924" s="983">
        <f t="shared" si="61"/>
        <v>2853.3960000000002</v>
      </c>
      <c r="V1924" s="1169"/>
    </row>
    <row r="1925" spans="1:22" hidden="1">
      <c r="A1925" s="1187" t="s">
        <v>4819</v>
      </c>
      <c r="B1925" s="1188">
        <v>610010005822</v>
      </c>
      <c r="C1925" s="1187" t="s">
        <v>4844</v>
      </c>
      <c r="D1925" s="1187" t="s">
        <v>4101</v>
      </c>
      <c r="E1925" s="1187" t="s">
        <v>4090</v>
      </c>
      <c r="F1925" s="1189">
        <v>4056</v>
      </c>
      <c r="G1925" s="1187" t="s">
        <v>4091</v>
      </c>
      <c r="H1925" s="1190">
        <v>2</v>
      </c>
      <c r="I1925" s="1191">
        <v>1.44</v>
      </c>
      <c r="J1925" s="1191">
        <v>0</v>
      </c>
      <c r="K1925" s="1192">
        <v>35</v>
      </c>
      <c r="L1925" s="1191">
        <v>29.088000000000001</v>
      </c>
      <c r="M1925" s="1191">
        <v>50.4</v>
      </c>
      <c r="N1925" s="1190">
        <v>1</v>
      </c>
      <c r="O1925" s="1190">
        <v>0</v>
      </c>
      <c r="P1925" s="1187">
        <v>4690379106074</v>
      </c>
      <c r="Q1925" s="1190"/>
      <c r="R1925" s="1190">
        <v>0</v>
      </c>
      <c r="S1925" s="968" t="s">
        <v>4092</v>
      </c>
      <c r="T1925" s="983">
        <f t="shared" si="60"/>
        <v>2717.52</v>
      </c>
      <c r="U1925" s="983">
        <f t="shared" si="61"/>
        <v>2853.3960000000002</v>
      </c>
      <c r="V1925" s="1169"/>
    </row>
    <row r="1926" spans="1:22" hidden="1">
      <c r="A1926" s="1187" t="s">
        <v>4819</v>
      </c>
      <c r="B1926" s="1188">
        <v>610010005824</v>
      </c>
      <c r="C1926" s="1187" t="s">
        <v>4846</v>
      </c>
      <c r="D1926" s="1187" t="s">
        <v>4101</v>
      </c>
      <c r="E1926" s="1187" t="s">
        <v>4090</v>
      </c>
      <c r="F1926" s="1189">
        <v>4770</v>
      </c>
      <c r="G1926" s="1187" t="s">
        <v>4091</v>
      </c>
      <c r="H1926" s="1190">
        <v>2</v>
      </c>
      <c r="I1926" s="1191">
        <v>1.44</v>
      </c>
      <c r="J1926" s="1191">
        <v>0</v>
      </c>
      <c r="K1926" s="1192">
        <v>35</v>
      </c>
      <c r="L1926" s="1191">
        <v>29.088000000000001</v>
      </c>
      <c r="M1926" s="1191">
        <v>50.4</v>
      </c>
      <c r="N1926" s="1190">
        <v>1</v>
      </c>
      <c r="O1926" s="1190">
        <v>0</v>
      </c>
      <c r="P1926" s="1187">
        <v>4690379106098</v>
      </c>
      <c r="Q1926" s="1190"/>
      <c r="R1926" s="1190">
        <v>0</v>
      </c>
      <c r="S1926" s="968" t="s">
        <v>4092</v>
      </c>
      <c r="T1926" s="983">
        <f t="shared" si="60"/>
        <v>3195.9</v>
      </c>
      <c r="U1926" s="983">
        <f t="shared" si="61"/>
        <v>3355.6950000000002</v>
      </c>
      <c r="V1926" s="1169"/>
    </row>
    <row r="1927" spans="1:22" hidden="1">
      <c r="A1927" s="1187" t="s">
        <v>4819</v>
      </c>
      <c r="B1927" s="1188">
        <v>610010005825</v>
      </c>
      <c r="C1927" s="1187" t="s">
        <v>4847</v>
      </c>
      <c r="D1927" s="1187" t="s">
        <v>4101</v>
      </c>
      <c r="E1927" s="1187" t="s">
        <v>4090</v>
      </c>
      <c r="F1927" s="1189">
        <v>4770</v>
      </c>
      <c r="G1927" s="1187" t="s">
        <v>4091</v>
      </c>
      <c r="H1927" s="1190">
        <v>2</v>
      </c>
      <c r="I1927" s="1191">
        <v>1.44</v>
      </c>
      <c r="J1927" s="1191">
        <v>0</v>
      </c>
      <c r="K1927" s="1192">
        <v>35</v>
      </c>
      <c r="L1927" s="1191">
        <v>29.088000000000001</v>
      </c>
      <c r="M1927" s="1191">
        <v>50.4</v>
      </c>
      <c r="N1927" s="1190">
        <v>1</v>
      </c>
      <c r="O1927" s="1190">
        <v>0</v>
      </c>
      <c r="P1927" s="1187">
        <v>4690379106104</v>
      </c>
      <c r="Q1927" s="1190"/>
      <c r="R1927" s="1190">
        <v>0</v>
      </c>
      <c r="S1927" s="968" t="s">
        <v>4092</v>
      </c>
      <c r="T1927" s="983">
        <f t="shared" si="60"/>
        <v>3195.9</v>
      </c>
      <c r="U1927" s="1194">
        <f t="shared" si="61"/>
        <v>3355.6950000000002</v>
      </c>
      <c r="V1927" s="1195"/>
    </row>
    <row r="1928" spans="1:22" hidden="1">
      <c r="A1928" s="1187" t="s">
        <v>4819</v>
      </c>
      <c r="B1928" s="1188">
        <v>610010005826</v>
      </c>
      <c r="C1928" s="1187" t="s">
        <v>4848</v>
      </c>
      <c r="D1928" s="1187" t="s">
        <v>4101</v>
      </c>
      <c r="E1928" s="1187" t="s">
        <v>4090</v>
      </c>
      <c r="F1928" s="1189">
        <v>4770</v>
      </c>
      <c r="G1928" s="1187" t="s">
        <v>4091</v>
      </c>
      <c r="H1928" s="1190">
        <v>2</v>
      </c>
      <c r="I1928" s="1191">
        <v>1.44</v>
      </c>
      <c r="J1928" s="1191">
        <v>0</v>
      </c>
      <c r="K1928" s="1192">
        <v>35</v>
      </c>
      <c r="L1928" s="1191">
        <v>29.088000000000001</v>
      </c>
      <c r="M1928" s="1191">
        <v>50.4</v>
      </c>
      <c r="N1928" s="1190">
        <v>1</v>
      </c>
      <c r="O1928" s="1190">
        <v>0</v>
      </c>
      <c r="P1928" s="1187">
        <v>4690379106111</v>
      </c>
      <c r="Q1928" s="1190"/>
      <c r="R1928" s="1190">
        <v>0</v>
      </c>
      <c r="S1928" s="968" t="s">
        <v>4092</v>
      </c>
      <c r="T1928" s="983">
        <f t="shared" si="60"/>
        <v>3195.9</v>
      </c>
      <c r="U1928" s="983">
        <f t="shared" si="61"/>
        <v>3355.6950000000002</v>
      </c>
      <c r="V1928" s="1169"/>
    </row>
    <row r="1929" spans="1:22" hidden="1">
      <c r="A1929" s="1187" t="s">
        <v>4819</v>
      </c>
      <c r="B1929" s="1188">
        <v>610010005827</v>
      </c>
      <c r="C1929" s="1187" t="s">
        <v>4849</v>
      </c>
      <c r="D1929" s="1187" t="s">
        <v>4101</v>
      </c>
      <c r="E1929" s="1187" t="s">
        <v>4090</v>
      </c>
      <c r="F1929" s="1189">
        <v>4134</v>
      </c>
      <c r="G1929" s="1187" t="s">
        <v>4091</v>
      </c>
      <c r="H1929" s="1190">
        <v>2</v>
      </c>
      <c r="I1929" s="1191">
        <v>1.44</v>
      </c>
      <c r="J1929" s="1191">
        <v>0</v>
      </c>
      <c r="K1929" s="1192">
        <v>35</v>
      </c>
      <c r="L1929" s="1191">
        <v>29.088000000000001</v>
      </c>
      <c r="M1929" s="1191">
        <v>50.4</v>
      </c>
      <c r="N1929" s="1190">
        <v>1</v>
      </c>
      <c r="O1929" s="1190">
        <v>0</v>
      </c>
      <c r="P1929" s="1187">
        <v>4690379106128</v>
      </c>
      <c r="Q1929" s="1190"/>
      <c r="R1929" s="1190">
        <v>0</v>
      </c>
      <c r="S1929" s="968" t="s">
        <v>4092</v>
      </c>
      <c r="T1929" s="983">
        <f t="shared" si="60"/>
        <v>2769.78</v>
      </c>
      <c r="U1929" s="983">
        <f t="shared" si="61"/>
        <v>2908.2690000000002</v>
      </c>
      <c r="V1929" s="1169"/>
    </row>
    <row r="1930" spans="1:22" hidden="1">
      <c r="A1930" s="1187" t="s">
        <v>4819</v>
      </c>
      <c r="B1930" s="1188">
        <v>610010005828</v>
      </c>
      <c r="C1930" s="1187" t="s">
        <v>4850</v>
      </c>
      <c r="D1930" s="1187" t="s">
        <v>4101</v>
      </c>
      <c r="E1930" s="1187" t="s">
        <v>4090</v>
      </c>
      <c r="F1930" s="1189">
        <v>4134</v>
      </c>
      <c r="G1930" s="1187" t="s">
        <v>4091</v>
      </c>
      <c r="H1930" s="1190">
        <v>2</v>
      </c>
      <c r="I1930" s="1191">
        <v>1.44</v>
      </c>
      <c r="J1930" s="1191">
        <v>0</v>
      </c>
      <c r="K1930" s="1192">
        <v>35</v>
      </c>
      <c r="L1930" s="1191">
        <v>29.088000000000001</v>
      </c>
      <c r="M1930" s="1191">
        <v>50.4</v>
      </c>
      <c r="N1930" s="1190">
        <v>1</v>
      </c>
      <c r="O1930" s="1190">
        <v>0</v>
      </c>
      <c r="P1930" s="1187">
        <v>4690379106135</v>
      </c>
      <c r="Q1930" s="1190"/>
      <c r="R1930" s="1190">
        <v>0</v>
      </c>
      <c r="S1930" s="968" t="s">
        <v>4092</v>
      </c>
      <c r="T1930" s="983">
        <f t="shared" si="60"/>
        <v>2769.78</v>
      </c>
      <c r="U1930" s="983">
        <f t="shared" si="61"/>
        <v>2908.2690000000002</v>
      </c>
      <c r="V1930" s="1169"/>
    </row>
    <row r="1931" spans="1:22" hidden="1">
      <c r="A1931" s="1187" t="s">
        <v>4819</v>
      </c>
      <c r="B1931" s="1188">
        <v>610010005829</v>
      </c>
      <c r="C1931" s="1187" t="s">
        <v>4851</v>
      </c>
      <c r="D1931" s="1187" t="s">
        <v>4101</v>
      </c>
      <c r="E1931" s="1187" t="s">
        <v>4090</v>
      </c>
      <c r="F1931" s="1189">
        <v>4134</v>
      </c>
      <c r="G1931" s="1187" t="s">
        <v>4091</v>
      </c>
      <c r="H1931" s="1190">
        <v>2</v>
      </c>
      <c r="I1931" s="1191">
        <v>1.44</v>
      </c>
      <c r="J1931" s="1191">
        <v>0</v>
      </c>
      <c r="K1931" s="1192">
        <v>35</v>
      </c>
      <c r="L1931" s="1191">
        <v>29.088000000000001</v>
      </c>
      <c r="M1931" s="1191">
        <v>50.4</v>
      </c>
      <c r="N1931" s="1190">
        <v>1</v>
      </c>
      <c r="O1931" s="1190">
        <v>0</v>
      </c>
      <c r="P1931" s="1187">
        <v>4690379106142</v>
      </c>
      <c r="Q1931" s="1190"/>
      <c r="R1931" s="1190">
        <v>0</v>
      </c>
      <c r="S1931" s="968" t="s">
        <v>4092</v>
      </c>
      <c r="T1931" s="983">
        <f t="shared" si="60"/>
        <v>2769.78</v>
      </c>
      <c r="U1931" s="983">
        <f t="shared" si="61"/>
        <v>2908.2690000000002</v>
      </c>
      <c r="V1931" s="1169"/>
    </row>
    <row r="1932" spans="1:22" hidden="1">
      <c r="A1932" s="1187" t="s">
        <v>4819</v>
      </c>
      <c r="B1932" s="1188">
        <v>610010005830</v>
      </c>
      <c r="C1932" s="1187" t="s">
        <v>4852</v>
      </c>
      <c r="D1932" s="1187" t="s">
        <v>4101</v>
      </c>
      <c r="E1932" s="1187" t="s">
        <v>4090</v>
      </c>
      <c r="F1932" s="1189">
        <v>4134</v>
      </c>
      <c r="G1932" s="1187" t="s">
        <v>4091</v>
      </c>
      <c r="H1932" s="1190">
        <v>2</v>
      </c>
      <c r="I1932" s="1191">
        <v>1.44</v>
      </c>
      <c r="J1932" s="1191">
        <v>0</v>
      </c>
      <c r="K1932" s="1192">
        <v>35</v>
      </c>
      <c r="L1932" s="1191">
        <v>29.088000000000001</v>
      </c>
      <c r="M1932" s="1191">
        <v>50.4</v>
      </c>
      <c r="N1932" s="1190">
        <v>1</v>
      </c>
      <c r="O1932" s="1190">
        <v>0</v>
      </c>
      <c r="P1932" s="1187">
        <v>4690379106159</v>
      </c>
      <c r="Q1932" s="1190"/>
      <c r="R1932" s="1190">
        <v>0</v>
      </c>
      <c r="S1932" s="968" t="s">
        <v>4092</v>
      </c>
      <c r="T1932" s="983">
        <f t="shared" si="60"/>
        <v>2769.78</v>
      </c>
      <c r="U1932" s="983">
        <f t="shared" si="61"/>
        <v>2908.2690000000002</v>
      </c>
      <c r="V1932" s="1169"/>
    </row>
    <row r="1933" spans="1:22" hidden="1">
      <c r="A1933" s="1187" t="s">
        <v>4819</v>
      </c>
      <c r="B1933" s="1188">
        <v>610010005831</v>
      </c>
      <c r="C1933" s="1187" t="s">
        <v>4853</v>
      </c>
      <c r="D1933" s="1187" t="s">
        <v>4101</v>
      </c>
      <c r="E1933" s="1187" t="s">
        <v>4090</v>
      </c>
      <c r="F1933" s="1189">
        <v>4134</v>
      </c>
      <c r="G1933" s="1187" t="s">
        <v>4091</v>
      </c>
      <c r="H1933" s="1190">
        <v>2</v>
      </c>
      <c r="I1933" s="1191">
        <v>1.44</v>
      </c>
      <c r="J1933" s="1191">
        <v>0</v>
      </c>
      <c r="K1933" s="1192">
        <v>35</v>
      </c>
      <c r="L1933" s="1191">
        <v>29.088000000000001</v>
      </c>
      <c r="M1933" s="1191">
        <v>50.4</v>
      </c>
      <c r="N1933" s="1190">
        <v>1</v>
      </c>
      <c r="O1933" s="1190">
        <v>0</v>
      </c>
      <c r="P1933" s="1187">
        <v>4690379106166</v>
      </c>
      <c r="Q1933" s="1190"/>
      <c r="R1933" s="1190">
        <v>0</v>
      </c>
      <c r="S1933" s="968" t="s">
        <v>4092</v>
      </c>
      <c r="T1933" s="983">
        <f t="shared" si="60"/>
        <v>2769.78</v>
      </c>
      <c r="U1933" s="983">
        <f t="shared" si="61"/>
        <v>2908.2690000000002</v>
      </c>
      <c r="V1933" s="1169"/>
    </row>
    <row r="1934" spans="1:22" hidden="1">
      <c r="A1934" s="1187" t="s">
        <v>4819</v>
      </c>
      <c r="B1934" s="1188">
        <v>610010005832</v>
      </c>
      <c r="C1934" s="1187" t="s">
        <v>4854</v>
      </c>
      <c r="D1934" s="1187" t="s">
        <v>4101</v>
      </c>
      <c r="E1934" s="1187" t="s">
        <v>4090</v>
      </c>
      <c r="F1934" s="1189">
        <v>4878</v>
      </c>
      <c r="G1934" s="1187" t="s">
        <v>4091</v>
      </c>
      <c r="H1934" s="1190">
        <v>2</v>
      </c>
      <c r="I1934" s="1191">
        <v>1.44</v>
      </c>
      <c r="J1934" s="1191">
        <v>0</v>
      </c>
      <c r="K1934" s="1192">
        <v>35</v>
      </c>
      <c r="L1934" s="1191">
        <v>29.088000000000001</v>
      </c>
      <c r="M1934" s="1191">
        <v>50.4</v>
      </c>
      <c r="N1934" s="1190">
        <v>1</v>
      </c>
      <c r="O1934" s="1190">
        <v>0</v>
      </c>
      <c r="P1934" s="1187">
        <v>4690379106173</v>
      </c>
      <c r="Q1934" s="1190"/>
      <c r="R1934" s="1190">
        <v>0</v>
      </c>
      <c r="S1934" s="968" t="s">
        <v>4092</v>
      </c>
      <c r="T1934" s="983">
        <f t="shared" si="60"/>
        <v>3268.26</v>
      </c>
      <c r="U1934" s="983">
        <f t="shared" si="61"/>
        <v>3431.6730000000002</v>
      </c>
      <c r="V1934" s="1169"/>
    </row>
    <row r="1935" spans="1:22" hidden="1">
      <c r="A1935" s="1187" t="s">
        <v>4819</v>
      </c>
      <c r="B1935" s="1188">
        <v>610010005833</v>
      </c>
      <c r="C1935" s="1187" t="s">
        <v>4855</v>
      </c>
      <c r="D1935" s="1187" t="s">
        <v>4101</v>
      </c>
      <c r="E1935" s="1187" t="s">
        <v>4090</v>
      </c>
      <c r="F1935" s="1189">
        <v>4878</v>
      </c>
      <c r="G1935" s="1187" t="s">
        <v>4091</v>
      </c>
      <c r="H1935" s="1190">
        <v>2</v>
      </c>
      <c r="I1935" s="1191">
        <v>1.44</v>
      </c>
      <c r="J1935" s="1191">
        <v>0</v>
      </c>
      <c r="K1935" s="1192">
        <v>35</v>
      </c>
      <c r="L1935" s="1191">
        <v>29.088000000000001</v>
      </c>
      <c r="M1935" s="1191">
        <v>50.4</v>
      </c>
      <c r="N1935" s="1190">
        <v>1</v>
      </c>
      <c r="O1935" s="1190">
        <v>0</v>
      </c>
      <c r="P1935" s="1187">
        <v>4690379106180</v>
      </c>
      <c r="Q1935" s="1190"/>
      <c r="R1935" s="1190">
        <v>0</v>
      </c>
      <c r="S1935" s="968" t="s">
        <v>4092</v>
      </c>
      <c r="T1935" s="983">
        <f t="shared" si="60"/>
        <v>3268.26</v>
      </c>
      <c r="U1935" s="983">
        <f t="shared" si="61"/>
        <v>3431.6730000000002</v>
      </c>
      <c r="V1935" s="1169"/>
    </row>
    <row r="1936" spans="1:22" hidden="1">
      <c r="A1936" s="1187" t="s">
        <v>4819</v>
      </c>
      <c r="B1936" s="1188">
        <v>610010005834</v>
      </c>
      <c r="C1936" s="1187" t="s">
        <v>4856</v>
      </c>
      <c r="D1936" s="1187" t="s">
        <v>4101</v>
      </c>
      <c r="E1936" s="1187" t="s">
        <v>4090</v>
      </c>
      <c r="F1936" s="1189">
        <v>4878</v>
      </c>
      <c r="G1936" s="1187" t="s">
        <v>4091</v>
      </c>
      <c r="H1936" s="1190">
        <v>2</v>
      </c>
      <c r="I1936" s="1191">
        <v>1.44</v>
      </c>
      <c r="J1936" s="1191">
        <v>0</v>
      </c>
      <c r="K1936" s="1192">
        <v>35</v>
      </c>
      <c r="L1936" s="1191">
        <v>29.088000000000001</v>
      </c>
      <c r="M1936" s="1191">
        <v>50.4</v>
      </c>
      <c r="N1936" s="1190">
        <v>1</v>
      </c>
      <c r="O1936" s="1190">
        <v>0</v>
      </c>
      <c r="P1936" s="1187">
        <v>4690379106197</v>
      </c>
      <c r="Q1936" s="1190"/>
      <c r="R1936" s="1190">
        <v>0</v>
      </c>
      <c r="S1936" s="968" t="s">
        <v>4092</v>
      </c>
      <c r="T1936" s="983">
        <f t="shared" si="60"/>
        <v>3268.26</v>
      </c>
      <c r="U1936" s="983">
        <f t="shared" si="61"/>
        <v>3431.6730000000002</v>
      </c>
      <c r="V1936" s="1169"/>
    </row>
    <row r="1937" spans="1:22" hidden="1">
      <c r="A1937" s="1187" t="s">
        <v>4819</v>
      </c>
      <c r="B1937" s="1188">
        <v>600010001809</v>
      </c>
      <c r="C1937" s="1187" t="s">
        <v>4857</v>
      </c>
      <c r="D1937" s="1187"/>
      <c r="E1937" s="1187" t="s">
        <v>4090</v>
      </c>
      <c r="F1937" s="1189">
        <v>7350</v>
      </c>
      <c r="G1937" s="1187" t="s">
        <v>4091</v>
      </c>
      <c r="H1937" s="1190">
        <v>47</v>
      </c>
      <c r="I1937" s="1191">
        <v>1.08</v>
      </c>
      <c r="J1937" s="1191">
        <v>0</v>
      </c>
      <c r="K1937" s="1192">
        <v>48</v>
      </c>
      <c r="L1937" s="1191">
        <v>20.303999999999998</v>
      </c>
      <c r="M1937" s="1191">
        <v>51.84</v>
      </c>
      <c r="N1937" s="1190">
        <v>1</v>
      </c>
      <c r="O1937" s="1190">
        <v>0</v>
      </c>
      <c r="P1937" s="1187">
        <v>4690379106203</v>
      </c>
      <c r="Q1937" s="1190"/>
      <c r="R1937" s="1190">
        <v>0</v>
      </c>
      <c r="S1937" s="968" t="s">
        <v>4092</v>
      </c>
      <c r="T1937" s="983">
        <f t="shared" si="60"/>
        <v>4924.5</v>
      </c>
      <c r="U1937" s="983">
        <f t="shared" si="61"/>
        <v>5170.7250000000004</v>
      </c>
      <c r="V1937" s="1169"/>
    </row>
    <row r="1938" spans="1:22" hidden="1">
      <c r="A1938" s="1187" t="s">
        <v>4819</v>
      </c>
      <c r="B1938" s="1188">
        <v>600010001810</v>
      </c>
      <c r="C1938" s="1187" t="s">
        <v>4859</v>
      </c>
      <c r="D1938" s="1187"/>
      <c r="E1938" s="1187" t="s">
        <v>4090</v>
      </c>
      <c r="F1938" s="1189">
        <v>7350</v>
      </c>
      <c r="G1938" s="1187" t="s">
        <v>4091</v>
      </c>
      <c r="H1938" s="1190">
        <v>47</v>
      </c>
      <c r="I1938" s="1191">
        <v>1.08</v>
      </c>
      <c r="J1938" s="1191">
        <v>0</v>
      </c>
      <c r="K1938" s="1192">
        <v>48</v>
      </c>
      <c r="L1938" s="1191">
        <v>20.303999999999998</v>
      </c>
      <c r="M1938" s="1191">
        <v>51.84</v>
      </c>
      <c r="N1938" s="1190">
        <v>1</v>
      </c>
      <c r="O1938" s="1190">
        <v>0</v>
      </c>
      <c r="P1938" s="1187">
        <v>4690379106210</v>
      </c>
      <c r="Q1938" s="1190"/>
      <c r="R1938" s="1190">
        <v>0</v>
      </c>
      <c r="S1938" s="968" t="s">
        <v>4092</v>
      </c>
      <c r="T1938" s="983">
        <f t="shared" si="60"/>
        <v>4924.5</v>
      </c>
      <c r="U1938" s="983">
        <f t="shared" si="61"/>
        <v>5170.7250000000004</v>
      </c>
      <c r="V1938" s="1169"/>
    </row>
    <row r="1939" spans="1:22" hidden="1">
      <c r="A1939" s="1187" t="s">
        <v>4819</v>
      </c>
      <c r="B1939" s="1188">
        <v>600010001811</v>
      </c>
      <c r="C1939" s="1187" t="s">
        <v>4860</v>
      </c>
      <c r="D1939" s="1187"/>
      <c r="E1939" s="1187" t="s">
        <v>4090</v>
      </c>
      <c r="F1939" s="1189">
        <v>7350</v>
      </c>
      <c r="G1939" s="1187" t="s">
        <v>4091</v>
      </c>
      <c r="H1939" s="1190">
        <v>47</v>
      </c>
      <c r="I1939" s="1191">
        <v>1.08</v>
      </c>
      <c r="J1939" s="1191">
        <v>0</v>
      </c>
      <c r="K1939" s="1192">
        <v>48</v>
      </c>
      <c r="L1939" s="1191">
        <v>20.303999999999998</v>
      </c>
      <c r="M1939" s="1191">
        <v>51.84</v>
      </c>
      <c r="N1939" s="1190">
        <v>1</v>
      </c>
      <c r="O1939" s="1190">
        <v>0</v>
      </c>
      <c r="P1939" s="1187">
        <v>4690379106227</v>
      </c>
      <c r="Q1939" s="1190"/>
      <c r="R1939" s="1190">
        <v>0</v>
      </c>
      <c r="S1939" s="968" t="s">
        <v>4092</v>
      </c>
      <c r="T1939" s="983">
        <f t="shared" si="60"/>
        <v>4924.5</v>
      </c>
      <c r="U1939" s="983">
        <f t="shared" si="61"/>
        <v>5170.7250000000004</v>
      </c>
      <c r="V1939" s="1169"/>
    </row>
    <row r="1940" spans="1:22" hidden="1">
      <c r="A1940" s="1187" t="s">
        <v>4819</v>
      </c>
      <c r="B1940" s="1188">
        <v>600010001812</v>
      </c>
      <c r="C1940" s="1187" t="s">
        <v>4861</v>
      </c>
      <c r="D1940" s="1187"/>
      <c r="E1940" s="1187" t="s">
        <v>4090</v>
      </c>
      <c r="F1940" s="1189">
        <v>7350</v>
      </c>
      <c r="G1940" s="1187" t="s">
        <v>4091</v>
      </c>
      <c r="H1940" s="1190">
        <v>47</v>
      </c>
      <c r="I1940" s="1191">
        <v>1.08</v>
      </c>
      <c r="J1940" s="1191">
        <v>0</v>
      </c>
      <c r="K1940" s="1192">
        <v>48</v>
      </c>
      <c r="L1940" s="1191">
        <v>20.303999999999998</v>
      </c>
      <c r="M1940" s="1191">
        <v>51.84</v>
      </c>
      <c r="N1940" s="1190">
        <v>1</v>
      </c>
      <c r="O1940" s="1190">
        <v>0</v>
      </c>
      <c r="P1940" s="1187">
        <v>4690379106234</v>
      </c>
      <c r="Q1940" s="1190"/>
      <c r="R1940" s="1190">
        <v>0</v>
      </c>
      <c r="S1940" s="968" t="s">
        <v>4092</v>
      </c>
      <c r="T1940" s="983">
        <f t="shared" si="60"/>
        <v>4924.5</v>
      </c>
      <c r="U1940" s="983">
        <f t="shared" si="61"/>
        <v>5170.7250000000004</v>
      </c>
      <c r="V1940" s="1169"/>
    </row>
    <row r="1941" spans="1:22" hidden="1">
      <c r="A1941" s="1187" t="s">
        <v>4819</v>
      </c>
      <c r="B1941" s="1188">
        <v>610130008137</v>
      </c>
      <c r="C1941" s="1187" t="s">
        <v>4862</v>
      </c>
      <c r="D1941" s="1187" t="s">
        <v>4119</v>
      </c>
      <c r="E1941" s="1187" t="s">
        <v>4090</v>
      </c>
      <c r="F1941" s="1189">
        <v>8082</v>
      </c>
      <c r="G1941" s="1187" t="s">
        <v>4091</v>
      </c>
      <c r="H1941" s="1190">
        <v>10</v>
      </c>
      <c r="I1941" s="1191">
        <v>0.57599539203686401</v>
      </c>
      <c r="J1941" s="1191">
        <v>8</v>
      </c>
      <c r="K1941" s="1192">
        <v>60</v>
      </c>
      <c r="L1941" s="1191">
        <v>17.600000000000001</v>
      </c>
      <c r="M1941" s="1191">
        <v>34.559723522211797</v>
      </c>
      <c r="N1941" s="1190">
        <v>1</v>
      </c>
      <c r="O1941" s="1190">
        <v>0</v>
      </c>
      <c r="P1941" s="1187">
        <v>4690379106616</v>
      </c>
      <c r="Q1941" s="1190"/>
      <c r="R1941" s="1190">
        <v>0</v>
      </c>
      <c r="S1941" s="968" t="s">
        <v>4092</v>
      </c>
      <c r="T1941" s="983">
        <f t="shared" si="60"/>
        <v>5414.9400000000005</v>
      </c>
      <c r="U1941" s="983">
        <f t="shared" si="61"/>
        <v>5685.6870000000008</v>
      </c>
      <c r="V1941" s="1169"/>
    </row>
    <row r="1942" spans="1:22" hidden="1">
      <c r="A1942" s="1187" t="s">
        <v>4819</v>
      </c>
      <c r="B1942" s="1188">
        <v>610130008138</v>
      </c>
      <c r="C1942" s="1187" t="s">
        <v>4863</v>
      </c>
      <c r="D1942" s="1187" t="s">
        <v>4119</v>
      </c>
      <c r="E1942" s="1187" t="s">
        <v>4090</v>
      </c>
      <c r="F1942" s="1189">
        <v>8082</v>
      </c>
      <c r="G1942" s="1187" t="s">
        <v>4091</v>
      </c>
      <c r="H1942" s="1190">
        <v>10</v>
      </c>
      <c r="I1942" s="1191">
        <v>0.57599539203686401</v>
      </c>
      <c r="J1942" s="1191">
        <v>8</v>
      </c>
      <c r="K1942" s="1192">
        <v>60</v>
      </c>
      <c r="L1942" s="1191">
        <v>17.600000000000001</v>
      </c>
      <c r="M1942" s="1191">
        <v>34.559723522211797</v>
      </c>
      <c r="N1942" s="1190">
        <v>1</v>
      </c>
      <c r="O1942" s="1190">
        <v>0</v>
      </c>
      <c r="P1942" s="1187">
        <v>4690379106623</v>
      </c>
      <c r="Q1942" s="1190"/>
      <c r="R1942" s="1190">
        <v>0</v>
      </c>
      <c r="S1942" s="968" t="s">
        <v>4092</v>
      </c>
      <c r="T1942" s="983">
        <f t="shared" si="60"/>
        <v>5414.9400000000005</v>
      </c>
      <c r="U1942" s="983">
        <f t="shared" si="61"/>
        <v>5685.6870000000008</v>
      </c>
      <c r="V1942" s="1169"/>
    </row>
    <row r="1943" spans="1:22" hidden="1">
      <c r="A1943" s="1187" t="s">
        <v>4819</v>
      </c>
      <c r="B1943" s="1188">
        <v>610130008139</v>
      </c>
      <c r="C1943" s="1187" t="s">
        <v>4864</v>
      </c>
      <c r="D1943" s="1187" t="s">
        <v>4119</v>
      </c>
      <c r="E1943" s="1187" t="s">
        <v>4090</v>
      </c>
      <c r="F1943" s="1189">
        <v>6390</v>
      </c>
      <c r="G1943" s="1187" t="s">
        <v>4091</v>
      </c>
      <c r="H1943" s="1190">
        <v>10</v>
      </c>
      <c r="I1943" s="1191">
        <v>0.57599539203686401</v>
      </c>
      <c r="J1943" s="1191">
        <v>8</v>
      </c>
      <c r="K1943" s="1192">
        <v>60</v>
      </c>
      <c r="L1943" s="1191">
        <v>17.600000000000001</v>
      </c>
      <c r="M1943" s="1191">
        <v>34.559723522211797</v>
      </c>
      <c r="N1943" s="1190">
        <v>1</v>
      </c>
      <c r="O1943" s="1190">
        <v>0</v>
      </c>
      <c r="P1943" s="1187">
        <v>4690379106630</v>
      </c>
      <c r="Q1943" s="1190"/>
      <c r="R1943" s="1190">
        <v>0</v>
      </c>
      <c r="S1943" s="968" t="s">
        <v>4092</v>
      </c>
      <c r="T1943" s="983">
        <f t="shared" si="60"/>
        <v>4281.3</v>
      </c>
      <c r="U1943" s="983">
        <f t="shared" si="61"/>
        <v>4495.3650000000007</v>
      </c>
      <c r="V1943" s="1169"/>
    </row>
    <row r="1944" spans="1:22" hidden="1">
      <c r="A1944" s="1187" t="s">
        <v>4819</v>
      </c>
      <c r="B1944" s="1188">
        <v>610130008140</v>
      </c>
      <c r="C1944" s="1187" t="s">
        <v>4865</v>
      </c>
      <c r="D1944" s="1187" t="s">
        <v>4119</v>
      </c>
      <c r="E1944" s="1187" t="s">
        <v>4090</v>
      </c>
      <c r="F1944" s="1189">
        <v>6390</v>
      </c>
      <c r="G1944" s="1187" t="s">
        <v>4091</v>
      </c>
      <c r="H1944" s="1190">
        <v>10</v>
      </c>
      <c r="I1944" s="1191">
        <v>0.57599539203686401</v>
      </c>
      <c r="J1944" s="1191">
        <v>8</v>
      </c>
      <c r="K1944" s="1192">
        <v>60</v>
      </c>
      <c r="L1944" s="1191">
        <v>17.600000000000001</v>
      </c>
      <c r="M1944" s="1191">
        <v>34.559723522211797</v>
      </c>
      <c r="N1944" s="1190">
        <v>1</v>
      </c>
      <c r="O1944" s="1190">
        <v>0</v>
      </c>
      <c r="P1944" s="1187">
        <v>4690379106647</v>
      </c>
      <c r="Q1944" s="1190"/>
      <c r="R1944" s="1190">
        <v>0</v>
      </c>
      <c r="S1944" s="968" t="s">
        <v>4092</v>
      </c>
      <c r="T1944" s="983">
        <f t="shared" si="60"/>
        <v>4281.3</v>
      </c>
      <c r="U1944" s="983">
        <f t="shared" si="61"/>
        <v>4495.3650000000007</v>
      </c>
      <c r="V1944" s="1169"/>
    </row>
    <row r="1945" spans="1:22" hidden="1">
      <c r="A1945" s="1187" t="s">
        <v>4819</v>
      </c>
      <c r="B1945" s="1188">
        <v>610130008141</v>
      </c>
      <c r="C1945" s="1187" t="s">
        <v>4866</v>
      </c>
      <c r="D1945" s="1187" t="s">
        <v>4119</v>
      </c>
      <c r="E1945" s="1187" t="s">
        <v>4090</v>
      </c>
      <c r="F1945" s="1189">
        <v>6390</v>
      </c>
      <c r="G1945" s="1187" t="s">
        <v>4091</v>
      </c>
      <c r="H1945" s="1190">
        <v>10</v>
      </c>
      <c r="I1945" s="1191">
        <v>0.57599539203686401</v>
      </c>
      <c r="J1945" s="1191">
        <v>8</v>
      </c>
      <c r="K1945" s="1192">
        <v>60</v>
      </c>
      <c r="L1945" s="1191">
        <v>17.600000000000001</v>
      </c>
      <c r="M1945" s="1191">
        <v>34.559723522211797</v>
      </c>
      <c r="N1945" s="1190">
        <v>1</v>
      </c>
      <c r="O1945" s="1190">
        <v>0</v>
      </c>
      <c r="P1945" s="1187">
        <v>4690379106654</v>
      </c>
      <c r="Q1945" s="1190"/>
      <c r="R1945" s="1190">
        <v>0</v>
      </c>
      <c r="S1945" s="968" t="s">
        <v>4092</v>
      </c>
      <c r="T1945" s="983">
        <f t="shared" si="60"/>
        <v>4281.3</v>
      </c>
      <c r="U1945" s="983">
        <f t="shared" si="61"/>
        <v>4495.3650000000007</v>
      </c>
      <c r="V1945" s="1169"/>
    </row>
    <row r="1946" spans="1:22" hidden="1">
      <c r="A1946" s="1187" t="s">
        <v>4819</v>
      </c>
      <c r="B1946" s="1188">
        <v>610130008142</v>
      </c>
      <c r="C1946" s="1187" t="s">
        <v>4867</v>
      </c>
      <c r="D1946" s="1187" t="s">
        <v>4119</v>
      </c>
      <c r="E1946" s="1187" t="s">
        <v>4090</v>
      </c>
      <c r="F1946" s="1189">
        <v>5520</v>
      </c>
      <c r="G1946" s="1187" t="s">
        <v>4091</v>
      </c>
      <c r="H1946" s="1190">
        <v>10</v>
      </c>
      <c r="I1946" s="1191">
        <v>0.57599539203686401</v>
      </c>
      <c r="J1946" s="1191">
        <v>8</v>
      </c>
      <c r="K1946" s="1192">
        <v>60</v>
      </c>
      <c r="L1946" s="1191">
        <v>17.600000000000001</v>
      </c>
      <c r="M1946" s="1191">
        <v>34.559723522211797</v>
      </c>
      <c r="N1946" s="1190">
        <v>1</v>
      </c>
      <c r="O1946" s="1190">
        <v>0</v>
      </c>
      <c r="P1946" s="1187">
        <v>4690379106661</v>
      </c>
      <c r="Q1946" s="1190"/>
      <c r="R1946" s="1190">
        <v>0</v>
      </c>
      <c r="S1946" s="968" t="s">
        <v>4092</v>
      </c>
      <c r="T1946" s="983">
        <f t="shared" si="60"/>
        <v>3698.4</v>
      </c>
      <c r="U1946" s="983">
        <f t="shared" si="61"/>
        <v>3883.32</v>
      </c>
      <c r="V1946" s="1169"/>
    </row>
    <row r="1947" spans="1:22" hidden="1">
      <c r="A1947" s="1187" t="s">
        <v>4819</v>
      </c>
      <c r="B1947" s="1188">
        <v>610130008143</v>
      </c>
      <c r="C1947" s="1187" t="s">
        <v>4869</v>
      </c>
      <c r="D1947" s="1187" t="s">
        <v>4119</v>
      </c>
      <c r="E1947" s="1187" t="s">
        <v>4090</v>
      </c>
      <c r="F1947" s="1189">
        <v>5520</v>
      </c>
      <c r="G1947" s="1187" t="s">
        <v>4091</v>
      </c>
      <c r="H1947" s="1190">
        <v>10</v>
      </c>
      <c r="I1947" s="1191">
        <v>0.57599539203686401</v>
      </c>
      <c r="J1947" s="1191">
        <v>8</v>
      </c>
      <c r="K1947" s="1192">
        <v>60</v>
      </c>
      <c r="L1947" s="1191">
        <v>17.600000000000001</v>
      </c>
      <c r="M1947" s="1191">
        <v>34.559723522211797</v>
      </c>
      <c r="N1947" s="1190">
        <v>1</v>
      </c>
      <c r="O1947" s="1190">
        <v>0</v>
      </c>
      <c r="P1947" s="1187">
        <v>4690379106678</v>
      </c>
      <c r="Q1947" s="1190"/>
      <c r="R1947" s="1190">
        <v>0</v>
      </c>
      <c r="S1947" s="968" t="s">
        <v>4092</v>
      </c>
      <c r="T1947" s="983">
        <f t="shared" si="60"/>
        <v>3698.4</v>
      </c>
      <c r="U1947" s="983">
        <f t="shared" si="61"/>
        <v>3883.32</v>
      </c>
      <c r="V1947" s="1169"/>
    </row>
    <row r="1948" spans="1:22" hidden="1">
      <c r="A1948" s="1187" t="s">
        <v>4819</v>
      </c>
      <c r="B1948" s="1188">
        <v>610130008144</v>
      </c>
      <c r="C1948" s="1187" t="s">
        <v>4870</v>
      </c>
      <c r="D1948" s="1187" t="s">
        <v>4119</v>
      </c>
      <c r="E1948" s="1187" t="s">
        <v>4090</v>
      </c>
      <c r="F1948" s="1189">
        <v>5520</v>
      </c>
      <c r="G1948" s="1187" t="s">
        <v>4091</v>
      </c>
      <c r="H1948" s="1190">
        <v>10</v>
      </c>
      <c r="I1948" s="1191">
        <v>0.57599539203686401</v>
      </c>
      <c r="J1948" s="1191">
        <v>8</v>
      </c>
      <c r="K1948" s="1192">
        <v>60</v>
      </c>
      <c r="L1948" s="1191">
        <v>17.600000000000001</v>
      </c>
      <c r="M1948" s="1191">
        <v>34.559723522211797</v>
      </c>
      <c r="N1948" s="1190">
        <v>1</v>
      </c>
      <c r="O1948" s="1190">
        <v>0</v>
      </c>
      <c r="P1948" s="1187">
        <v>4690379106685</v>
      </c>
      <c r="Q1948" s="1190"/>
      <c r="R1948" s="1190">
        <v>0</v>
      </c>
      <c r="S1948" s="968" t="s">
        <v>4092</v>
      </c>
      <c r="T1948" s="983">
        <f t="shared" si="60"/>
        <v>3698.4</v>
      </c>
      <c r="U1948" s="983">
        <f t="shared" si="61"/>
        <v>3883.32</v>
      </c>
      <c r="V1948" s="1169"/>
    </row>
    <row r="1949" spans="1:22" hidden="1">
      <c r="A1949" s="1187" t="s">
        <v>4819</v>
      </c>
      <c r="B1949" s="1188">
        <v>610130008145</v>
      </c>
      <c r="C1949" s="1187" t="s">
        <v>4871</v>
      </c>
      <c r="D1949" s="1187" t="s">
        <v>4125</v>
      </c>
      <c r="E1949" s="1187" t="s">
        <v>4090</v>
      </c>
      <c r="F1949" s="1189">
        <v>5520</v>
      </c>
      <c r="G1949" s="1187" t="s">
        <v>4091</v>
      </c>
      <c r="H1949" s="1190">
        <v>10</v>
      </c>
      <c r="I1949" s="1191">
        <v>0.43199654402764798</v>
      </c>
      <c r="J1949" s="1191">
        <v>6</v>
      </c>
      <c r="K1949" s="1192">
        <v>72</v>
      </c>
      <c r="L1949" s="1191">
        <v>9.33</v>
      </c>
      <c r="M1949" s="1191">
        <v>31.103751169990598</v>
      </c>
      <c r="N1949" s="1190">
        <v>1</v>
      </c>
      <c r="O1949" s="1190">
        <v>0</v>
      </c>
      <c r="P1949" s="1187">
        <v>4690379106692</v>
      </c>
      <c r="Q1949" s="1190"/>
      <c r="R1949" s="1190">
        <v>0</v>
      </c>
      <c r="S1949" s="968" t="s">
        <v>4092</v>
      </c>
      <c r="T1949" s="983">
        <f t="shared" si="60"/>
        <v>3698.4</v>
      </c>
      <c r="U1949" s="983">
        <f t="shared" si="61"/>
        <v>3883.32</v>
      </c>
      <c r="V1949" s="1169"/>
    </row>
    <row r="1950" spans="1:22" hidden="1">
      <c r="A1950" s="1187" t="s">
        <v>4819</v>
      </c>
      <c r="B1950" s="1188">
        <v>610130008146</v>
      </c>
      <c r="C1950" s="1187" t="s">
        <v>4872</v>
      </c>
      <c r="D1950" s="1187" t="s">
        <v>4125</v>
      </c>
      <c r="E1950" s="1187" t="s">
        <v>4090</v>
      </c>
      <c r="F1950" s="1189">
        <v>14400</v>
      </c>
      <c r="G1950" s="1187" t="s">
        <v>4091</v>
      </c>
      <c r="H1950" s="1190">
        <v>10</v>
      </c>
      <c r="I1950" s="1191">
        <v>0.43199654402764798</v>
      </c>
      <c r="J1950" s="1191">
        <v>6</v>
      </c>
      <c r="K1950" s="1192">
        <v>72</v>
      </c>
      <c r="L1950" s="1191">
        <v>9.33</v>
      </c>
      <c r="M1950" s="1191">
        <v>31.103751169990598</v>
      </c>
      <c r="N1950" s="1190">
        <v>1</v>
      </c>
      <c r="O1950" s="1190">
        <v>0</v>
      </c>
      <c r="P1950" s="1187">
        <v>4690379106708</v>
      </c>
      <c r="Q1950" s="1190"/>
      <c r="R1950" s="1190">
        <v>0</v>
      </c>
      <c r="S1950" s="968" t="s">
        <v>4092</v>
      </c>
      <c r="T1950" s="983">
        <f t="shared" si="60"/>
        <v>9648</v>
      </c>
      <c r="U1950" s="983">
        <f t="shared" si="61"/>
        <v>10130.4</v>
      </c>
      <c r="V1950" s="1169"/>
    </row>
    <row r="1951" spans="1:22" hidden="1">
      <c r="A1951" s="1187" t="s">
        <v>4819</v>
      </c>
      <c r="B1951" s="1188">
        <v>610130008147</v>
      </c>
      <c r="C1951" s="1187" t="s">
        <v>4873</v>
      </c>
      <c r="D1951" s="1187" t="s">
        <v>4125</v>
      </c>
      <c r="E1951" s="1187" t="s">
        <v>4090</v>
      </c>
      <c r="F1951" s="1189">
        <v>14400</v>
      </c>
      <c r="G1951" s="1187" t="s">
        <v>4091</v>
      </c>
      <c r="H1951" s="1190">
        <v>10</v>
      </c>
      <c r="I1951" s="1191">
        <v>0.43199654402764798</v>
      </c>
      <c r="J1951" s="1191">
        <v>6</v>
      </c>
      <c r="K1951" s="1192">
        <v>72</v>
      </c>
      <c r="L1951" s="1191">
        <v>9.33</v>
      </c>
      <c r="M1951" s="1191">
        <v>31.103751169990598</v>
      </c>
      <c r="N1951" s="1190">
        <v>1</v>
      </c>
      <c r="O1951" s="1190">
        <v>0</v>
      </c>
      <c r="P1951" s="1187">
        <v>4690379106715</v>
      </c>
      <c r="Q1951" s="1190"/>
      <c r="R1951" s="1190">
        <v>0</v>
      </c>
      <c r="S1951" s="968" t="s">
        <v>4092</v>
      </c>
      <c r="T1951" s="983">
        <f t="shared" si="60"/>
        <v>9648</v>
      </c>
      <c r="U1951" s="983">
        <f t="shared" si="61"/>
        <v>10130.4</v>
      </c>
      <c r="V1951" s="1169"/>
    </row>
    <row r="1952" spans="1:22" hidden="1">
      <c r="A1952" s="1187" t="s">
        <v>4819</v>
      </c>
      <c r="B1952" s="1188">
        <v>610130008148</v>
      </c>
      <c r="C1952" s="1187" t="s">
        <v>4874</v>
      </c>
      <c r="D1952" s="1187" t="s">
        <v>4125</v>
      </c>
      <c r="E1952" s="1187" t="s">
        <v>4090</v>
      </c>
      <c r="F1952" s="1189">
        <v>14400</v>
      </c>
      <c r="G1952" s="1187" t="s">
        <v>4091</v>
      </c>
      <c r="H1952" s="1190">
        <v>10</v>
      </c>
      <c r="I1952" s="1191">
        <v>0.43199654402764798</v>
      </c>
      <c r="J1952" s="1191">
        <v>6</v>
      </c>
      <c r="K1952" s="1192">
        <v>72</v>
      </c>
      <c r="L1952" s="1191">
        <v>9.33</v>
      </c>
      <c r="M1952" s="1191">
        <v>31.103751169990598</v>
      </c>
      <c r="N1952" s="1190">
        <v>1</v>
      </c>
      <c r="O1952" s="1190">
        <v>0</v>
      </c>
      <c r="P1952" s="1187">
        <v>4690379106722</v>
      </c>
      <c r="Q1952" s="1190"/>
      <c r="R1952" s="1190">
        <v>0</v>
      </c>
      <c r="S1952" s="968" t="s">
        <v>4092</v>
      </c>
      <c r="T1952" s="983">
        <f t="shared" si="60"/>
        <v>9648</v>
      </c>
      <c r="U1952" s="983">
        <f t="shared" si="61"/>
        <v>10130.4</v>
      </c>
      <c r="V1952" s="1169"/>
    </row>
    <row r="1953" spans="1:22" hidden="1">
      <c r="A1953" s="1187" t="s">
        <v>4819</v>
      </c>
      <c r="B1953" s="1188">
        <v>610130008149</v>
      </c>
      <c r="C1953" s="1187" t="s">
        <v>4875</v>
      </c>
      <c r="D1953" s="1187" t="s">
        <v>4125</v>
      </c>
      <c r="E1953" s="1187" t="s">
        <v>4090</v>
      </c>
      <c r="F1953" s="1189">
        <v>14400</v>
      </c>
      <c r="G1953" s="1187" t="s">
        <v>4091</v>
      </c>
      <c r="H1953" s="1190">
        <v>10</v>
      </c>
      <c r="I1953" s="1191">
        <v>0.43199654402764798</v>
      </c>
      <c r="J1953" s="1191">
        <v>6</v>
      </c>
      <c r="K1953" s="1192">
        <v>72</v>
      </c>
      <c r="L1953" s="1191">
        <v>9.33</v>
      </c>
      <c r="M1953" s="1191">
        <v>31.103751169990598</v>
      </c>
      <c r="N1953" s="1190">
        <v>1</v>
      </c>
      <c r="O1953" s="1190">
        <v>0</v>
      </c>
      <c r="P1953" s="1187">
        <v>4690379106739</v>
      </c>
      <c r="Q1953" s="1190"/>
      <c r="R1953" s="1190">
        <v>0</v>
      </c>
      <c r="S1953" s="968" t="s">
        <v>4092</v>
      </c>
      <c r="T1953" s="983">
        <f t="shared" si="60"/>
        <v>9648</v>
      </c>
      <c r="U1953" s="983">
        <f t="shared" si="61"/>
        <v>10130.4</v>
      </c>
      <c r="V1953" s="1169"/>
    </row>
    <row r="1954" spans="1:22" hidden="1">
      <c r="A1954" s="1187" t="s">
        <v>4819</v>
      </c>
      <c r="B1954" s="1188">
        <v>610130008150</v>
      </c>
      <c r="C1954" s="1187" t="s">
        <v>4876</v>
      </c>
      <c r="D1954" s="1187" t="s">
        <v>4125</v>
      </c>
      <c r="E1954" s="1187" t="s">
        <v>4090</v>
      </c>
      <c r="F1954" s="1189">
        <v>14400</v>
      </c>
      <c r="G1954" s="1187" t="s">
        <v>4091</v>
      </c>
      <c r="H1954" s="1190">
        <v>10</v>
      </c>
      <c r="I1954" s="1191">
        <v>0.43199654402764798</v>
      </c>
      <c r="J1954" s="1191">
        <v>6</v>
      </c>
      <c r="K1954" s="1192">
        <v>72</v>
      </c>
      <c r="L1954" s="1191">
        <v>9.33</v>
      </c>
      <c r="M1954" s="1191">
        <v>31.103751169990598</v>
      </c>
      <c r="N1954" s="1190">
        <v>1</v>
      </c>
      <c r="O1954" s="1190">
        <v>0</v>
      </c>
      <c r="P1954" s="1187">
        <v>4690379106746</v>
      </c>
      <c r="Q1954" s="1190"/>
      <c r="R1954" s="1190">
        <v>0</v>
      </c>
      <c r="S1954" s="968" t="s">
        <v>4092</v>
      </c>
      <c r="T1954" s="983">
        <f t="shared" si="60"/>
        <v>9648</v>
      </c>
      <c r="U1954" s="983">
        <f t="shared" si="61"/>
        <v>10130.4</v>
      </c>
      <c r="V1954" s="1169"/>
    </row>
    <row r="1955" spans="1:22" hidden="1">
      <c r="A1955" s="1187" t="s">
        <v>4819</v>
      </c>
      <c r="B1955" s="1188">
        <v>610130008151</v>
      </c>
      <c r="C1955" s="1187" t="s">
        <v>4877</v>
      </c>
      <c r="D1955" s="1187" t="s">
        <v>4125</v>
      </c>
      <c r="E1955" s="1187" t="s">
        <v>4090</v>
      </c>
      <c r="F1955" s="1189">
        <v>14400</v>
      </c>
      <c r="G1955" s="1187" t="s">
        <v>4091</v>
      </c>
      <c r="H1955" s="1190">
        <v>10</v>
      </c>
      <c r="I1955" s="1191">
        <v>0.43199654402764798</v>
      </c>
      <c r="J1955" s="1191">
        <v>6</v>
      </c>
      <c r="K1955" s="1192">
        <v>72</v>
      </c>
      <c r="L1955" s="1191">
        <v>9.33</v>
      </c>
      <c r="M1955" s="1191">
        <v>31.103751169990598</v>
      </c>
      <c r="N1955" s="1190">
        <v>1</v>
      </c>
      <c r="O1955" s="1190">
        <v>0</v>
      </c>
      <c r="P1955" s="1187">
        <v>4690379106753</v>
      </c>
      <c r="Q1955" s="1190"/>
      <c r="R1955" s="1190">
        <v>0</v>
      </c>
      <c r="S1955" s="968" t="s">
        <v>4092</v>
      </c>
      <c r="T1955" s="983">
        <f t="shared" si="60"/>
        <v>9648</v>
      </c>
      <c r="U1955" s="983">
        <f t="shared" si="61"/>
        <v>10130.4</v>
      </c>
      <c r="V1955" s="1169"/>
    </row>
    <row r="1956" spans="1:22" hidden="1">
      <c r="A1956" s="1187" t="s">
        <v>4819</v>
      </c>
      <c r="B1956" s="1188">
        <v>610130008152</v>
      </c>
      <c r="C1956" s="1187" t="s">
        <v>4878</v>
      </c>
      <c r="D1956" s="1187" t="s">
        <v>4125</v>
      </c>
      <c r="E1956" s="1187" t="s">
        <v>4090</v>
      </c>
      <c r="F1956" s="1189">
        <v>14400</v>
      </c>
      <c r="G1956" s="1187" t="s">
        <v>4091</v>
      </c>
      <c r="H1956" s="1190">
        <v>10</v>
      </c>
      <c r="I1956" s="1191">
        <v>0.43199654402764798</v>
      </c>
      <c r="J1956" s="1191">
        <v>6</v>
      </c>
      <c r="K1956" s="1192">
        <v>72</v>
      </c>
      <c r="L1956" s="1191">
        <v>9.33</v>
      </c>
      <c r="M1956" s="1191">
        <v>31.103751169990598</v>
      </c>
      <c r="N1956" s="1190">
        <v>1</v>
      </c>
      <c r="O1956" s="1190">
        <v>0</v>
      </c>
      <c r="P1956" s="1187">
        <v>4690379106760</v>
      </c>
      <c r="Q1956" s="1190"/>
      <c r="R1956" s="1190">
        <v>0</v>
      </c>
      <c r="S1956" s="968" t="s">
        <v>4092</v>
      </c>
      <c r="T1956" s="983">
        <f t="shared" si="60"/>
        <v>9648</v>
      </c>
      <c r="U1956" s="983">
        <f t="shared" si="61"/>
        <v>10130.4</v>
      </c>
      <c r="V1956" s="1169"/>
    </row>
    <row r="1957" spans="1:22" hidden="1">
      <c r="A1957" s="1187" t="s">
        <v>4819</v>
      </c>
      <c r="B1957" s="1188">
        <v>620070002861</v>
      </c>
      <c r="C1957" s="1187" t="s">
        <v>4879</v>
      </c>
      <c r="D1957" s="1187" t="s">
        <v>4144</v>
      </c>
      <c r="E1957" s="1187" t="s">
        <v>4090</v>
      </c>
      <c r="F1957" s="1189">
        <v>14400</v>
      </c>
      <c r="G1957" s="1187" t="s">
        <v>4091</v>
      </c>
      <c r="H1957" s="1190">
        <v>2</v>
      </c>
      <c r="I1957" s="1191">
        <v>1.05596620908131</v>
      </c>
      <c r="J1957" s="1191">
        <v>0</v>
      </c>
      <c r="K1957" s="1192">
        <v>18</v>
      </c>
      <c r="L1957" s="1191">
        <v>22.9</v>
      </c>
      <c r="M1957" s="1191">
        <v>19.007391763463598</v>
      </c>
      <c r="N1957" s="1190">
        <v>1</v>
      </c>
      <c r="O1957" s="1190">
        <v>0</v>
      </c>
      <c r="P1957" s="1187">
        <v>4690379106777</v>
      </c>
      <c r="Q1957" s="1190"/>
      <c r="R1957" s="1190">
        <v>0</v>
      </c>
      <c r="S1957" s="968" t="s">
        <v>4092</v>
      </c>
      <c r="T1957" s="983">
        <f t="shared" si="60"/>
        <v>9648</v>
      </c>
      <c r="U1957" s="983">
        <f t="shared" si="61"/>
        <v>10130.4</v>
      </c>
      <c r="V1957" s="1169"/>
    </row>
    <row r="1958" spans="1:22" hidden="1">
      <c r="A1958" s="1187" t="s">
        <v>4819</v>
      </c>
      <c r="B1958" s="1188">
        <v>620070002862</v>
      </c>
      <c r="C1958" s="1187" t="s">
        <v>4880</v>
      </c>
      <c r="D1958" s="1187" t="s">
        <v>4144</v>
      </c>
      <c r="E1958" s="1187" t="s">
        <v>4135</v>
      </c>
      <c r="F1958" s="1189">
        <v>1236</v>
      </c>
      <c r="G1958" s="1187" t="s">
        <v>4091</v>
      </c>
      <c r="H1958" s="1190">
        <v>2</v>
      </c>
      <c r="I1958" s="1191">
        <v>1.05596620908131</v>
      </c>
      <c r="J1958" s="1191">
        <v>0</v>
      </c>
      <c r="K1958" s="1192">
        <v>18</v>
      </c>
      <c r="L1958" s="1191">
        <v>22.9</v>
      </c>
      <c r="M1958" s="1191">
        <v>19.007391763463598</v>
      </c>
      <c r="N1958" s="1190">
        <v>1</v>
      </c>
      <c r="O1958" s="1190">
        <v>0</v>
      </c>
      <c r="P1958" s="1187">
        <v>4690379106784</v>
      </c>
      <c r="Q1958" s="1190"/>
      <c r="R1958" s="1190">
        <v>0</v>
      </c>
      <c r="S1958" s="968" t="s">
        <v>4092</v>
      </c>
      <c r="T1958" s="983">
        <f t="shared" si="60"/>
        <v>828.12</v>
      </c>
      <c r="U1958" s="983">
        <f t="shared" si="61"/>
        <v>869.52600000000007</v>
      </c>
      <c r="V1958" s="1169"/>
    </row>
    <row r="1959" spans="1:22" hidden="1">
      <c r="A1959" s="1187" t="s">
        <v>4819</v>
      </c>
      <c r="B1959" s="1188">
        <v>620070002863</v>
      </c>
      <c r="C1959" s="1187" t="s">
        <v>4881</v>
      </c>
      <c r="D1959" s="1187" t="s">
        <v>4144</v>
      </c>
      <c r="E1959" s="1187" t="s">
        <v>4135</v>
      </c>
      <c r="F1959" s="1189">
        <v>1236</v>
      </c>
      <c r="G1959" s="1187" t="s">
        <v>4091</v>
      </c>
      <c r="H1959" s="1190">
        <v>2</v>
      </c>
      <c r="I1959" s="1191">
        <v>1.05596620908131</v>
      </c>
      <c r="J1959" s="1191">
        <v>0</v>
      </c>
      <c r="K1959" s="1192">
        <v>18</v>
      </c>
      <c r="L1959" s="1191">
        <v>22.9</v>
      </c>
      <c r="M1959" s="1191">
        <v>19.007391763463598</v>
      </c>
      <c r="N1959" s="1190">
        <v>1</v>
      </c>
      <c r="O1959" s="1190">
        <v>0</v>
      </c>
      <c r="P1959" s="1187">
        <v>4690379106791</v>
      </c>
      <c r="Q1959" s="1190"/>
      <c r="R1959" s="1190">
        <v>0</v>
      </c>
      <c r="S1959" s="968" t="s">
        <v>4092</v>
      </c>
      <c r="T1959" s="983">
        <f t="shared" si="60"/>
        <v>828.12</v>
      </c>
      <c r="U1959" s="983">
        <f t="shared" si="61"/>
        <v>869.52600000000007</v>
      </c>
      <c r="V1959" s="1169"/>
    </row>
    <row r="1960" spans="1:22" hidden="1">
      <c r="A1960" s="1187" t="s">
        <v>4819</v>
      </c>
      <c r="B1960" s="1188">
        <v>620070002864</v>
      </c>
      <c r="C1960" s="1187" t="s">
        <v>4882</v>
      </c>
      <c r="D1960" s="1187" t="s">
        <v>4144</v>
      </c>
      <c r="E1960" s="1187" t="s">
        <v>4135</v>
      </c>
      <c r="F1960" s="1189">
        <v>1236</v>
      </c>
      <c r="G1960" s="1187" t="s">
        <v>4091</v>
      </c>
      <c r="H1960" s="1190">
        <v>2</v>
      </c>
      <c r="I1960" s="1191">
        <v>1.05596620908131</v>
      </c>
      <c r="J1960" s="1191">
        <v>0</v>
      </c>
      <c r="K1960" s="1192">
        <v>18</v>
      </c>
      <c r="L1960" s="1191">
        <v>22.9</v>
      </c>
      <c r="M1960" s="1191">
        <v>19.007391763463598</v>
      </c>
      <c r="N1960" s="1190">
        <v>1</v>
      </c>
      <c r="O1960" s="1190">
        <v>0</v>
      </c>
      <c r="P1960" s="1187">
        <v>4690379106807</v>
      </c>
      <c r="Q1960" s="1190"/>
      <c r="R1960" s="1190">
        <v>0</v>
      </c>
      <c r="S1960" s="968" t="s">
        <v>4092</v>
      </c>
      <c r="T1960" s="983">
        <f t="shared" si="60"/>
        <v>828.12</v>
      </c>
      <c r="U1960" s="983">
        <f t="shared" si="61"/>
        <v>869.52600000000007</v>
      </c>
      <c r="V1960" s="1169"/>
    </row>
    <row r="1961" spans="1:22" hidden="1">
      <c r="A1961" s="1187" t="s">
        <v>4819</v>
      </c>
      <c r="B1961" s="1188">
        <v>620070002865</v>
      </c>
      <c r="C1961" s="1187" t="s">
        <v>4883</v>
      </c>
      <c r="D1961" s="1187" t="s">
        <v>4144</v>
      </c>
      <c r="E1961" s="1187" t="s">
        <v>4135</v>
      </c>
      <c r="F1961" s="1189">
        <v>1236</v>
      </c>
      <c r="G1961" s="1187" t="s">
        <v>4091</v>
      </c>
      <c r="H1961" s="1190">
        <v>2</v>
      </c>
      <c r="I1961" s="1191">
        <v>1.05596620908131</v>
      </c>
      <c r="J1961" s="1191">
        <v>0</v>
      </c>
      <c r="K1961" s="1192">
        <v>18</v>
      </c>
      <c r="L1961" s="1191">
        <v>22.9</v>
      </c>
      <c r="M1961" s="1191">
        <v>19.007391763463598</v>
      </c>
      <c r="N1961" s="1190">
        <v>1</v>
      </c>
      <c r="O1961" s="1190">
        <v>0</v>
      </c>
      <c r="P1961" s="1187">
        <v>4690379106814</v>
      </c>
      <c r="Q1961" s="1190"/>
      <c r="R1961" s="1190">
        <v>0</v>
      </c>
      <c r="S1961" s="968" t="s">
        <v>4092</v>
      </c>
      <c r="T1961" s="983">
        <f t="shared" si="60"/>
        <v>828.12</v>
      </c>
      <c r="U1961" s="983">
        <f t="shared" si="61"/>
        <v>869.52600000000007</v>
      </c>
      <c r="V1961" s="1169"/>
    </row>
    <row r="1962" spans="1:22" hidden="1">
      <c r="A1962" s="1187" t="s">
        <v>4819</v>
      </c>
      <c r="B1962" s="1188">
        <v>620070002866</v>
      </c>
      <c r="C1962" s="1187" t="s">
        <v>4884</v>
      </c>
      <c r="D1962" s="1187" t="s">
        <v>4144</v>
      </c>
      <c r="E1962" s="1187" t="s">
        <v>4135</v>
      </c>
      <c r="F1962" s="1189">
        <v>1236</v>
      </c>
      <c r="G1962" s="1187" t="s">
        <v>4091</v>
      </c>
      <c r="H1962" s="1190">
        <v>2</v>
      </c>
      <c r="I1962" s="1191">
        <v>1.05596620908131</v>
      </c>
      <c r="J1962" s="1191">
        <v>0</v>
      </c>
      <c r="K1962" s="1192">
        <v>18</v>
      </c>
      <c r="L1962" s="1191">
        <v>22.9</v>
      </c>
      <c r="M1962" s="1191">
        <v>19.007391763463598</v>
      </c>
      <c r="N1962" s="1190">
        <v>1</v>
      </c>
      <c r="O1962" s="1190">
        <v>0</v>
      </c>
      <c r="P1962" s="1187">
        <v>4690379106821</v>
      </c>
      <c r="Q1962" s="1190"/>
      <c r="R1962" s="1190">
        <v>0</v>
      </c>
      <c r="S1962" s="968" t="s">
        <v>4092</v>
      </c>
      <c r="T1962" s="983">
        <f t="shared" si="60"/>
        <v>828.12</v>
      </c>
      <c r="U1962" s="983">
        <f t="shared" si="61"/>
        <v>869.52600000000007</v>
      </c>
      <c r="V1962" s="1169"/>
    </row>
    <row r="1963" spans="1:22" hidden="1">
      <c r="A1963" s="1187" t="s">
        <v>4819</v>
      </c>
      <c r="B1963" s="1188">
        <v>620070002867</v>
      </c>
      <c r="C1963" s="1187" t="s">
        <v>4885</v>
      </c>
      <c r="D1963" s="1187" t="s">
        <v>4144</v>
      </c>
      <c r="E1963" s="1187" t="s">
        <v>4135</v>
      </c>
      <c r="F1963" s="1189">
        <v>1236</v>
      </c>
      <c r="G1963" s="1187" t="s">
        <v>4091</v>
      </c>
      <c r="H1963" s="1190">
        <v>2</v>
      </c>
      <c r="I1963" s="1191">
        <v>1.05596620908131</v>
      </c>
      <c r="J1963" s="1191">
        <v>0</v>
      </c>
      <c r="K1963" s="1192">
        <v>18</v>
      </c>
      <c r="L1963" s="1191">
        <v>22.9</v>
      </c>
      <c r="M1963" s="1191">
        <v>19.007391763463598</v>
      </c>
      <c r="N1963" s="1190">
        <v>1</v>
      </c>
      <c r="O1963" s="1190">
        <v>0</v>
      </c>
      <c r="P1963" s="1187">
        <v>4690379106838</v>
      </c>
      <c r="Q1963" s="1190"/>
      <c r="R1963" s="1190">
        <v>0</v>
      </c>
      <c r="S1963" s="968" t="s">
        <v>4092</v>
      </c>
      <c r="T1963" s="983">
        <f t="shared" si="60"/>
        <v>828.12</v>
      </c>
      <c r="U1963" s="983">
        <f t="shared" si="61"/>
        <v>869.52600000000007</v>
      </c>
      <c r="V1963" s="1169"/>
    </row>
    <row r="1964" spans="1:22" hidden="1">
      <c r="A1964" s="1187" t="s">
        <v>4819</v>
      </c>
      <c r="B1964" s="1188">
        <v>620070002868</v>
      </c>
      <c r="C1964" s="1187" t="s">
        <v>4886</v>
      </c>
      <c r="D1964" s="1187" t="s">
        <v>4144</v>
      </c>
      <c r="E1964" s="1187" t="s">
        <v>4135</v>
      </c>
      <c r="F1964" s="1189">
        <v>1236</v>
      </c>
      <c r="G1964" s="1187" t="s">
        <v>4091</v>
      </c>
      <c r="H1964" s="1190">
        <v>2</v>
      </c>
      <c r="I1964" s="1191">
        <v>1.05596620908131</v>
      </c>
      <c r="J1964" s="1191">
        <v>0</v>
      </c>
      <c r="K1964" s="1192">
        <v>18</v>
      </c>
      <c r="L1964" s="1191">
        <v>22.9</v>
      </c>
      <c r="M1964" s="1191">
        <v>19.007391763463598</v>
      </c>
      <c r="N1964" s="1190">
        <v>1</v>
      </c>
      <c r="O1964" s="1190">
        <v>0</v>
      </c>
      <c r="P1964" s="1187">
        <v>4690379106845</v>
      </c>
      <c r="Q1964" s="1190"/>
      <c r="R1964" s="1190">
        <v>0</v>
      </c>
      <c r="S1964" s="968" t="s">
        <v>4092</v>
      </c>
      <c r="T1964" s="983">
        <f t="shared" si="60"/>
        <v>828.12</v>
      </c>
      <c r="U1964" s="983">
        <f t="shared" si="61"/>
        <v>869.52600000000007</v>
      </c>
      <c r="V1964" s="1169"/>
    </row>
    <row r="1965" spans="1:22" hidden="1">
      <c r="A1965" s="1187" t="s">
        <v>4819</v>
      </c>
      <c r="B1965" s="1188">
        <v>620070002869</v>
      </c>
      <c r="C1965" s="1187" t="s">
        <v>4887</v>
      </c>
      <c r="D1965" s="1187" t="s">
        <v>4144</v>
      </c>
      <c r="E1965" s="1187" t="s">
        <v>4135</v>
      </c>
      <c r="F1965" s="1189">
        <v>1236</v>
      </c>
      <c r="G1965" s="1187" t="s">
        <v>4091</v>
      </c>
      <c r="H1965" s="1190">
        <v>1</v>
      </c>
      <c r="I1965" s="1191">
        <v>0.527983104540655</v>
      </c>
      <c r="J1965" s="1191">
        <v>0</v>
      </c>
      <c r="K1965" s="1192">
        <v>30</v>
      </c>
      <c r="L1965" s="1191">
        <v>11.45</v>
      </c>
      <c r="M1965" s="1191">
        <v>15.8394931362196</v>
      </c>
      <c r="N1965" s="1190">
        <v>1</v>
      </c>
      <c r="O1965" s="1190">
        <v>0</v>
      </c>
      <c r="P1965" s="1187">
        <v>4690379106852</v>
      </c>
      <c r="Q1965" s="1190"/>
      <c r="R1965" s="1190">
        <v>0</v>
      </c>
      <c r="S1965" s="968" t="s">
        <v>4092</v>
      </c>
      <c r="T1965" s="983">
        <f t="shared" si="60"/>
        <v>828.12</v>
      </c>
      <c r="U1965" s="983">
        <f t="shared" si="61"/>
        <v>869.52600000000007</v>
      </c>
      <c r="V1965" s="1169"/>
    </row>
    <row r="1966" spans="1:22" hidden="1">
      <c r="A1966" s="1187" t="s">
        <v>4819</v>
      </c>
      <c r="B1966" s="1188">
        <v>620070002870</v>
      </c>
      <c r="C1966" s="1187" t="s">
        <v>4888</v>
      </c>
      <c r="D1966" s="1187" t="s">
        <v>4144</v>
      </c>
      <c r="E1966" s="1187" t="s">
        <v>4135</v>
      </c>
      <c r="F1966" s="1189">
        <v>1098</v>
      </c>
      <c r="G1966" s="1187" t="s">
        <v>4091</v>
      </c>
      <c r="H1966" s="1190">
        <v>1</v>
      </c>
      <c r="I1966" s="1191">
        <v>0.527983104540655</v>
      </c>
      <c r="J1966" s="1191">
        <v>0</v>
      </c>
      <c r="K1966" s="1192">
        <v>30</v>
      </c>
      <c r="L1966" s="1191">
        <v>11.45</v>
      </c>
      <c r="M1966" s="1191">
        <v>15.8394931362196</v>
      </c>
      <c r="N1966" s="1190">
        <v>1</v>
      </c>
      <c r="O1966" s="1190">
        <v>0</v>
      </c>
      <c r="P1966" s="1187">
        <v>4690379106869</v>
      </c>
      <c r="Q1966" s="1190"/>
      <c r="R1966" s="1190">
        <v>0</v>
      </c>
      <c r="S1966" s="968" t="s">
        <v>4092</v>
      </c>
      <c r="T1966" s="983">
        <f t="shared" si="60"/>
        <v>735.66000000000008</v>
      </c>
      <c r="U1966" s="983">
        <f t="shared" si="61"/>
        <v>772.4430000000001</v>
      </c>
      <c r="V1966" s="1169"/>
    </row>
    <row r="1967" spans="1:22" hidden="1">
      <c r="A1967" s="1187" t="s">
        <v>4819</v>
      </c>
      <c r="B1967" s="1188">
        <v>620070002871</v>
      </c>
      <c r="C1967" s="1187" t="s">
        <v>4889</v>
      </c>
      <c r="D1967" s="1187" t="s">
        <v>4144</v>
      </c>
      <c r="E1967" s="1187" t="s">
        <v>4135</v>
      </c>
      <c r="F1967" s="1189">
        <v>1098</v>
      </c>
      <c r="G1967" s="1187" t="s">
        <v>4091</v>
      </c>
      <c r="H1967" s="1190">
        <v>1</v>
      </c>
      <c r="I1967" s="1191">
        <v>0.527983104540655</v>
      </c>
      <c r="J1967" s="1191">
        <v>0</v>
      </c>
      <c r="K1967" s="1192">
        <v>30</v>
      </c>
      <c r="L1967" s="1191">
        <v>11.45</v>
      </c>
      <c r="M1967" s="1191">
        <v>15.8394931362196</v>
      </c>
      <c r="N1967" s="1190">
        <v>1</v>
      </c>
      <c r="O1967" s="1190">
        <v>0</v>
      </c>
      <c r="P1967" s="1187">
        <v>4690379106876</v>
      </c>
      <c r="Q1967" s="1190"/>
      <c r="R1967" s="1190">
        <v>0</v>
      </c>
      <c r="S1967" s="968" t="s">
        <v>4092</v>
      </c>
      <c r="T1967" s="983">
        <f t="shared" ref="T1967:T2030" si="62">F1967*67%</f>
        <v>735.66000000000008</v>
      </c>
      <c r="U1967" s="983">
        <f t="shared" si="61"/>
        <v>772.4430000000001</v>
      </c>
      <c r="V1967" s="1169"/>
    </row>
    <row r="1968" spans="1:22" hidden="1">
      <c r="A1968" s="1187" t="s">
        <v>4819</v>
      </c>
      <c r="B1968" s="1188">
        <v>620070002872</v>
      </c>
      <c r="C1968" s="1187" t="s">
        <v>4890</v>
      </c>
      <c r="D1968" s="1187" t="s">
        <v>4144</v>
      </c>
      <c r="E1968" s="1187" t="s">
        <v>4135</v>
      </c>
      <c r="F1968" s="1189">
        <v>1098</v>
      </c>
      <c r="G1968" s="1187" t="s">
        <v>4091</v>
      </c>
      <c r="H1968" s="1190">
        <v>1</v>
      </c>
      <c r="I1968" s="1191">
        <v>0.527983104540655</v>
      </c>
      <c r="J1968" s="1191">
        <v>0</v>
      </c>
      <c r="K1968" s="1192">
        <v>30</v>
      </c>
      <c r="L1968" s="1191">
        <v>11.45</v>
      </c>
      <c r="M1968" s="1191">
        <v>15.8394931362196</v>
      </c>
      <c r="N1968" s="1190">
        <v>1</v>
      </c>
      <c r="O1968" s="1190">
        <v>0</v>
      </c>
      <c r="P1968" s="1187">
        <v>4690379106883</v>
      </c>
      <c r="Q1968" s="1190"/>
      <c r="R1968" s="1190">
        <v>0</v>
      </c>
      <c r="S1968" s="968" t="s">
        <v>4092</v>
      </c>
      <c r="T1968" s="983">
        <f t="shared" si="62"/>
        <v>735.66000000000008</v>
      </c>
      <c r="U1968" s="983">
        <f t="shared" ref="U1968:U2031" si="63">T1968*1.05</f>
        <v>772.4430000000001</v>
      </c>
      <c r="V1968" s="1169"/>
    </row>
    <row r="1969" spans="1:22" hidden="1">
      <c r="A1969" s="1187" t="s">
        <v>4819</v>
      </c>
      <c r="B1969" s="1188">
        <v>620070002873</v>
      </c>
      <c r="C1969" s="1187" t="s">
        <v>4891</v>
      </c>
      <c r="D1969" s="1187" t="s">
        <v>4144</v>
      </c>
      <c r="E1969" s="1187" t="s">
        <v>4135</v>
      </c>
      <c r="F1969" s="1189">
        <v>1098</v>
      </c>
      <c r="G1969" s="1187" t="s">
        <v>4091</v>
      </c>
      <c r="H1969" s="1190">
        <v>1</v>
      </c>
      <c r="I1969" s="1191">
        <v>0.527983104540655</v>
      </c>
      <c r="J1969" s="1191">
        <v>0</v>
      </c>
      <c r="K1969" s="1192">
        <v>30</v>
      </c>
      <c r="L1969" s="1191">
        <v>11.45</v>
      </c>
      <c r="M1969" s="1191">
        <v>15.8394931362196</v>
      </c>
      <c r="N1969" s="1190">
        <v>1</v>
      </c>
      <c r="O1969" s="1190">
        <v>0</v>
      </c>
      <c r="P1969" s="1187">
        <v>4690379106890</v>
      </c>
      <c r="Q1969" s="1190"/>
      <c r="R1969" s="1190">
        <v>0</v>
      </c>
      <c r="S1969" s="968" t="s">
        <v>4092</v>
      </c>
      <c r="T1969" s="983">
        <f t="shared" si="62"/>
        <v>735.66000000000008</v>
      </c>
      <c r="U1969" s="983">
        <f t="shared" si="63"/>
        <v>772.4430000000001</v>
      </c>
      <c r="V1969" s="1169"/>
    </row>
    <row r="1970" spans="1:22" hidden="1">
      <c r="A1970" s="1187" t="s">
        <v>4819</v>
      </c>
      <c r="B1970" s="1188">
        <v>620070002874</v>
      </c>
      <c r="C1970" s="1187" t="s">
        <v>4892</v>
      </c>
      <c r="D1970" s="1187" t="s">
        <v>4144</v>
      </c>
      <c r="E1970" s="1187" t="s">
        <v>4135</v>
      </c>
      <c r="F1970" s="1189">
        <v>1098</v>
      </c>
      <c r="G1970" s="1187" t="s">
        <v>4091</v>
      </c>
      <c r="H1970" s="1190">
        <v>1</v>
      </c>
      <c r="I1970" s="1191">
        <v>0.527983104540655</v>
      </c>
      <c r="J1970" s="1191">
        <v>0</v>
      </c>
      <c r="K1970" s="1192">
        <v>30</v>
      </c>
      <c r="L1970" s="1191">
        <v>11.45</v>
      </c>
      <c r="M1970" s="1191">
        <v>15.8394931362196</v>
      </c>
      <c r="N1970" s="1190">
        <v>1</v>
      </c>
      <c r="O1970" s="1190">
        <v>0</v>
      </c>
      <c r="P1970" s="1187">
        <v>4690379106906</v>
      </c>
      <c r="Q1970" s="1190"/>
      <c r="R1970" s="1190">
        <v>0</v>
      </c>
      <c r="S1970" s="968" t="s">
        <v>4092</v>
      </c>
      <c r="T1970" s="983">
        <f t="shared" si="62"/>
        <v>735.66000000000008</v>
      </c>
      <c r="U1970" s="983">
        <f t="shared" si="63"/>
        <v>772.4430000000001</v>
      </c>
      <c r="V1970" s="1169"/>
    </row>
    <row r="1971" spans="1:22" hidden="1">
      <c r="A1971" s="1187" t="s">
        <v>4819</v>
      </c>
      <c r="B1971" s="1188">
        <v>620070002875</v>
      </c>
      <c r="C1971" s="1187" t="s">
        <v>4893</v>
      </c>
      <c r="D1971" s="1187" t="s">
        <v>4144</v>
      </c>
      <c r="E1971" s="1187" t="s">
        <v>4135</v>
      </c>
      <c r="F1971" s="1189">
        <v>1098</v>
      </c>
      <c r="G1971" s="1187" t="s">
        <v>4091</v>
      </c>
      <c r="H1971" s="1190">
        <v>1</v>
      </c>
      <c r="I1971" s="1191">
        <v>0.527983104540655</v>
      </c>
      <c r="J1971" s="1191">
        <v>0</v>
      </c>
      <c r="K1971" s="1192">
        <v>30</v>
      </c>
      <c r="L1971" s="1191">
        <v>11.45</v>
      </c>
      <c r="M1971" s="1191">
        <v>15.8394931362196</v>
      </c>
      <c r="N1971" s="1190">
        <v>1</v>
      </c>
      <c r="O1971" s="1190">
        <v>0</v>
      </c>
      <c r="P1971" s="1187">
        <v>4690379106913</v>
      </c>
      <c r="Q1971" s="1190"/>
      <c r="R1971" s="1190">
        <v>0</v>
      </c>
      <c r="S1971" s="968" t="s">
        <v>4092</v>
      </c>
      <c r="T1971" s="983">
        <f t="shared" si="62"/>
        <v>735.66000000000008</v>
      </c>
      <c r="U1971" s="983">
        <f t="shared" si="63"/>
        <v>772.4430000000001</v>
      </c>
      <c r="V1971" s="1169"/>
    </row>
    <row r="1972" spans="1:22" hidden="1">
      <c r="A1972" s="1187" t="s">
        <v>4819</v>
      </c>
      <c r="B1972" s="1188">
        <v>620070002876</v>
      </c>
      <c r="C1972" s="1187" t="s">
        <v>4894</v>
      </c>
      <c r="D1972" s="1187" t="s">
        <v>4144</v>
      </c>
      <c r="E1972" s="1187" t="s">
        <v>4135</v>
      </c>
      <c r="F1972" s="1189">
        <v>1098</v>
      </c>
      <c r="G1972" s="1187" t="s">
        <v>4091</v>
      </c>
      <c r="H1972" s="1190">
        <v>1</v>
      </c>
      <c r="I1972" s="1191">
        <v>0.527983104540655</v>
      </c>
      <c r="J1972" s="1191">
        <v>0</v>
      </c>
      <c r="K1972" s="1192">
        <v>30</v>
      </c>
      <c r="L1972" s="1191">
        <v>11.45</v>
      </c>
      <c r="M1972" s="1191">
        <v>15.8394931362196</v>
      </c>
      <c r="N1972" s="1190">
        <v>1</v>
      </c>
      <c r="O1972" s="1190">
        <v>0</v>
      </c>
      <c r="P1972" s="1187">
        <v>4690379106920</v>
      </c>
      <c r="Q1972" s="1190"/>
      <c r="R1972" s="1190">
        <v>0</v>
      </c>
      <c r="S1972" s="968" t="s">
        <v>4092</v>
      </c>
      <c r="T1972" s="983">
        <f t="shared" si="62"/>
        <v>735.66000000000008</v>
      </c>
      <c r="U1972" s="983">
        <f t="shared" si="63"/>
        <v>772.4430000000001</v>
      </c>
      <c r="V1972" s="1169"/>
    </row>
    <row r="1973" spans="1:22" hidden="1">
      <c r="A1973" s="1187" t="s">
        <v>4819</v>
      </c>
      <c r="B1973" s="1188">
        <v>620070002877</v>
      </c>
      <c r="C1973" s="1187" t="s">
        <v>4895</v>
      </c>
      <c r="D1973" s="1187" t="s">
        <v>4144</v>
      </c>
      <c r="E1973" s="1187" t="s">
        <v>4135</v>
      </c>
      <c r="F1973" s="1189">
        <v>1098</v>
      </c>
      <c r="G1973" s="1187" t="s">
        <v>4091</v>
      </c>
      <c r="H1973" s="1190">
        <v>1</v>
      </c>
      <c r="I1973" s="1191">
        <v>0.527983104540655</v>
      </c>
      <c r="J1973" s="1191">
        <v>0</v>
      </c>
      <c r="K1973" s="1192">
        <v>30</v>
      </c>
      <c r="L1973" s="1191">
        <v>11.45</v>
      </c>
      <c r="M1973" s="1191">
        <v>15.8394931362196</v>
      </c>
      <c r="N1973" s="1190">
        <v>1</v>
      </c>
      <c r="O1973" s="1190">
        <v>0</v>
      </c>
      <c r="P1973" s="1187">
        <v>4690379106937</v>
      </c>
      <c r="Q1973" s="1190"/>
      <c r="R1973" s="1190">
        <v>0</v>
      </c>
      <c r="S1973" s="968" t="s">
        <v>4092</v>
      </c>
      <c r="T1973" s="983">
        <f t="shared" si="62"/>
        <v>735.66000000000008</v>
      </c>
      <c r="U1973" s="983">
        <f t="shared" si="63"/>
        <v>772.4430000000001</v>
      </c>
      <c r="V1973" s="1169"/>
    </row>
    <row r="1974" spans="1:22" hidden="1">
      <c r="A1974" s="1187" t="s">
        <v>4819</v>
      </c>
      <c r="B1974" s="1188">
        <v>620070002878</v>
      </c>
      <c r="C1974" s="1187" t="s">
        <v>4896</v>
      </c>
      <c r="D1974" s="1187" t="s">
        <v>4144</v>
      </c>
      <c r="E1974" s="1187" t="s">
        <v>4120</v>
      </c>
      <c r="F1974" s="1189">
        <v>11958</v>
      </c>
      <c r="G1974" s="1187" t="s">
        <v>4091</v>
      </c>
      <c r="H1974" s="1190">
        <v>1</v>
      </c>
      <c r="I1974" s="1191">
        <v>0.527983104540655</v>
      </c>
      <c r="J1974" s="1191">
        <v>0</v>
      </c>
      <c r="K1974" s="1192">
        <v>30</v>
      </c>
      <c r="L1974" s="1191">
        <v>11.45</v>
      </c>
      <c r="M1974" s="1191">
        <v>15.8394931362196</v>
      </c>
      <c r="N1974" s="1190">
        <v>1</v>
      </c>
      <c r="O1974" s="1190">
        <v>0</v>
      </c>
      <c r="P1974" s="1187">
        <v>4690379106944</v>
      </c>
      <c r="Q1974" s="1190"/>
      <c r="R1974" s="1190">
        <v>0</v>
      </c>
      <c r="S1974" s="968" t="s">
        <v>4092</v>
      </c>
      <c r="T1974" s="983">
        <f t="shared" si="62"/>
        <v>8011.8600000000006</v>
      </c>
      <c r="U1974" s="983">
        <f t="shared" si="63"/>
        <v>8412.4530000000013</v>
      </c>
      <c r="V1974" s="1169"/>
    </row>
    <row r="1975" spans="1:22" hidden="1">
      <c r="A1975" s="1187" t="s">
        <v>4819</v>
      </c>
      <c r="B1975" s="1188">
        <v>620070002879</v>
      </c>
      <c r="C1975" s="1187" t="s">
        <v>4897</v>
      </c>
      <c r="D1975" s="1187" t="s">
        <v>4144</v>
      </c>
      <c r="E1975" s="1187" t="s">
        <v>4120</v>
      </c>
      <c r="F1975" s="1189">
        <v>11958</v>
      </c>
      <c r="G1975" s="1187" t="s">
        <v>4091</v>
      </c>
      <c r="H1975" s="1190">
        <v>1</v>
      </c>
      <c r="I1975" s="1191">
        <v>0.527983104540655</v>
      </c>
      <c r="J1975" s="1191">
        <v>0</v>
      </c>
      <c r="K1975" s="1192">
        <v>30</v>
      </c>
      <c r="L1975" s="1191">
        <v>11.45</v>
      </c>
      <c r="M1975" s="1191">
        <v>15.8394931362196</v>
      </c>
      <c r="N1975" s="1190">
        <v>1</v>
      </c>
      <c r="O1975" s="1190">
        <v>0</v>
      </c>
      <c r="P1975" s="1187">
        <v>4690379106951</v>
      </c>
      <c r="Q1975" s="1190"/>
      <c r="R1975" s="1190">
        <v>0</v>
      </c>
      <c r="S1975" s="968" t="s">
        <v>4092</v>
      </c>
      <c r="T1975" s="983">
        <f t="shared" si="62"/>
        <v>8011.8600000000006</v>
      </c>
      <c r="U1975" s="983">
        <f t="shared" si="63"/>
        <v>8412.4530000000013</v>
      </c>
      <c r="V1975" s="1169"/>
    </row>
    <row r="1976" spans="1:22" hidden="1">
      <c r="A1976" s="1187" t="s">
        <v>4819</v>
      </c>
      <c r="B1976" s="1188">
        <v>620070002880</v>
      </c>
      <c r="C1976" s="1187" t="s">
        <v>4898</v>
      </c>
      <c r="D1976" s="1187" t="s">
        <v>4144</v>
      </c>
      <c r="E1976" s="1187" t="s">
        <v>4120</v>
      </c>
      <c r="F1976" s="1189">
        <v>11958</v>
      </c>
      <c r="G1976" s="1187" t="s">
        <v>4091</v>
      </c>
      <c r="H1976" s="1190">
        <v>1</v>
      </c>
      <c r="I1976" s="1191">
        <v>0.527983104540655</v>
      </c>
      <c r="J1976" s="1191">
        <v>0</v>
      </c>
      <c r="K1976" s="1192">
        <v>30</v>
      </c>
      <c r="L1976" s="1191">
        <v>11.45</v>
      </c>
      <c r="M1976" s="1191">
        <v>15.8394931362196</v>
      </c>
      <c r="N1976" s="1190">
        <v>1</v>
      </c>
      <c r="O1976" s="1190">
        <v>0</v>
      </c>
      <c r="P1976" s="1187">
        <v>4690379106968</v>
      </c>
      <c r="Q1976" s="1190"/>
      <c r="R1976" s="1190">
        <v>0</v>
      </c>
      <c r="S1976" s="968" t="s">
        <v>4092</v>
      </c>
      <c r="T1976" s="983">
        <f t="shared" si="62"/>
        <v>8011.8600000000006</v>
      </c>
      <c r="U1976" s="983">
        <f t="shared" si="63"/>
        <v>8412.4530000000013</v>
      </c>
      <c r="V1976" s="1169"/>
    </row>
    <row r="1977" spans="1:22" hidden="1">
      <c r="A1977" s="1187" t="s">
        <v>4819</v>
      </c>
      <c r="B1977" s="1188">
        <v>620070002881</v>
      </c>
      <c r="C1977" s="1187" t="s">
        <v>4899</v>
      </c>
      <c r="D1977" s="1187" t="s">
        <v>4144</v>
      </c>
      <c r="E1977" s="1187" t="s">
        <v>4120</v>
      </c>
      <c r="F1977" s="1189">
        <v>11958</v>
      </c>
      <c r="G1977" s="1187" t="s">
        <v>4091</v>
      </c>
      <c r="H1977" s="1190">
        <v>1</v>
      </c>
      <c r="I1977" s="1191">
        <v>0.527983104540655</v>
      </c>
      <c r="J1977" s="1191">
        <v>0</v>
      </c>
      <c r="K1977" s="1192">
        <v>30</v>
      </c>
      <c r="L1977" s="1191">
        <v>11.45</v>
      </c>
      <c r="M1977" s="1191">
        <v>15.8394931362196</v>
      </c>
      <c r="N1977" s="1190">
        <v>1</v>
      </c>
      <c r="O1977" s="1190">
        <v>0</v>
      </c>
      <c r="P1977" s="1187">
        <v>4690379106975</v>
      </c>
      <c r="Q1977" s="1190"/>
      <c r="R1977" s="1190">
        <v>0</v>
      </c>
      <c r="S1977" s="968" t="s">
        <v>4092</v>
      </c>
      <c r="T1977" s="983">
        <f t="shared" si="62"/>
        <v>8011.8600000000006</v>
      </c>
      <c r="U1977" s="983">
        <f t="shared" si="63"/>
        <v>8412.4530000000013</v>
      </c>
      <c r="V1977" s="1169"/>
    </row>
    <row r="1978" spans="1:22" hidden="1">
      <c r="A1978" s="1187" t="s">
        <v>4819</v>
      </c>
      <c r="B1978" s="1188">
        <v>620070002882</v>
      </c>
      <c r="C1978" s="1187" t="s">
        <v>4900</v>
      </c>
      <c r="D1978" s="1187" t="s">
        <v>4144</v>
      </c>
      <c r="E1978" s="1187" t="s">
        <v>4120</v>
      </c>
      <c r="F1978" s="1189">
        <v>11958</v>
      </c>
      <c r="G1978" s="1187" t="s">
        <v>4091</v>
      </c>
      <c r="H1978" s="1190">
        <v>1</v>
      </c>
      <c r="I1978" s="1191">
        <v>0.527983104540655</v>
      </c>
      <c r="J1978" s="1191">
        <v>0</v>
      </c>
      <c r="K1978" s="1192">
        <v>30</v>
      </c>
      <c r="L1978" s="1191">
        <v>11.45</v>
      </c>
      <c r="M1978" s="1191">
        <v>15.8394931362196</v>
      </c>
      <c r="N1978" s="1190">
        <v>1</v>
      </c>
      <c r="O1978" s="1190">
        <v>0</v>
      </c>
      <c r="P1978" s="1187">
        <v>4690379106982</v>
      </c>
      <c r="Q1978" s="1190"/>
      <c r="R1978" s="1190">
        <v>0</v>
      </c>
      <c r="S1978" s="968" t="s">
        <v>4092</v>
      </c>
      <c r="T1978" s="983">
        <f t="shared" si="62"/>
        <v>8011.8600000000006</v>
      </c>
      <c r="U1978" s="983">
        <f t="shared" si="63"/>
        <v>8412.4530000000013</v>
      </c>
      <c r="V1978" s="1169"/>
    </row>
    <row r="1979" spans="1:22" hidden="1">
      <c r="A1979" s="1187" t="s">
        <v>4819</v>
      </c>
      <c r="B1979" s="1188">
        <v>620070002883</v>
      </c>
      <c r="C1979" s="1187" t="s">
        <v>4901</v>
      </c>
      <c r="D1979" s="1187" t="s">
        <v>4144</v>
      </c>
      <c r="E1979" s="1187" t="s">
        <v>4120</v>
      </c>
      <c r="F1979" s="1189">
        <v>11958</v>
      </c>
      <c r="G1979" s="1187" t="s">
        <v>4091</v>
      </c>
      <c r="H1979" s="1190">
        <v>1</v>
      </c>
      <c r="I1979" s="1191">
        <v>0.527983104540655</v>
      </c>
      <c r="J1979" s="1191">
        <v>0</v>
      </c>
      <c r="K1979" s="1192">
        <v>30</v>
      </c>
      <c r="L1979" s="1191">
        <v>11.45</v>
      </c>
      <c r="M1979" s="1191">
        <v>15.8394931362196</v>
      </c>
      <c r="N1979" s="1190">
        <v>1</v>
      </c>
      <c r="O1979" s="1190">
        <v>0</v>
      </c>
      <c r="P1979" s="1187">
        <v>4690379106999</v>
      </c>
      <c r="Q1979" s="1190"/>
      <c r="R1979" s="1190">
        <v>0</v>
      </c>
      <c r="S1979" s="968" t="s">
        <v>4092</v>
      </c>
      <c r="T1979" s="983">
        <f t="shared" si="62"/>
        <v>8011.8600000000006</v>
      </c>
      <c r="U1979" s="983">
        <f t="shared" si="63"/>
        <v>8412.4530000000013</v>
      </c>
      <c r="V1979" s="1169"/>
    </row>
    <row r="1980" spans="1:22" hidden="1">
      <c r="A1980" s="1187" t="s">
        <v>4819</v>
      </c>
      <c r="B1980" s="1188">
        <v>620070002884</v>
      </c>
      <c r="C1980" s="1187" t="s">
        <v>4902</v>
      </c>
      <c r="D1980" s="1187" t="s">
        <v>4144</v>
      </c>
      <c r="E1980" s="1187" t="s">
        <v>4120</v>
      </c>
      <c r="F1980" s="1189">
        <v>11958</v>
      </c>
      <c r="G1980" s="1187" t="s">
        <v>4091</v>
      </c>
      <c r="H1980" s="1190">
        <v>1</v>
      </c>
      <c r="I1980" s="1191">
        <v>0.527983104540655</v>
      </c>
      <c r="J1980" s="1191">
        <v>0</v>
      </c>
      <c r="K1980" s="1192">
        <v>30</v>
      </c>
      <c r="L1980" s="1191">
        <v>11.45</v>
      </c>
      <c r="M1980" s="1191">
        <v>15.8394931362196</v>
      </c>
      <c r="N1980" s="1190">
        <v>1</v>
      </c>
      <c r="O1980" s="1190">
        <v>0</v>
      </c>
      <c r="P1980" s="1187">
        <v>4690379107002</v>
      </c>
      <c r="Q1980" s="1190"/>
      <c r="R1980" s="1190">
        <v>0</v>
      </c>
      <c r="S1980" s="968" t="s">
        <v>4092</v>
      </c>
      <c r="T1980" s="983">
        <f t="shared" si="62"/>
        <v>8011.8600000000006</v>
      </c>
      <c r="U1980" s="983">
        <f t="shared" si="63"/>
        <v>8412.4530000000013</v>
      </c>
      <c r="V1980" s="1169"/>
    </row>
    <row r="1981" spans="1:22" hidden="1">
      <c r="A1981" s="1187" t="s">
        <v>4819</v>
      </c>
      <c r="B1981" s="1188">
        <v>620070002885</v>
      </c>
      <c r="C1981" s="1187" t="s">
        <v>4903</v>
      </c>
      <c r="D1981" s="1187" t="s">
        <v>4170</v>
      </c>
      <c r="E1981" s="1187" t="s">
        <v>4120</v>
      </c>
      <c r="F1981" s="1189">
        <v>11958</v>
      </c>
      <c r="G1981" s="1187" t="s">
        <v>4091</v>
      </c>
      <c r="H1981" s="1190">
        <v>2</v>
      </c>
      <c r="I1981" s="1191">
        <v>0.79207920792079201</v>
      </c>
      <c r="J1981" s="1191">
        <v>0</v>
      </c>
      <c r="K1981" s="1192">
        <v>18</v>
      </c>
      <c r="L1981" s="1191">
        <v>22.9</v>
      </c>
      <c r="M1981" s="1191">
        <v>14.2574257425743</v>
      </c>
      <c r="N1981" s="1190">
        <v>1</v>
      </c>
      <c r="O1981" s="1190">
        <v>0</v>
      </c>
      <c r="P1981" s="1187">
        <v>4690379107019</v>
      </c>
      <c r="Q1981" s="1190"/>
      <c r="R1981" s="1190">
        <v>0</v>
      </c>
      <c r="S1981" s="968" t="s">
        <v>4092</v>
      </c>
      <c r="T1981" s="983">
        <f t="shared" si="62"/>
        <v>8011.8600000000006</v>
      </c>
      <c r="U1981" s="983">
        <f t="shared" si="63"/>
        <v>8412.4530000000013</v>
      </c>
      <c r="V1981" s="1169"/>
    </row>
    <row r="1982" spans="1:22" hidden="1">
      <c r="A1982" s="1187" t="s">
        <v>4819</v>
      </c>
      <c r="B1982" s="1188">
        <v>620070002886</v>
      </c>
      <c r="C1982" s="1187" t="s">
        <v>4904</v>
      </c>
      <c r="D1982" s="1187" t="s">
        <v>4170</v>
      </c>
      <c r="E1982" s="1187" t="s">
        <v>4120</v>
      </c>
      <c r="F1982" s="1189">
        <v>16158</v>
      </c>
      <c r="G1982" s="1187" t="s">
        <v>4091</v>
      </c>
      <c r="H1982" s="1190">
        <v>2</v>
      </c>
      <c r="I1982" s="1191">
        <v>0.79207920792079201</v>
      </c>
      <c r="J1982" s="1191">
        <v>0</v>
      </c>
      <c r="K1982" s="1192">
        <v>18</v>
      </c>
      <c r="L1982" s="1191">
        <v>22.9</v>
      </c>
      <c r="M1982" s="1191">
        <v>14.2574257425743</v>
      </c>
      <c r="N1982" s="1190">
        <v>1</v>
      </c>
      <c r="O1982" s="1190">
        <v>0</v>
      </c>
      <c r="P1982" s="1187">
        <v>4690379107026</v>
      </c>
      <c r="Q1982" s="1190"/>
      <c r="R1982" s="1190">
        <v>0</v>
      </c>
      <c r="S1982" s="968" t="s">
        <v>4092</v>
      </c>
      <c r="T1982" s="983">
        <f t="shared" si="62"/>
        <v>10825.86</v>
      </c>
      <c r="U1982" s="983">
        <f t="shared" si="63"/>
        <v>11367.153</v>
      </c>
      <c r="V1982" s="1169"/>
    </row>
    <row r="1983" spans="1:22" hidden="1">
      <c r="A1983" s="1187" t="s">
        <v>4819</v>
      </c>
      <c r="B1983" s="1188">
        <v>620070002887</v>
      </c>
      <c r="C1983" s="1187" t="s">
        <v>4905</v>
      </c>
      <c r="D1983" s="1187" t="s">
        <v>4170</v>
      </c>
      <c r="E1983" s="1187" t="s">
        <v>4120</v>
      </c>
      <c r="F1983" s="1189">
        <v>16158</v>
      </c>
      <c r="G1983" s="1187" t="s">
        <v>4091</v>
      </c>
      <c r="H1983" s="1190">
        <v>2</v>
      </c>
      <c r="I1983" s="1191">
        <v>0.79207920792079201</v>
      </c>
      <c r="J1983" s="1191">
        <v>0</v>
      </c>
      <c r="K1983" s="1192">
        <v>18</v>
      </c>
      <c r="L1983" s="1191">
        <v>22.9</v>
      </c>
      <c r="M1983" s="1191">
        <v>14.2574257425743</v>
      </c>
      <c r="N1983" s="1190">
        <v>1</v>
      </c>
      <c r="O1983" s="1190">
        <v>0</v>
      </c>
      <c r="P1983" s="1187">
        <v>4690379107033</v>
      </c>
      <c r="Q1983" s="1190"/>
      <c r="R1983" s="1190">
        <v>0</v>
      </c>
      <c r="S1983" s="968" t="s">
        <v>4092</v>
      </c>
      <c r="T1983" s="983">
        <f t="shared" si="62"/>
        <v>10825.86</v>
      </c>
      <c r="U1983" s="983">
        <f t="shared" si="63"/>
        <v>11367.153</v>
      </c>
      <c r="V1983" s="1169"/>
    </row>
    <row r="1984" spans="1:22" hidden="1">
      <c r="A1984" s="1187" t="s">
        <v>4819</v>
      </c>
      <c r="B1984" s="1188">
        <v>620070002888</v>
      </c>
      <c r="C1984" s="1187" t="s">
        <v>4906</v>
      </c>
      <c r="D1984" s="1187" t="s">
        <v>4170</v>
      </c>
      <c r="E1984" s="1187" t="s">
        <v>4120</v>
      </c>
      <c r="F1984" s="1189">
        <v>16158</v>
      </c>
      <c r="G1984" s="1187" t="s">
        <v>4091</v>
      </c>
      <c r="H1984" s="1190">
        <v>2</v>
      </c>
      <c r="I1984" s="1191">
        <v>0.79207920792079201</v>
      </c>
      <c r="J1984" s="1191">
        <v>0</v>
      </c>
      <c r="K1984" s="1192">
        <v>18</v>
      </c>
      <c r="L1984" s="1191">
        <v>22.9</v>
      </c>
      <c r="M1984" s="1191">
        <v>14.2574257425743</v>
      </c>
      <c r="N1984" s="1190">
        <v>1</v>
      </c>
      <c r="O1984" s="1190">
        <v>0</v>
      </c>
      <c r="P1984" s="1187">
        <v>4690379107040</v>
      </c>
      <c r="Q1984" s="1190"/>
      <c r="R1984" s="1190">
        <v>0</v>
      </c>
      <c r="S1984" s="968" t="s">
        <v>4092</v>
      </c>
      <c r="T1984" s="983">
        <f t="shared" si="62"/>
        <v>10825.86</v>
      </c>
      <c r="U1984" s="983">
        <f t="shared" si="63"/>
        <v>11367.153</v>
      </c>
      <c r="V1984" s="1169"/>
    </row>
    <row r="1985" spans="1:22" hidden="1">
      <c r="A1985" s="1187" t="s">
        <v>4819</v>
      </c>
      <c r="B1985" s="1188">
        <v>620070002889</v>
      </c>
      <c r="C1985" s="1187" t="s">
        <v>4907</v>
      </c>
      <c r="D1985" s="1187" t="s">
        <v>4170</v>
      </c>
      <c r="E1985" s="1187" t="s">
        <v>4120</v>
      </c>
      <c r="F1985" s="1189">
        <v>16158</v>
      </c>
      <c r="G1985" s="1187" t="s">
        <v>4091</v>
      </c>
      <c r="H1985" s="1190">
        <v>2</v>
      </c>
      <c r="I1985" s="1191">
        <v>0.79207920792079201</v>
      </c>
      <c r="J1985" s="1191">
        <v>0</v>
      </c>
      <c r="K1985" s="1192">
        <v>18</v>
      </c>
      <c r="L1985" s="1191">
        <v>22.9</v>
      </c>
      <c r="M1985" s="1191">
        <v>14.2574257425743</v>
      </c>
      <c r="N1985" s="1190">
        <v>1</v>
      </c>
      <c r="O1985" s="1190">
        <v>0</v>
      </c>
      <c r="P1985" s="1187">
        <v>4690379107057</v>
      </c>
      <c r="Q1985" s="1190"/>
      <c r="R1985" s="1190">
        <v>0</v>
      </c>
      <c r="S1985" s="968" t="s">
        <v>4092</v>
      </c>
      <c r="T1985" s="983">
        <f t="shared" si="62"/>
        <v>10825.86</v>
      </c>
      <c r="U1985" s="983">
        <f t="shared" si="63"/>
        <v>11367.153</v>
      </c>
      <c r="V1985" s="1169"/>
    </row>
    <row r="1986" spans="1:22" hidden="1">
      <c r="A1986" s="1187" t="s">
        <v>4819</v>
      </c>
      <c r="B1986" s="1188">
        <v>620070002890</v>
      </c>
      <c r="C1986" s="1187" t="s">
        <v>4908</v>
      </c>
      <c r="D1986" s="1187" t="s">
        <v>4170</v>
      </c>
      <c r="E1986" s="1187" t="s">
        <v>4120</v>
      </c>
      <c r="F1986" s="1189">
        <v>16158</v>
      </c>
      <c r="G1986" s="1187" t="s">
        <v>4091</v>
      </c>
      <c r="H1986" s="1190">
        <v>2</v>
      </c>
      <c r="I1986" s="1191">
        <v>0.79207920792079201</v>
      </c>
      <c r="J1986" s="1191">
        <v>0</v>
      </c>
      <c r="K1986" s="1192">
        <v>18</v>
      </c>
      <c r="L1986" s="1191">
        <v>22.9</v>
      </c>
      <c r="M1986" s="1191">
        <v>14.2574257425743</v>
      </c>
      <c r="N1986" s="1190">
        <v>1</v>
      </c>
      <c r="O1986" s="1190">
        <v>0</v>
      </c>
      <c r="P1986" s="1187">
        <v>4690379107064</v>
      </c>
      <c r="Q1986" s="1190"/>
      <c r="R1986" s="1190">
        <v>0</v>
      </c>
      <c r="S1986" s="968" t="s">
        <v>4092</v>
      </c>
      <c r="T1986" s="983">
        <f t="shared" si="62"/>
        <v>10825.86</v>
      </c>
      <c r="U1986" s="983">
        <f t="shared" si="63"/>
        <v>11367.153</v>
      </c>
      <c r="V1986" s="1169"/>
    </row>
    <row r="1987" spans="1:22" hidden="1">
      <c r="A1987" s="1187" t="s">
        <v>4819</v>
      </c>
      <c r="B1987" s="1188">
        <v>620070002891</v>
      </c>
      <c r="C1987" s="1187" t="s">
        <v>4909</v>
      </c>
      <c r="D1987" s="1187" t="s">
        <v>4170</v>
      </c>
      <c r="E1987" s="1187" t="s">
        <v>4120</v>
      </c>
      <c r="F1987" s="1189">
        <v>16158</v>
      </c>
      <c r="G1987" s="1187" t="s">
        <v>4091</v>
      </c>
      <c r="H1987" s="1190">
        <v>2</v>
      </c>
      <c r="I1987" s="1191">
        <v>0.79207920792079201</v>
      </c>
      <c r="J1987" s="1191">
        <v>0</v>
      </c>
      <c r="K1987" s="1192">
        <v>18</v>
      </c>
      <c r="L1987" s="1191">
        <v>22.9</v>
      </c>
      <c r="M1987" s="1191">
        <v>14.2574257425743</v>
      </c>
      <c r="N1987" s="1190">
        <v>1</v>
      </c>
      <c r="O1987" s="1190">
        <v>0</v>
      </c>
      <c r="P1987" s="1187">
        <v>4690379107071</v>
      </c>
      <c r="Q1987" s="1190"/>
      <c r="R1987" s="1190">
        <v>0</v>
      </c>
      <c r="S1987" s="968" t="s">
        <v>4092</v>
      </c>
      <c r="T1987" s="983">
        <f t="shared" si="62"/>
        <v>10825.86</v>
      </c>
      <c r="U1987" s="983">
        <f t="shared" si="63"/>
        <v>11367.153</v>
      </c>
      <c r="V1987" s="1169"/>
    </row>
    <row r="1988" spans="1:22" hidden="1">
      <c r="A1988" s="1187" t="s">
        <v>4819</v>
      </c>
      <c r="B1988" s="1188">
        <v>620070002892</v>
      </c>
      <c r="C1988" s="1187" t="s">
        <v>4910</v>
      </c>
      <c r="D1988" s="1187" t="s">
        <v>4170</v>
      </c>
      <c r="E1988" s="1187" t="s">
        <v>4120</v>
      </c>
      <c r="F1988" s="1189">
        <v>16158</v>
      </c>
      <c r="G1988" s="1187" t="s">
        <v>4091</v>
      </c>
      <c r="H1988" s="1190">
        <v>2</v>
      </c>
      <c r="I1988" s="1191">
        <v>0.79207920792079201</v>
      </c>
      <c r="J1988" s="1191">
        <v>0</v>
      </c>
      <c r="K1988" s="1192">
        <v>18</v>
      </c>
      <c r="L1988" s="1191">
        <v>22.9</v>
      </c>
      <c r="M1988" s="1191">
        <v>14.2574257425743</v>
      </c>
      <c r="N1988" s="1190">
        <v>1</v>
      </c>
      <c r="O1988" s="1190">
        <v>0</v>
      </c>
      <c r="P1988" s="1187">
        <v>4690379107088</v>
      </c>
      <c r="Q1988" s="1190"/>
      <c r="R1988" s="1190">
        <v>0</v>
      </c>
      <c r="S1988" s="968" t="s">
        <v>4092</v>
      </c>
      <c r="T1988" s="983">
        <f t="shared" si="62"/>
        <v>10825.86</v>
      </c>
      <c r="U1988" s="983">
        <f t="shared" si="63"/>
        <v>11367.153</v>
      </c>
      <c r="V1988" s="1169"/>
    </row>
    <row r="1989" spans="1:22" hidden="1">
      <c r="A1989" s="1187" t="s">
        <v>4819</v>
      </c>
      <c r="B1989" s="1188">
        <v>620070002893</v>
      </c>
      <c r="C1989" s="1187" t="s">
        <v>4911</v>
      </c>
      <c r="D1989" s="1187" t="s">
        <v>4170</v>
      </c>
      <c r="E1989" s="1187" t="s">
        <v>4120</v>
      </c>
      <c r="F1989" s="1189">
        <v>16158</v>
      </c>
      <c r="G1989" s="1187" t="s">
        <v>4091</v>
      </c>
      <c r="H1989" s="1190">
        <v>1</v>
      </c>
      <c r="I1989" s="1191">
        <v>0.396039603960396</v>
      </c>
      <c r="J1989" s="1191">
        <v>0</v>
      </c>
      <c r="K1989" s="1192">
        <v>30</v>
      </c>
      <c r="L1989" s="1191">
        <v>5.2850000000000001</v>
      </c>
      <c r="M1989" s="1191">
        <v>11.881188118811901</v>
      </c>
      <c r="N1989" s="1190">
        <v>1</v>
      </c>
      <c r="O1989" s="1190">
        <v>0</v>
      </c>
      <c r="P1989" s="1187">
        <v>4690379107095</v>
      </c>
      <c r="Q1989" s="1190"/>
      <c r="R1989" s="1190">
        <v>0</v>
      </c>
      <c r="S1989" s="968" t="s">
        <v>4092</v>
      </c>
      <c r="T1989" s="983">
        <f t="shared" si="62"/>
        <v>10825.86</v>
      </c>
      <c r="U1989" s="983">
        <f t="shared" si="63"/>
        <v>11367.153</v>
      </c>
      <c r="V1989" s="1169"/>
    </row>
    <row r="1990" spans="1:22" hidden="1">
      <c r="A1990" s="1187" t="s">
        <v>4819</v>
      </c>
      <c r="B1990" s="1188">
        <v>620070002894</v>
      </c>
      <c r="C1990" s="1187" t="s">
        <v>4912</v>
      </c>
      <c r="D1990" s="1187" t="s">
        <v>4170</v>
      </c>
      <c r="E1990" s="1187" t="s">
        <v>4120</v>
      </c>
      <c r="F1990" s="1189">
        <v>16158</v>
      </c>
      <c r="G1990" s="1187" t="s">
        <v>4091</v>
      </c>
      <c r="H1990" s="1190">
        <v>1</v>
      </c>
      <c r="I1990" s="1191">
        <v>0.396039603960396</v>
      </c>
      <c r="J1990" s="1191">
        <v>0</v>
      </c>
      <c r="K1990" s="1192">
        <v>30</v>
      </c>
      <c r="L1990" s="1191">
        <v>5.2850000000000001</v>
      </c>
      <c r="M1990" s="1191">
        <v>11.881188118811901</v>
      </c>
      <c r="N1990" s="1190">
        <v>1</v>
      </c>
      <c r="O1990" s="1190">
        <v>0</v>
      </c>
      <c r="P1990" s="1187">
        <v>4690379107101</v>
      </c>
      <c r="Q1990" s="1190"/>
      <c r="R1990" s="1190">
        <v>0</v>
      </c>
      <c r="S1990" s="968" t="s">
        <v>4092</v>
      </c>
      <c r="T1990" s="983">
        <f t="shared" si="62"/>
        <v>10825.86</v>
      </c>
      <c r="U1990" s="983">
        <f t="shared" si="63"/>
        <v>11367.153</v>
      </c>
      <c r="V1990" s="1169"/>
    </row>
    <row r="1991" spans="1:22" hidden="1">
      <c r="A1991" s="1187" t="s">
        <v>4819</v>
      </c>
      <c r="B1991" s="1188">
        <v>620070002895</v>
      </c>
      <c r="C1991" s="1187" t="s">
        <v>4913</v>
      </c>
      <c r="D1991" s="1187" t="s">
        <v>4170</v>
      </c>
      <c r="E1991" s="1187" t="s">
        <v>4120</v>
      </c>
      <c r="F1991" s="1189">
        <v>16158</v>
      </c>
      <c r="G1991" s="1187" t="s">
        <v>4091</v>
      </c>
      <c r="H1991" s="1190">
        <v>1</v>
      </c>
      <c r="I1991" s="1191">
        <v>0.396039603960396</v>
      </c>
      <c r="J1991" s="1191">
        <v>0</v>
      </c>
      <c r="K1991" s="1192">
        <v>30</v>
      </c>
      <c r="L1991" s="1191">
        <v>5.2850000000000001</v>
      </c>
      <c r="M1991" s="1191">
        <v>11.881188118811901</v>
      </c>
      <c r="N1991" s="1190">
        <v>1</v>
      </c>
      <c r="O1991" s="1190">
        <v>0</v>
      </c>
      <c r="P1991" s="1187">
        <v>4690379107118</v>
      </c>
      <c r="Q1991" s="1190"/>
      <c r="R1991" s="1190">
        <v>0</v>
      </c>
      <c r="S1991" s="968" t="s">
        <v>4092</v>
      </c>
      <c r="T1991" s="983">
        <f t="shared" si="62"/>
        <v>10825.86</v>
      </c>
      <c r="U1991" s="983">
        <f t="shared" si="63"/>
        <v>11367.153</v>
      </c>
      <c r="V1991" s="1169"/>
    </row>
    <row r="1992" spans="1:22" hidden="1">
      <c r="A1992" s="1187" t="s">
        <v>4819</v>
      </c>
      <c r="B1992" s="1188">
        <v>620070002896</v>
      </c>
      <c r="C1992" s="1187" t="s">
        <v>4914</v>
      </c>
      <c r="D1992" s="1187" t="s">
        <v>4170</v>
      </c>
      <c r="E1992" s="1187" t="s">
        <v>4120</v>
      </c>
      <c r="F1992" s="1189">
        <v>16158</v>
      </c>
      <c r="G1992" s="1187" t="s">
        <v>4091</v>
      </c>
      <c r="H1992" s="1190">
        <v>1</v>
      </c>
      <c r="I1992" s="1191">
        <v>0.396039603960396</v>
      </c>
      <c r="J1992" s="1191">
        <v>0</v>
      </c>
      <c r="K1992" s="1192">
        <v>30</v>
      </c>
      <c r="L1992" s="1191">
        <v>5.2850000000000001</v>
      </c>
      <c r="M1992" s="1191">
        <v>11.881188118811901</v>
      </c>
      <c r="N1992" s="1190">
        <v>1</v>
      </c>
      <c r="O1992" s="1190">
        <v>0</v>
      </c>
      <c r="P1992" s="1187">
        <v>4690379107125</v>
      </c>
      <c r="Q1992" s="1190"/>
      <c r="R1992" s="1190">
        <v>0</v>
      </c>
      <c r="S1992" s="968" t="s">
        <v>4092</v>
      </c>
      <c r="T1992" s="983">
        <f t="shared" si="62"/>
        <v>10825.86</v>
      </c>
      <c r="U1992" s="983">
        <f t="shared" si="63"/>
        <v>11367.153</v>
      </c>
      <c r="V1992" s="1169"/>
    </row>
    <row r="1993" spans="1:22" hidden="1">
      <c r="A1993" s="1187" t="s">
        <v>4819</v>
      </c>
      <c r="B1993" s="1188">
        <v>620070002897</v>
      </c>
      <c r="C1993" s="1187" t="s">
        <v>4915</v>
      </c>
      <c r="D1993" s="1187" t="s">
        <v>4170</v>
      </c>
      <c r="E1993" s="1187" t="s">
        <v>4120</v>
      </c>
      <c r="F1993" s="1189">
        <v>16158</v>
      </c>
      <c r="G1993" s="1187" t="s">
        <v>4091</v>
      </c>
      <c r="H1993" s="1190">
        <v>1</v>
      </c>
      <c r="I1993" s="1191">
        <v>0.396039603960396</v>
      </c>
      <c r="J1993" s="1191">
        <v>0</v>
      </c>
      <c r="K1993" s="1192">
        <v>30</v>
      </c>
      <c r="L1993" s="1191">
        <v>5.2850000000000001</v>
      </c>
      <c r="M1993" s="1191">
        <v>11.881188118811901</v>
      </c>
      <c r="N1993" s="1190">
        <v>1</v>
      </c>
      <c r="O1993" s="1190">
        <v>0</v>
      </c>
      <c r="P1993" s="1187">
        <v>4690379107132</v>
      </c>
      <c r="Q1993" s="1190"/>
      <c r="R1993" s="1190">
        <v>0</v>
      </c>
      <c r="S1993" s="968" t="s">
        <v>4092</v>
      </c>
      <c r="T1993" s="983">
        <f t="shared" si="62"/>
        <v>10825.86</v>
      </c>
      <c r="U1993" s="983">
        <f t="shared" si="63"/>
        <v>11367.153</v>
      </c>
      <c r="V1993" s="1169"/>
    </row>
    <row r="1994" spans="1:22" hidden="1">
      <c r="A1994" s="1187" t="s">
        <v>4819</v>
      </c>
      <c r="B1994" s="1188">
        <v>620070002898</v>
      </c>
      <c r="C1994" s="1187" t="s">
        <v>4916</v>
      </c>
      <c r="D1994" s="1187" t="s">
        <v>4170</v>
      </c>
      <c r="E1994" s="1187" t="s">
        <v>4120</v>
      </c>
      <c r="F1994" s="1189">
        <v>16158</v>
      </c>
      <c r="G1994" s="1187" t="s">
        <v>4091</v>
      </c>
      <c r="H1994" s="1190">
        <v>1</v>
      </c>
      <c r="I1994" s="1191">
        <v>0.396039603960396</v>
      </c>
      <c r="J1994" s="1191">
        <v>0</v>
      </c>
      <c r="K1994" s="1192">
        <v>30</v>
      </c>
      <c r="L1994" s="1191">
        <v>5.2850000000000001</v>
      </c>
      <c r="M1994" s="1191">
        <v>11.881188118811901</v>
      </c>
      <c r="N1994" s="1190">
        <v>1</v>
      </c>
      <c r="O1994" s="1190">
        <v>0</v>
      </c>
      <c r="P1994" s="1187">
        <v>4690379107149</v>
      </c>
      <c r="Q1994" s="1190"/>
      <c r="R1994" s="1190">
        <v>0</v>
      </c>
      <c r="S1994" s="968" t="s">
        <v>4092</v>
      </c>
      <c r="T1994" s="983">
        <f t="shared" si="62"/>
        <v>10825.86</v>
      </c>
      <c r="U1994" s="983">
        <f t="shared" si="63"/>
        <v>11367.153</v>
      </c>
      <c r="V1994" s="1169"/>
    </row>
    <row r="1995" spans="1:22" hidden="1">
      <c r="A1995" s="1187" t="s">
        <v>4819</v>
      </c>
      <c r="B1995" s="1188">
        <v>620070002899</v>
      </c>
      <c r="C1995" s="1187" t="s">
        <v>4917</v>
      </c>
      <c r="D1995" s="1187" t="s">
        <v>4170</v>
      </c>
      <c r="E1995" s="1187" t="s">
        <v>4120</v>
      </c>
      <c r="F1995" s="1189">
        <v>16158</v>
      </c>
      <c r="G1995" s="1187" t="s">
        <v>4091</v>
      </c>
      <c r="H1995" s="1190">
        <v>1</v>
      </c>
      <c r="I1995" s="1191">
        <v>0.396039603960396</v>
      </c>
      <c r="J1995" s="1191">
        <v>0</v>
      </c>
      <c r="K1995" s="1192">
        <v>30</v>
      </c>
      <c r="L1995" s="1191">
        <v>5.2850000000000001</v>
      </c>
      <c r="M1995" s="1191">
        <v>11.881188118811901</v>
      </c>
      <c r="N1995" s="1190">
        <v>1</v>
      </c>
      <c r="O1995" s="1190">
        <v>0</v>
      </c>
      <c r="P1995" s="1187">
        <v>4690379107156</v>
      </c>
      <c r="Q1995" s="1190"/>
      <c r="R1995" s="1190">
        <v>0</v>
      </c>
      <c r="S1995" s="968" t="s">
        <v>4092</v>
      </c>
      <c r="T1995" s="983">
        <f t="shared" si="62"/>
        <v>10825.86</v>
      </c>
      <c r="U1995" s="983">
        <f t="shared" si="63"/>
        <v>11367.153</v>
      </c>
      <c r="V1995" s="1169"/>
    </row>
    <row r="1996" spans="1:22" hidden="1">
      <c r="A1996" s="1187" t="s">
        <v>4819</v>
      </c>
      <c r="B1996" s="1188">
        <v>620070002900</v>
      </c>
      <c r="C1996" s="1187" t="s">
        <v>4918</v>
      </c>
      <c r="D1996" s="1187" t="s">
        <v>4170</v>
      </c>
      <c r="E1996" s="1187" t="s">
        <v>4120</v>
      </c>
      <c r="F1996" s="1189">
        <v>16158</v>
      </c>
      <c r="G1996" s="1187" t="s">
        <v>4091</v>
      </c>
      <c r="H1996" s="1190">
        <v>1</v>
      </c>
      <c r="I1996" s="1191">
        <v>0.396039603960396</v>
      </c>
      <c r="J1996" s="1191">
        <v>0</v>
      </c>
      <c r="K1996" s="1192">
        <v>30</v>
      </c>
      <c r="L1996" s="1191">
        <v>5.2850000000000001</v>
      </c>
      <c r="M1996" s="1191">
        <v>11.881188118811901</v>
      </c>
      <c r="N1996" s="1190">
        <v>1</v>
      </c>
      <c r="O1996" s="1190">
        <v>0</v>
      </c>
      <c r="P1996" s="1187">
        <v>4690379107163</v>
      </c>
      <c r="Q1996" s="1190"/>
      <c r="R1996" s="1190">
        <v>0</v>
      </c>
      <c r="S1996" s="968" t="s">
        <v>4092</v>
      </c>
      <c r="T1996" s="983">
        <f t="shared" si="62"/>
        <v>10825.86</v>
      </c>
      <c r="U1996" s="983">
        <f t="shared" si="63"/>
        <v>11367.153</v>
      </c>
      <c r="V1996" s="1169"/>
    </row>
    <row r="1997" spans="1:22" hidden="1">
      <c r="A1997" s="1187" t="s">
        <v>4819</v>
      </c>
      <c r="B1997" s="1188">
        <v>620070002901</v>
      </c>
      <c r="C1997" s="1187" t="s">
        <v>4919</v>
      </c>
      <c r="D1997" s="1187" t="s">
        <v>4170</v>
      </c>
      <c r="E1997" s="1187" t="s">
        <v>4120</v>
      </c>
      <c r="F1997" s="1189">
        <v>16158</v>
      </c>
      <c r="G1997" s="1187" t="s">
        <v>4091</v>
      </c>
      <c r="H1997" s="1190">
        <v>1</v>
      </c>
      <c r="I1997" s="1191">
        <v>0.396039603960396</v>
      </c>
      <c r="J1997" s="1191">
        <v>0</v>
      </c>
      <c r="K1997" s="1192">
        <v>30</v>
      </c>
      <c r="L1997" s="1191">
        <v>5.2850000000000001</v>
      </c>
      <c r="M1997" s="1191">
        <v>11.881188118811901</v>
      </c>
      <c r="N1997" s="1190">
        <v>1</v>
      </c>
      <c r="O1997" s="1190">
        <v>0</v>
      </c>
      <c r="P1997" s="1187">
        <v>4690379107170</v>
      </c>
      <c r="Q1997" s="1190"/>
      <c r="R1997" s="1190">
        <v>0</v>
      </c>
      <c r="S1997" s="968" t="s">
        <v>4092</v>
      </c>
      <c r="T1997" s="983">
        <f t="shared" si="62"/>
        <v>10825.86</v>
      </c>
      <c r="U1997" s="983">
        <f t="shared" si="63"/>
        <v>11367.153</v>
      </c>
      <c r="V1997" s="1169"/>
    </row>
    <row r="1998" spans="1:22" hidden="1">
      <c r="A1998" s="1187" t="s">
        <v>4819</v>
      </c>
      <c r="B1998" s="1188">
        <v>620070002902</v>
      </c>
      <c r="C1998" s="1187" t="s">
        <v>4920</v>
      </c>
      <c r="D1998" s="1187" t="s">
        <v>4170</v>
      </c>
      <c r="E1998" s="1187" t="s">
        <v>4120</v>
      </c>
      <c r="F1998" s="1189">
        <v>8838</v>
      </c>
      <c r="G1998" s="1187" t="s">
        <v>4091</v>
      </c>
      <c r="H1998" s="1190">
        <v>1</v>
      </c>
      <c r="I1998" s="1191">
        <v>0.396039603960396</v>
      </c>
      <c r="J1998" s="1191">
        <v>0</v>
      </c>
      <c r="K1998" s="1192">
        <v>30</v>
      </c>
      <c r="L1998" s="1191">
        <v>5.2850000000000001</v>
      </c>
      <c r="M1998" s="1191">
        <v>11.881188118811901</v>
      </c>
      <c r="N1998" s="1190">
        <v>1</v>
      </c>
      <c r="O1998" s="1190">
        <v>0</v>
      </c>
      <c r="P1998" s="1187">
        <v>4690379107187</v>
      </c>
      <c r="Q1998" s="1190"/>
      <c r="R1998" s="1190">
        <v>0</v>
      </c>
      <c r="S1998" s="968" t="s">
        <v>4092</v>
      </c>
      <c r="T1998" s="983">
        <f t="shared" si="62"/>
        <v>5921.46</v>
      </c>
      <c r="U1998" s="983">
        <f t="shared" si="63"/>
        <v>6217.5330000000004</v>
      </c>
      <c r="V1998" s="1169"/>
    </row>
    <row r="1999" spans="1:22" hidden="1">
      <c r="A1999" s="1187" t="s">
        <v>4819</v>
      </c>
      <c r="B1999" s="1188">
        <v>620070002903</v>
      </c>
      <c r="C1999" s="1187" t="s">
        <v>4921</v>
      </c>
      <c r="D1999" s="1187" t="s">
        <v>4170</v>
      </c>
      <c r="E1999" s="1187" t="s">
        <v>4120</v>
      </c>
      <c r="F1999" s="1189">
        <v>8838</v>
      </c>
      <c r="G1999" s="1187" t="s">
        <v>4091</v>
      </c>
      <c r="H1999" s="1190">
        <v>1</v>
      </c>
      <c r="I1999" s="1191">
        <v>0.396039603960396</v>
      </c>
      <c r="J1999" s="1191">
        <v>0</v>
      </c>
      <c r="K1999" s="1192">
        <v>30</v>
      </c>
      <c r="L1999" s="1191">
        <v>5.2850000000000001</v>
      </c>
      <c r="M1999" s="1191">
        <v>11.881188118811901</v>
      </c>
      <c r="N1999" s="1190">
        <v>1</v>
      </c>
      <c r="O1999" s="1190">
        <v>0</v>
      </c>
      <c r="P1999" s="1187">
        <v>4690379107194</v>
      </c>
      <c r="Q1999" s="1190"/>
      <c r="R1999" s="1190">
        <v>0</v>
      </c>
      <c r="S1999" s="968" t="s">
        <v>4092</v>
      </c>
      <c r="T1999" s="983">
        <f t="shared" si="62"/>
        <v>5921.46</v>
      </c>
      <c r="U1999" s="983">
        <f t="shared" si="63"/>
        <v>6217.5330000000004</v>
      </c>
      <c r="V1999" s="1169"/>
    </row>
    <row r="2000" spans="1:22" hidden="1">
      <c r="A2000" s="1187" t="s">
        <v>4819</v>
      </c>
      <c r="B2000" s="1188">
        <v>620070002904</v>
      </c>
      <c r="C2000" s="1187" t="s">
        <v>4922</v>
      </c>
      <c r="D2000" s="1187" t="s">
        <v>4170</v>
      </c>
      <c r="E2000" s="1187" t="s">
        <v>4120</v>
      </c>
      <c r="F2000" s="1189">
        <v>8838</v>
      </c>
      <c r="G2000" s="1187" t="s">
        <v>4091</v>
      </c>
      <c r="H2000" s="1190">
        <v>1</v>
      </c>
      <c r="I2000" s="1191">
        <v>0.396039603960396</v>
      </c>
      <c r="J2000" s="1191">
        <v>0</v>
      </c>
      <c r="K2000" s="1192">
        <v>30</v>
      </c>
      <c r="L2000" s="1191">
        <v>5.2850000000000001</v>
      </c>
      <c r="M2000" s="1191">
        <v>11.881188118811901</v>
      </c>
      <c r="N2000" s="1190">
        <v>1</v>
      </c>
      <c r="O2000" s="1190">
        <v>0</v>
      </c>
      <c r="P2000" s="1187">
        <v>4690379107200</v>
      </c>
      <c r="Q2000" s="1190"/>
      <c r="R2000" s="1190">
        <v>0</v>
      </c>
      <c r="S2000" s="968" t="s">
        <v>4092</v>
      </c>
      <c r="T2000" s="983">
        <f t="shared" si="62"/>
        <v>5921.46</v>
      </c>
      <c r="U2000" s="983">
        <f t="shared" si="63"/>
        <v>6217.5330000000004</v>
      </c>
      <c r="V2000" s="1169"/>
    </row>
    <row r="2001" spans="1:22" hidden="1">
      <c r="A2001" s="1187" t="s">
        <v>4819</v>
      </c>
      <c r="B2001" s="1188">
        <v>620070002905</v>
      </c>
      <c r="C2001" s="1187" t="s">
        <v>4923</v>
      </c>
      <c r="D2001" s="1187" t="s">
        <v>4170</v>
      </c>
      <c r="E2001" s="1187" t="s">
        <v>4120</v>
      </c>
      <c r="F2001" s="1189">
        <v>8838</v>
      </c>
      <c r="G2001" s="1187" t="s">
        <v>4091</v>
      </c>
      <c r="H2001" s="1190">
        <v>1</v>
      </c>
      <c r="I2001" s="1191">
        <v>0.396039603960396</v>
      </c>
      <c r="J2001" s="1191">
        <v>0</v>
      </c>
      <c r="K2001" s="1192">
        <v>30</v>
      </c>
      <c r="L2001" s="1191">
        <v>5.2850000000000001</v>
      </c>
      <c r="M2001" s="1191">
        <v>11.881188118811901</v>
      </c>
      <c r="N2001" s="1190">
        <v>1</v>
      </c>
      <c r="O2001" s="1190">
        <v>0</v>
      </c>
      <c r="P2001" s="1187">
        <v>4690379107217</v>
      </c>
      <c r="Q2001" s="1190"/>
      <c r="R2001" s="1190">
        <v>0</v>
      </c>
      <c r="S2001" s="968" t="s">
        <v>4092</v>
      </c>
      <c r="T2001" s="983">
        <f t="shared" si="62"/>
        <v>5921.46</v>
      </c>
      <c r="U2001" s="983">
        <f t="shared" si="63"/>
        <v>6217.5330000000004</v>
      </c>
      <c r="V2001" s="1169"/>
    </row>
    <row r="2002" spans="1:22" hidden="1">
      <c r="A2002" s="1187" t="s">
        <v>4819</v>
      </c>
      <c r="B2002" s="1188">
        <v>620070002906</v>
      </c>
      <c r="C2002" s="1187" t="s">
        <v>4924</v>
      </c>
      <c r="D2002" s="1187" t="s">
        <v>4170</v>
      </c>
      <c r="E2002" s="1187" t="s">
        <v>4120</v>
      </c>
      <c r="F2002" s="1189">
        <v>8838</v>
      </c>
      <c r="G2002" s="1187" t="s">
        <v>4091</v>
      </c>
      <c r="H2002" s="1190">
        <v>1</v>
      </c>
      <c r="I2002" s="1191">
        <v>0.396039603960396</v>
      </c>
      <c r="J2002" s="1191">
        <v>0</v>
      </c>
      <c r="K2002" s="1192">
        <v>30</v>
      </c>
      <c r="L2002" s="1191">
        <v>5.2850000000000001</v>
      </c>
      <c r="M2002" s="1191">
        <v>11.881188118811901</v>
      </c>
      <c r="N2002" s="1190">
        <v>1</v>
      </c>
      <c r="O2002" s="1190">
        <v>0</v>
      </c>
      <c r="P2002" s="1187">
        <v>4690379107224</v>
      </c>
      <c r="Q2002" s="1190"/>
      <c r="R2002" s="1190">
        <v>0</v>
      </c>
      <c r="S2002" s="968" t="s">
        <v>4092</v>
      </c>
      <c r="T2002" s="983">
        <f t="shared" si="62"/>
        <v>5921.46</v>
      </c>
      <c r="U2002" s="983">
        <f t="shared" si="63"/>
        <v>6217.5330000000004</v>
      </c>
      <c r="V2002" s="1169"/>
    </row>
    <row r="2003" spans="1:22" hidden="1">
      <c r="A2003" s="1187" t="s">
        <v>4819</v>
      </c>
      <c r="B2003" s="1188">
        <v>620070002907</v>
      </c>
      <c r="C2003" s="1187" t="s">
        <v>4925</v>
      </c>
      <c r="D2003" s="1187" t="s">
        <v>4170</v>
      </c>
      <c r="E2003" s="1187" t="s">
        <v>4120</v>
      </c>
      <c r="F2003" s="1189">
        <v>8838</v>
      </c>
      <c r="G2003" s="1187" t="s">
        <v>4091</v>
      </c>
      <c r="H2003" s="1190">
        <v>1</v>
      </c>
      <c r="I2003" s="1191">
        <v>0.396039603960396</v>
      </c>
      <c r="J2003" s="1191">
        <v>0</v>
      </c>
      <c r="K2003" s="1192">
        <v>30</v>
      </c>
      <c r="L2003" s="1191">
        <v>5.2850000000000001</v>
      </c>
      <c r="M2003" s="1191">
        <v>11.881188118811901</v>
      </c>
      <c r="N2003" s="1190">
        <v>1</v>
      </c>
      <c r="O2003" s="1190">
        <v>0</v>
      </c>
      <c r="P2003" s="1187">
        <v>4690379107231</v>
      </c>
      <c r="Q2003" s="1190"/>
      <c r="R2003" s="1190">
        <v>0</v>
      </c>
      <c r="S2003" s="968" t="s">
        <v>4092</v>
      </c>
      <c r="T2003" s="983">
        <f t="shared" si="62"/>
        <v>5921.46</v>
      </c>
      <c r="U2003" s="983">
        <f t="shared" si="63"/>
        <v>6217.5330000000004</v>
      </c>
      <c r="V2003" s="1169"/>
    </row>
    <row r="2004" spans="1:22" hidden="1">
      <c r="A2004" s="1187" t="s">
        <v>4819</v>
      </c>
      <c r="B2004" s="1188">
        <v>620070002908</v>
      </c>
      <c r="C2004" s="1187" t="s">
        <v>4926</v>
      </c>
      <c r="D2004" s="1187" t="s">
        <v>4170</v>
      </c>
      <c r="E2004" s="1187" t="s">
        <v>4120</v>
      </c>
      <c r="F2004" s="1189">
        <v>8838</v>
      </c>
      <c r="G2004" s="1187" t="s">
        <v>4091</v>
      </c>
      <c r="H2004" s="1190">
        <v>1</v>
      </c>
      <c r="I2004" s="1191">
        <v>0.396039603960396</v>
      </c>
      <c r="J2004" s="1191">
        <v>0</v>
      </c>
      <c r="K2004" s="1192">
        <v>30</v>
      </c>
      <c r="L2004" s="1191">
        <v>5.2850000000000001</v>
      </c>
      <c r="M2004" s="1191">
        <v>11.881188118811901</v>
      </c>
      <c r="N2004" s="1190">
        <v>1</v>
      </c>
      <c r="O2004" s="1190">
        <v>0</v>
      </c>
      <c r="P2004" s="1187">
        <v>4690379107248</v>
      </c>
      <c r="Q2004" s="1190"/>
      <c r="R2004" s="1190">
        <v>0</v>
      </c>
      <c r="S2004" s="968" t="s">
        <v>4092</v>
      </c>
      <c r="T2004" s="983">
        <f t="shared" si="62"/>
        <v>5921.46</v>
      </c>
      <c r="U2004" s="983">
        <f t="shared" si="63"/>
        <v>6217.5330000000004</v>
      </c>
      <c r="V2004" s="1169"/>
    </row>
    <row r="2005" spans="1:22" hidden="1">
      <c r="A2005" s="1187" t="s">
        <v>4819</v>
      </c>
      <c r="B2005" s="1188">
        <v>610110001303</v>
      </c>
      <c r="C2005" s="1187" t="s">
        <v>4927</v>
      </c>
      <c r="D2005" s="1187" t="s">
        <v>4114</v>
      </c>
      <c r="E2005" s="1187" t="s">
        <v>4120</v>
      </c>
      <c r="F2005" s="1189">
        <v>8838</v>
      </c>
      <c r="G2005" s="1187" t="s">
        <v>4091</v>
      </c>
      <c r="H2005" s="1190">
        <v>11</v>
      </c>
      <c r="I2005" s="1191">
        <v>0.99</v>
      </c>
      <c r="J2005" s="1191">
        <v>0</v>
      </c>
      <c r="K2005" s="1192">
        <v>36</v>
      </c>
      <c r="L2005" s="1191">
        <v>20.354399999999998</v>
      </c>
      <c r="M2005" s="1191">
        <v>35.64</v>
      </c>
      <c r="N2005" s="1190">
        <v>1</v>
      </c>
      <c r="O2005" s="1190">
        <v>0</v>
      </c>
      <c r="P2005" s="1187">
        <v>4690379107255</v>
      </c>
      <c r="Q2005" s="1190"/>
      <c r="R2005" s="1190">
        <v>0</v>
      </c>
      <c r="S2005" s="968" t="s">
        <v>4092</v>
      </c>
      <c r="T2005" s="983">
        <f t="shared" si="62"/>
        <v>5921.46</v>
      </c>
      <c r="U2005" s="983">
        <f t="shared" si="63"/>
        <v>6217.5330000000004</v>
      </c>
      <c r="V2005" s="1169"/>
    </row>
    <row r="2006" spans="1:22" hidden="1">
      <c r="A2006" s="1187" t="s">
        <v>4819</v>
      </c>
      <c r="B2006" s="1188">
        <v>610110001304</v>
      </c>
      <c r="C2006" s="1187" t="s">
        <v>4928</v>
      </c>
      <c r="D2006" s="1187" t="s">
        <v>4114</v>
      </c>
      <c r="E2006" s="1187" t="s">
        <v>4120</v>
      </c>
      <c r="F2006" s="1189">
        <v>12684</v>
      </c>
      <c r="G2006" s="1187" t="s">
        <v>4091</v>
      </c>
      <c r="H2006" s="1190">
        <v>11</v>
      </c>
      <c r="I2006" s="1191">
        <v>0.99</v>
      </c>
      <c r="J2006" s="1191">
        <v>0</v>
      </c>
      <c r="K2006" s="1192">
        <v>36</v>
      </c>
      <c r="L2006" s="1191">
        <v>20.354399999999998</v>
      </c>
      <c r="M2006" s="1191">
        <v>35.64</v>
      </c>
      <c r="N2006" s="1190">
        <v>1</v>
      </c>
      <c r="O2006" s="1190">
        <v>0</v>
      </c>
      <c r="P2006" s="1187">
        <v>4690379107262</v>
      </c>
      <c r="Q2006" s="1190"/>
      <c r="R2006" s="1190">
        <v>0</v>
      </c>
      <c r="S2006" s="968" t="s">
        <v>4092</v>
      </c>
      <c r="T2006" s="983">
        <f t="shared" si="62"/>
        <v>8498.2800000000007</v>
      </c>
      <c r="U2006" s="983">
        <f t="shared" si="63"/>
        <v>8923.1940000000013</v>
      </c>
      <c r="V2006" s="1169"/>
    </row>
    <row r="2007" spans="1:22" hidden="1">
      <c r="A2007" s="1187" t="s">
        <v>4819</v>
      </c>
      <c r="B2007" s="1188">
        <v>610110001305</v>
      </c>
      <c r="C2007" s="1187" t="s">
        <v>4929</v>
      </c>
      <c r="D2007" s="1187" t="s">
        <v>4114</v>
      </c>
      <c r="E2007" s="1187" t="s">
        <v>4120</v>
      </c>
      <c r="F2007" s="1189">
        <v>12684</v>
      </c>
      <c r="G2007" s="1187" t="s">
        <v>4091</v>
      </c>
      <c r="H2007" s="1190">
        <v>11</v>
      </c>
      <c r="I2007" s="1191">
        <v>0.99</v>
      </c>
      <c r="J2007" s="1191">
        <v>0</v>
      </c>
      <c r="K2007" s="1192">
        <v>36</v>
      </c>
      <c r="L2007" s="1191">
        <v>20.354399999999998</v>
      </c>
      <c r="M2007" s="1191">
        <v>35.64</v>
      </c>
      <c r="N2007" s="1190">
        <v>1</v>
      </c>
      <c r="O2007" s="1190">
        <v>0</v>
      </c>
      <c r="P2007" s="1187">
        <v>4690379107279</v>
      </c>
      <c r="Q2007" s="1190"/>
      <c r="R2007" s="1190">
        <v>0</v>
      </c>
      <c r="S2007" s="968" t="s">
        <v>4092</v>
      </c>
      <c r="T2007" s="983">
        <f t="shared" si="62"/>
        <v>8498.2800000000007</v>
      </c>
      <c r="U2007" s="983">
        <f t="shared" si="63"/>
        <v>8923.1940000000013</v>
      </c>
      <c r="V2007" s="1169"/>
    </row>
    <row r="2008" spans="1:22" hidden="1">
      <c r="A2008" s="1187" t="s">
        <v>4819</v>
      </c>
      <c r="B2008" s="1188">
        <v>610110001306</v>
      </c>
      <c r="C2008" s="1187" t="s">
        <v>4930</v>
      </c>
      <c r="D2008" s="1187" t="s">
        <v>4114</v>
      </c>
      <c r="E2008" s="1187" t="s">
        <v>4120</v>
      </c>
      <c r="F2008" s="1189">
        <v>12684</v>
      </c>
      <c r="G2008" s="1187" t="s">
        <v>4091</v>
      </c>
      <c r="H2008" s="1190">
        <v>11</v>
      </c>
      <c r="I2008" s="1191">
        <v>0.99</v>
      </c>
      <c r="J2008" s="1191">
        <v>0</v>
      </c>
      <c r="K2008" s="1192">
        <v>36</v>
      </c>
      <c r="L2008" s="1191">
        <v>20.354399999999998</v>
      </c>
      <c r="M2008" s="1191">
        <v>35.64</v>
      </c>
      <c r="N2008" s="1190">
        <v>1</v>
      </c>
      <c r="O2008" s="1190">
        <v>0</v>
      </c>
      <c r="P2008" s="1187">
        <v>4690379107286</v>
      </c>
      <c r="Q2008" s="1190"/>
      <c r="R2008" s="1190">
        <v>0</v>
      </c>
      <c r="S2008" s="968" t="s">
        <v>4092</v>
      </c>
      <c r="T2008" s="983">
        <f t="shared" si="62"/>
        <v>8498.2800000000007</v>
      </c>
      <c r="U2008" s="983">
        <f t="shared" si="63"/>
        <v>8923.1940000000013</v>
      </c>
      <c r="V2008" s="1169"/>
    </row>
    <row r="2009" spans="1:22" hidden="1">
      <c r="A2009" s="1187" t="s">
        <v>4819</v>
      </c>
      <c r="B2009" s="1188">
        <v>610110001307</v>
      </c>
      <c r="C2009" s="1187" t="s">
        <v>4931</v>
      </c>
      <c r="D2009" s="1187" t="s">
        <v>4114</v>
      </c>
      <c r="E2009" s="1187" t="s">
        <v>4120</v>
      </c>
      <c r="F2009" s="1189">
        <v>12684</v>
      </c>
      <c r="G2009" s="1187" t="s">
        <v>4091</v>
      </c>
      <c r="H2009" s="1190">
        <v>11</v>
      </c>
      <c r="I2009" s="1191">
        <v>0.99</v>
      </c>
      <c r="J2009" s="1191">
        <v>0</v>
      </c>
      <c r="K2009" s="1192">
        <v>36</v>
      </c>
      <c r="L2009" s="1191">
        <v>20.354399999999998</v>
      </c>
      <c r="M2009" s="1191">
        <v>35.64</v>
      </c>
      <c r="N2009" s="1190">
        <v>1</v>
      </c>
      <c r="O2009" s="1190">
        <v>0</v>
      </c>
      <c r="P2009" s="1187">
        <v>4690379107293</v>
      </c>
      <c r="Q2009" s="1190"/>
      <c r="R2009" s="1190">
        <v>0</v>
      </c>
      <c r="S2009" s="968" t="s">
        <v>4092</v>
      </c>
      <c r="T2009" s="983">
        <f t="shared" si="62"/>
        <v>8498.2800000000007</v>
      </c>
      <c r="U2009" s="983">
        <f t="shared" si="63"/>
        <v>8923.1940000000013</v>
      </c>
      <c r="V2009" s="1169"/>
    </row>
    <row r="2010" spans="1:22" hidden="1">
      <c r="A2010" s="1187" t="s">
        <v>4819</v>
      </c>
      <c r="B2010" s="1188">
        <v>610110001308</v>
      </c>
      <c r="C2010" s="1187" t="s">
        <v>4932</v>
      </c>
      <c r="D2010" s="1187" t="s">
        <v>4114</v>
      </c>
      <c r="E2010" s="1187" t="s">
        <v>4120</v>
      </c>
      <c r="F2010" s="1189">
        <v>12684</v>
      </c>
      <c r="G2010" s="1187" t="s">
        <v>4091</v>
      </c>
      <c r="H2010" s="1190">
        <v>11</v>
      </c>
      <c r="I2010" s="1191">
        <v>0.99</v>
      </c>
      <c r="J2010" s="1191">
        <v>0</v>
      </c>
      <c r="K2010" s="1192">
        <v>36</v>
      </c>
      <c r="L2010" s="1191">
        <v>20.354399999999998</v>
      </c>
      <c r="M2010" s="1191">
        <v>35.64</v>
      </c>
      <c r="N2010" s="1190">
        <v>1</v>
      </c>
      <c r="O2010" s="1190">
        <v>0</v>
      </c>
      <c r="P2010" s="1187">
        <v>4690379107309</v>
      </c>
      <c r="Q2010" s="1190"/>
      <c r="R2010" s="1190">
        <v>0</v>
      </c>
      <c r="S2010" s="968" t="s">
        <v>4092</v>
      </c>
      <c r="T2010" s="983">
        <f t="shared" si="62"/>
        <v>8498.2800000000007</v>
      </c>
      <c r="U2010" s="983">
        <f t="shared" si="63"/>
        <v>8923.1940000000013</v>
      </c>
      <c r="V2010" s="1169"/>
    </row>
    <row r="2011" spans="1:22" hidden="1">
      <c r="A2011" s="1187" t="s">
        <v>4819</v>
      </c>
      <c r="B2011" s="1188">
        <v>610110001309</v>
      </c>
      <c r="C2011" s="1187" t="s">
        <v>4933</v>
      </c>
      <c r="D2011" s="1187" t="s">
        <v>4114</v>
      </c>
      <c r="E2011" s="1187" t="s">
        <v>4120</v>
      </c>
      <c r="F2011" s="1189">
        <v>12684</v>
      </c>
      <c r="G2011" s="1187" t="s">
        <v>4091</v>
      </c>
      <c r="H2011" s="1190">
        <v>11</v>
      </c>
      <c r="I2011" s="1191">
        <v>0.99</v>
      </c>
      <c r="J2011" s="1191">
        <v>0</v>
      </c>
      <c r="K2011" s="1192">
        <v>36</v>
      </c>
      <c r="L2011" s="1191">
        <v>20.354399999999998</v>
      </c>
      <c r="M2011" s="1191">
        <v>35.64</v>
      </c>
      <c r="N2011" s="1190">
        <v>1</v>
      </c>
      <c r="O2011" s="1190">
        <v>0</v>
      </c>
      <c r="P2011" s="1187">
        <v>4690379107316</v>
      </c>
      <c r="Q2011" s="1190"/>
      <c r="R2011" s="1190">
        <v>0</v>
      </c>
      <c r="S2011" s="968" t="s">
        <v>4092</v>
      </c>
      <c r="T2011" s="983">
        <f t="shared" si="62"/>
        <v>8498.2800000000007</v>
      </c>
      <c r="U2011" s="983">
        <f t="shared" si="63"/>
        <v>8923.1940000000013</v>
      </c>
      <c r="V2011" s="1169"/>
    </row>
    <row r="2012" spans="1:22" hidden="1">
      <c r="A2012" s="1187" t="s">
        <v>4819</v>
      </c>
      <c r="B2012" s="1188">
        <v>610110001310</v>
      </c>
      <c r="C2012" s="1187" t="s">
        <v>4934</v>
      </c>
      <c r="D2012" s="1187" t="s">
        <v>4114</v>
      </c>
      <c r="E2012" s="1187" t="s">
        <v>4120</v>
      </c>
      <c r="F2012" s="1189">
        <v>12684</v>
      </c>
      <c r="G2012" s="1187" t="s">
        <v>4091</v>
      </c>
      <c r="H2012" s="1190">
        <v>11</v>
      </c>
      <c r="I2012" s="1191">
        <v>0.99</v>
      </c>
      <c r="J2012" s="1191">
        <v>0</v>
      </c>
      <c r="K2012" s="1192">
        <v>36</v>
      </c>
      <c r="L2012" s="1191">
        <v>20.354399999999998</v>
      </c>
      <c r="M2012" s="1191">
        <v>35.64</v>
      </c>
      <c r="N2012" s="1190">
        <v>1</v>
      </c>
      <c r="O2012" s="1190">
        <v>0</v>
      </c>
      <c r="P2012" s="1187">
        <v>4690379107323</v>
      </c>
      <c r="Q2012" s="1190"/>
      <c r="R2012" s="1190">
        <v>0</v>
      </c>
      <c r="S2012" s="968" t="s">
        <v>4092</v>
      </c>
      <c r="T2012" s="983">
        <f t="shared" si="62"/>
        <v>8498.2800000000007</v>
      </c>
      <c r="U2012" s="983">
        <f t="shared" si="63"/>
        <v>8923.1940000000013</v>
      </c>
      <c r="V2012" s="1169"/>
    </row>
    <row r="2013" spans="1:22" hidden="1">
      <c r="A2013" s="1187" t="s">
        <v>4819</v>
      </c>
      <c r="B2013" s="1188">
        <v>610010005835</v>
      </c>
      <c r="C2013" s="1187" t="s">
        <v>4935</v>
      </c>
      <c r="D2013" s="1187" t="s">
        <v>4089</v>
      </c>
      <c r="E2013" s="1187" t="s">
        <v>4120</v>
      </c>
      <c r="F2013" s="1189">
        <v>12684</v>
      </c>
      <c r="G2013" s="1187" t="s">
        <v>4091</v>
      </c>
      <c r="H2013" s="1190">
        <v>2</v>
      </c>
      <c r="I2013" s="1191">
        <v>0.72</v>
      </c>
      <c r="J2013" s="1191">
        <v>0</v>
      </c>
      <c r="K2013" s="1192">
        <v>30</v>
      </c>
      <c r="L2013" s="1191">
        <v>31.32</v>
      </c>
      <c r="M2013" s="1191">
        <v>21.6</v>
      </c>
      <c r="N2013" s="1190">
        <v>1</v>
      </c>
      <c r="O2013" s="1190">
        <v>0</v>
      </c>
      <c r="P2013" s="1187">
        <v>4690379106241</v>
      </c>
      <c r="Q2013" s="1190"/>
      <c r="R2013" s="1190">
        <v>0</v>
      </c>
      <c r="S2013" s="968" t="s">
        <v>4092</v>
      </c>
      <c r="T2013" s="983">
        <f t="shared" si="62"/>
        <v>8498.2800000000007</v>
      </c>
      <c r="U2013" s="983">
        <f t="shared" si="63"/>
        <v>8923.1940000000013</v>
      </c>
      <c r="V2013" s="1169"/>
    </row>
    <row r="2014" spans="1:22" hidden="1">
      <c r="A2014" s="1187" t="s">
        <v>4819</v>
      </c>
      <c r="B2014" s="1188">
        <v>610010005836</v>
      </c>
      <c r="C2014" s="1187" t="s">
        <v>4936</v>
      </c>
      <c r="D2014" s="1187" t="s">
        <v>4089</v>
      </c>
      <c r="E2014" s="1187" t="s">
        <v>4120</v>
      </c>
      <c r="F2014" s="1189">
        <v>12684</v>
      </c>
      <c r="G2014" s="1187" t="s">
        <v>4091</v>
      </c>
      <c r="H2014" s="1190">
        <v>2</v>
      </c>
      <c r="I2014" s="1191">
        <v>0.72</v>
      </c>
      <c r="J2014" s="1191">
        <v>0</v>
      </c>
      <c r="K2014" s="1192">
        <v>30</v>
      </c>
      <c r="L2014" s="1191">
        <v>31.32</v>
      </c>
      <c r="M2014" s="1191">
        <v>21.6</v>
      </c>
      <c r="N2014" s="1190">
        <v>1</v>
      </c>
      <c r="O2014" s="1190">
        <v>0</v>
      </c>
      <c r="P2014" s="1187">
        <v>4690379106258</v>
      </c>
      <c r="Q2014" s="1190"/>
      <c r="R2014" s="1190">
        <v>0</v>
      </c>
      <c r="S2014" s="968" t="s">
        <v>4092</v>
      </c>
      <c r="T2014" s="983">
        <f t="shared" si="62"/>
        <v>8498.2800000000007</v>
      </c>
      <c r="U2014" s="983">
        <f t="shared" si="63"/>
        <v>8923.1940000000013</v>
      </c>
      <c r="V2014" s="1169"/>
    </row>
    <row r="2015" spans="1:22" hidden="1">
      <c r="A2015" s="1187" t="s">
        <v>4819</v>
      </c>
      <c r="B2015" s="1188">
        <v>610010005837</v>
      </c>
      <c r="C2015" s="1187" t="s">
        <v>4937</v>
      </c>
      <c r="D2015" s="1187" t="s">
        <v>4089</v>
      </c>
      <c r="E2015" s="1187" t="s">
        <v>4120</v>
      </c>
      <c r="F2015" s="1189">
        <v>12684</v>
      </c>
      <c r="G2015" s="1187" t="s">
        <v>4091</v>
      </c>
      <c r="H2015" s="1190">
        <v>2</v>
      </c>
      <c r="I2015" s="1191">
        <v>0.72</v>
      </c>
      <c r="J2015" s="1191">
        <v>0</v>
      </c>
      <c r="K2015" s="1192">
        <v>30</v>
      </c>
      <c r="L2015" s="1191">
        <v>31.32</v>
      </c>
      <c r="M2015" s="1191">
        <v>21.6</v>
      </c>
      <c r="N2015" s="1190">
        <v>1</v>
      </c>
      <c r="O2015" s="1190">
        <v>0</v>
      </c>
      <c r="P2015" s="1187">
        <v>4690379106265</v>
      </c>
      <c r="Q2015" s="1190"/>
      <c r="R2015" s="1190">
        <v>0</v>
      </c>
      <c r="S2015" s="968" t="s">
        <v>4092</v>
      </c>
      <c r="T2015" s="983">
        <f t="shared" si="62"/>
        <v>8498.2800000000007</v>
      </c>
      <c r="U2015" s="983">
        <f t="shared" si="63"/>
        <v>8923.1940000000013</v>
      </c>
      <c r="V2015" s="1169"/>
    </row>
    <row r="2016" spans="1:22" hidden="1">
      <c r="A2016" s="1187" t="s">
        <v>4819</v>
      </c>
      <c r="B2016" s="1188">
        <v>600010002435</v>
      </c>
      <c r="C2016" s="1187" t="s">
        <v>4938</v>
      </c>
      <c r="D2016" s="1187"/>
      <c r="E2016" s="1187" t="s">
        <v>4120</v>
      </c>
      <c r="F2016" s="1189">
        <v>12684</v>
      </c>
      <c r="G2016" s="1187" t="s">
        <v>4091</v>
      </c>
      <c r="H2016" s="1190">
        <v>1</v>
      </c>
      <c r="I2016" s="1191">
        <v>0.72</v>
      </c>
      <c r="J2016" s="1191">
        <v>0</v>
      </c>
      <c r="K2016" s="1192">
        <v>35</v>
      </c>
      <c r="L2016" s="1191">
        <v>31.68</v>
      </c>
      <c r="M2016" s="1191">
        <v>25.2</v>
      </c>
      <c r="N2016" s="1190">
        <v>1</v>
      </c>
      <c r="O2016" s="1190">
        <v>0</v>
      </c>
      <c r="P2016" s="1187">
        <v>4690379106272</v>
      </c>
      <c r="Q2016" s="1190"/>
      <c r="R2016" s="1190">
        <v>0</v>
      </c>
      <c r="S2016" s="968" t="s">
        <v>4092</v>
      </c>
      <c r="T2016" s="983">
        <f t="shared" si="62"/>
        <v>8498.2800000000007</v>
      </c>
      <c r="U2016" s="983">
        <f t="shared" si="63"/>
        <v>8923.1940000000013</v>
      </c>
      <c r="V2016" s="1169"/>
    </row>
    <row r="2017" spans="1:22" hidden="1">
      <c r="A2017" s="1187" t="s">
        <v>4819</v>
      </c>
      <c r="B2017" s="1188">
        <v>600010002436</v>
      </c>
      <c r="C2017" s="1187" t="s">
        <v>4939</v>
      </c>
      <c r="D2017" s="1187"/>
      <c r="E2017" s="1187" t="s">
        <v>4120</v>
      </c>
      <c r="F2017" s="1189">
        <v>12684</v>
      </c>
      <c r="G2017" s="1187" t="s">
        <v>4091</v>
      </c>
      <c r="H2017" s="1190">
        <v>1</v>
      </c>
      <c r="I2017" s="1191">
        <v>0.72</v>
      </c>
      <c r="J2017" s="1191">
        <v>0</v>
      </c>
      <c r="K2017" s="1192">
        <v>35</v>
      </c>
      <c r="L2017" s="1191">
        <v>31.68</v>
      </c>
      <c r="M2017" s="1191">
        <v>25.2</v>
      </c>
      <c r="N2017" s="1190">
        <v>1</v>
      </c>
      <c r="O2017" s="1190">
        <v>0</v>
      </c>
      <c r="P2017" s="1187">
        <v>4690379106289</v>
      </c>
      <c r="Q2017" s="1190"/>
      <c r="R2017" s="1190">
        <v>0</v>
      </c>
      <c r="S2017" s="968" t="s">
        <v>4092</v>
      </c>
      <c r="T2017" s="983">
        <f t="shared" si="62"/>
        <v>8498.2800000000007</v>
      </c>
      <c r="U2017" s="983">
        <f t="shared" si="63"/>
        <v>8923.1940000000013</v>
      </c>
      <c r="V2017" s="1169"/>
    </row>
    <row r="2018" spans="1:22" hidden="1">
      <c r="A2018" s="1187" t="s">
        <v>4819</v>
      </c>
      <c r="B2018" s="1188">
        <v>600010002437</v>
      </c>
      <c r="C2018" s="1187" t="s">
        <v>4940</v>
      </c>
      <c r="D2018" s="1187"/>
      <c r="E2018" s="1187" t="s">
        <v>4120</v>
      </c>
      <c r="F2018" s="1189">
        <v>12684</v>
      </c>
      <c r="G2018" s="1187" t="s">
        <v>4091</v>
      </c>
      <c r="H2018" s="1190">
        <v>1</v>
      </c>
      <c r="I2018" s="1191">
        <v>0.72</v>
      </c>
      <c r="J2018" s="1191">
        <v>0</v>
      </c>
      <c r="K2018" s="1192">
        <v>35</v>
      </c>
      <c r="L2018" s="1191">
        <v>31.68</v>
      </c>
      <c r="M2018" s="1191">
        <v>25.2</v>
      </c>
      <c r="N2018" s="1190">
        <v>1</v>
      </c>
      <c r="O2018" s="1190">
        <v>0</v>
      </c>
      <c r="P2018" s="1187">
        <v>4690379106296</v>
      </c>
      <c r="Q2018" s="1190"/>
      <c r="R2018" s="1190">
        <v>0</v>
      </c>
      <c r="S2018" s="968" t="s">
        <v>4092</v>
      </c>
      <c r="T2018" s="983">
        <f t="shared" si="62"/>
        <v>8498.2800000000007</v>
      </c>
      <c r="U2018" s="983">
        <f t="shared" si="63"/>
        <v>8923.1940000000013</v>
      </c>
      <c r="V2018" s="1169"/>
    </row>
    <row r="2019" spans="1:22" hidden="1">
      <c r="A2019" s="1187" t="s">
        <v>4819</v>
      </c>
      <c r="B2019" s="1188">
        <v>600010002438</v>
      </c>
      <c r="C2019" s="1187" t="s">
        <v>4941</v>
      </c>
      <c r="D2019" s="1187"/>
      <c r="E2019" s="1187" t="s">
        <v>4120</v>
      </c>
      <c r="F2019" s="1189">
        <v>12684</v>
      </c>
      <c r="G2019" s="1187" t="s">
        <v>4091</v>
      </c>
      <c r="H2019" s="1190">
        <v>1</v>
      </c>
      <c r="I2019" s="1191">
        <v>0.72</v>
      </c>
      <c r="J2019" s="1191">
        <v>0</v>
      </c>
      <c r="K2019" s="1192">
        <v>35</v>
      </c>
      <c r="L2019" s="1191">
        <v>31.68</v>
      </c>
      <c r="M2019" s="1191">
        <v>25.2</v>
      </c>
      <c r="N2019" s="1190">
        <v>1</v>
      </c>
      <c r="O2019" s="1190">
        <v>0</v>
      </c>
      <c r="P2019" s="1187">
        <v>4690379106302</v>
      </c>
      <c r="Q2019" s="1190"/>
      <c r="R2019" s="1190">
        <v>0</v>
      </c>
      <c r="S2019" s="968" t="s">
        <v>4092</v>
      </c>
      <c r="T2019" s="983">
        <f t="shared" si="62"/>
        <v>8498.2800000000007</v>
      </c>
      <c r="U2019" s="983">
        <f t="shared" si="63"/>
        <v>8923.1940000000013</v>
      </c>
      <c r="V2019" s="1169"/>
    </row>
    <row r="2020" spans="1:22" hidden="1">
      <c r="A2020" s="1187" t="s">
        <v>4819</v>
      </c>
      <c r="B2020" s="1188">
        <v>600010002439</v>
      </c>
      <c r="C2020" s="1187" t="s">
        <v>4942</v>
      </c>
      <c r="D2020" s="1187"/>
      <c r="E2020" s="1187" t="s">
        <v>4120</v>
      </c>
      <c r="F2020" s="1189">
        <v>12684</v>
      </c>
      <c r="G2020" s="1187" t="s">
        <v>4091</v>
      </c>
      <c r="H2020" s="1190">
        <v>1</v>
      </c>
      <c r="I2020" s="1191">
        <v>0.72</v>
      </c>
      <c r="J2020" s="1191">
        <v>0</v>
      </c>
      <c r="K2020" s="1192">
        <v>35</v>
      </c>
      <c r="L2020" s="1191">
        <v>31.68</v>
      </c>
      <c r="M2020" s="1191">
        <v>25.2</v>
      </c>
      <c r="N2020" s="1190">
        <v>1</v>
      </c>
      <c r="O2020" s="1190">
        <v>0</v>
      </c>
      <c r="P2020" s="1187">
        <v>4690379106319</v>
      </c>
      <c r="Q2020" s="1190"/>
      <c r="R2020" s="1190">
        <v>0</v>
      </c>
      <c r="S2020" s="968" t="s">
        <v>4092</v>
      </c>
      <c r="T2020" s="983">
        <f t="shared" si="62"/>
        <v>8498.2800000000007</v>
      </c>
      <c r="U2020" s="983">
        <f t="shared" si="63"/>
        <v>8923.1940000000013</v>
      </c>
      <c r="V2020" s="1169"/>
    </row>
    <row r="2021" spans="1:22" hidden="1">
      <c r="A2021" s="1187" t="s">
        <v>4819</v>
      </c>
      <c r="B2021" s="1188">
        <v>600010002440</v>
      </c>
      <c r="C2021" s="1187" t="s">
        <v>4943</v>
      </c>
      <c r="D2021" s="1187"/>
      <c r="E2021" s="1187" t="s">
        <v>4120</v>
      </c>
      <c r="F2021" s="1189">
        <v>12684</v>
      </c>
      <c r="G2021" s="1187" t="s">
        <v>4091</v>
      </c>
      <c r="H2021" s="1190">
        <v>1</v>
      </c>
      <c r="I2021" s="1191">
        <v>0.72</v>
      </c>
      <c r="J2021" s="1191">
        <v>0</v>
      </c>
      <c r="K2021" s="1192">
        <v>35</v>
      </c>
      <c r="L2021" s="1191">
        <v>31.68</v>
      </c>
      <c r="M2021" s="1191">
        <v>25.2</v>
      </c>
      <c r="N2021" s="1190">
        <v>1</v>
      </c>
      <c r="O2021" s="1190">
        <v>0</v>
      </c>
      <c r="P2021" s="1187">
        <v>4690379106326</v>
      </c>
      <c r="Q2021" s="1190"/>
      <c r="R2021" s="1190">
        <v>0</v>
      </c>
      <c r="S2021" s="968" t="s">
        <v>4092</v>
      </c>
      <c r="T2021" s="983">
        <f t="shared" si="62"/>
        <v>8498.2800000000007</v>
      </c>
      <c r="U2021" s="983">
        <f t="shared" si="63"/>
        <v>8923.1940000000013</v>
      </c>
      <c r="V2021" s="1169"/>
    </row>
    <row r="2022" spans="1:22" hidden="1">
      <c r="A2022" s="1187" t="s">
        <v>4944</v>
      </c>
      <c r="B2022" s="1188">
        <v>610010001959</v>
      </c>
      <c r="C2022" s="1187" t="s">
        <v>4945</v>
      </c>
      <c r="D2022" s="1187" t="s">
        <v>4089</v>
      </c>
      <c r="E2022" s="1187" t="s">
        <v>4090</v>
      </c>
      <c r="F2022" s="1189">
        <v>6390</v>
      </c>
      <c r="G2022" s="1187" t="s">
        <v>4091</v>
      </c>
      <c r="H2022" s="1190">
        <v>2</v>
      </c>
      <c r="I2022" s="1191">
        <v>0.72</v>
      </c>
      <c r="J2022" s="1191">
        <v>0</v>
      </c>
      <c r="K2022" s="1192">
        <v>30</v>
      </c>
      <c r="L2022" s="1191">
        <v>31.32</v>
      </c>
      <c r="M2022" s="1191">
        <v>21.6</v>
      </c>
      <c r="N2022" s="1190">
        <v>1</v>
      </c>
      <c r="O2022" s="1190">
        <v>0</v>
      </c>
      <c r="P2022" s="1187">
        <v>4690379072768</v>
      </c>
      <c r="Q2022" s="1190"/>
      <c r="R2022" s="1190">
        <v>0</v>
      </c>
      <c r="S2022" s="968" t="s">
        <v>4092</v>
      </c>
      <c r="T2022" s="983">
        <f t="shared" si="62"/>
        <v>4281.3</v>
      </c>
      <c r="U2022" s="983">
        <f t="shared" si="63"/>
        <v>4495.3650000000007</v>
      </c>
      <c r="V2022" s="1169"/>
    </row>
    <row r="2023" spans="1:22" hidden="1">
      <c r="A2023" s="1187" t="s">
        <v>4946</v>
      </c>
      <c r="B2023" s="1188">
        <v>610010001167</v>
      </c>
      <c r="C2023" s="1187" t="s">
        <v>4947</v>
      </c>
      <c r="D2023" s="1187" t="s">
        <v>4089</v>
      </c>
      <c r="E2023" s="1187" t="s">
        <v>4090</v>
      </c>
      <c r="F2023" s="1189">
        <v>6390</v>
      </c>
      <c r="G2023" s="1187" t="s">
        <v>4091</v>
      </c>
      <c r="H2023" s="1190">
        <v>2</v>
      </c>
      <c r="I2023" s="1191">
        <v>0.72</v>
      </c>
      <c r="J2023" s="1191">
        <v>0</v>
      </c>
      <c r="K2023" s="1192">
        <v>30</v>
      </c>
      <c r="L2023" s="1191">
        <v>31.32</v>
      </c>
      <c r="M2023" s="1191">
        <v>21.6</v>
      </c>
      <c r="N2023" s="1190">
        <v>1</v>
      </c>
      <c r="O2023" s="1190">
        <v>0</v>
      </c>
      <c r="P2023" s="1187">
        <v>4690379047841</v>
      </c>
      <c r="Q2023" s="1190"/>
      <c r="R2023" s="1190">
        <v>0</v>
      </c>
      <c r="S2023" s="968" t="s">
        <v>4092</v>
      </c>
      <c r="T2023" s="983">
        <f t="shared" si="62"/>
        <v>4281.3</v>
      </c>
      <c r="U2023" s="983">
        <f t="shared" si="63"/>
        <v>4495.3650000000007</v>
      </c>
      <c r="V2023" s="1169"/>
    </row>
    <row r="2024" spans="1:22" hidden="1">
      <c r="A2024" s="1187" t="s">
        <v>4946</v>
      </c>
      <c r="B2024" s="1188">
        <v>610010001426</v>
      </c>
      <c r="C2024" s="1187" t="s">
        <v>4948</v>
      </c>
      <c r="D2024" s="1187" t="s">
        <v>4089</v>
      </c>
      <c r="E2024" s="1187" t="s">
        <v>4090</v>
      </c>
      <c r="F2024" s="1189">
        <v>6390</v>
      </c>
      <c r="G2024" s="1187" t="s">
        <v>4091</v>
      </c>
      <c r="H2024" s="1190">
        <v>2</v>
      </c>
      <c r="I2024" s="1191">
        <v>0.72</v>
      </c>
      <c r="J2024" s="1191">
        <v>0</v>
      </c>
      <c r="K2024" s="1192">
        <v>30</v>
      </c>
      <c r="L2024" s="1191">
        <v>31.32</v>
      </c>
      <c r="M2024" s="1191">
        <v>21.6</v>
      </c>
      <c r="N2024" s="1190">
        <v>1</v>
      </c>
      <c r="O2024" s="1190">
        <v>0</v>
      </c>
      <c r="P2024" s="1187">
        <v>4690379057277</v>
      </c>
      <c r="Q2024" s="1190"/>
      <c r="R2024" s="1190">
        <v>0</v>
      </c>
      <c r="S2024" s="968" t="s">
        <v>4092</v>
      </c>
      <c r="T2024" s="983">
        <f t="shared" si="62"/>
        <v>4281.3</v>
      </c>
      <c r="U2024" s="983">
        <f t="shared" si="63"/>
        <v>4495.3650000000007</v>
      </c>
      <c r="V2024" s="1169"/>
    </row>
    <row r="2025" spans="1:22" hidden="1">
      <c r="A2025" s="1187" t="s">
        <v>4949</v>
      </c>
      <c r="B2025" s="1188">
        <v>610010002637</v>
      </c>
      <c r="C2025" s="1187" t="s">
        <v>4950</v>
      </c>
      <c r="D2025" s="1187" t="s">
        <v>4096</v>
      </c>
      <c r="E2025" s="1187" t="s">
        <v>4090</v>
      </c>
      <c r="F2025" s="1189">
        <v>5976</v>
      </c>
      <c r="G2025" s="1187" t="s">
        <v>4091</v>
      </c>
      <c r="H2025" s="1190">
        <v>2</v>
      </c>
      <c r="I2025" s="1191">
        <v>2.56</v>
      </c>
      <c r="J2025" s="1191">
        <v>0</v>
      </c>
      <c r="K2025" s="1192">
        <v>21</v>
      </c>
      <c r="L2025" s="1191">
        <v>51.712000000000003</v>
      </c>
      <c r="M2025" s="1191">
        <v>53.76</v>
      </c>
      <c r="N2025" s="1190">
        <v>1</v>
      </c>
      <c r="O2025" s="1190">
        <v>0</v>
      </c>
      <c r="P2025" s="1187">
        <v>4690379086826</v>
      </c>
      <c r="Q2025" s="1190"/>
      <c r="R2025" s="1190">
        <v>0</v>
      </c>
      <c r="S2025" s="968" t="s">
        <v>4092</v>
      </c>
      <c r="T2025" s="983">
        <f t="shared" si="62"/>
        <v>4003.92</v>
      </c>
      <c r="U2025" s="983">
        <f t="shared" si="63"/>
        <v>4204.116</v>
      </c>
      <c r="V2025" s="1169"/>
    </row>
    <row r="2026" spans="1:22" hidden="1">
      <c r="A2026" s="1187" t="s">
        <v>4949</v>
      </c>
      <c r="B2026" s="1188">
        <v>610010002640</v>
      </c>
      <c r="C2026" s="1187" t="s">
        <v>4951</v>
      </c>
      <c r="D2026" s="1187" t="s">
        <v>4096</v>
      </c>
      <c r="E2026" s="1187" t="s">
        <v>4090</v>
      </c>
      <c r="F2026" s="1189">
        <v>5976</v>
      </c>
      <c r="G2026" s="1187" t="s">
        <v>4091</v>
      </c>
      <c r="H2026" s="1190">
        <v>2</v>
      </c>
      <c r="I2026" s="1191">
        <v>2.56</v>
      </c>
      <c r="J2026" s="1191">
        <v>0</v>
      </c>
      <c r="K2026" s="1192">
        <v>21</v>
      </c>
      <c r="L2026" s="1191">
        <v>51.712000000000003</v>
      </c>
      <c r="M2026" s="1191">
        <v>53.76</v>
      </c>
      <c r="N2026" s="1190">
        <v>1</v>
      </c>
      <c r="O2026" s="1190">
        <v>0</v>
      </c>
      <c r="P2026" s="1187">
        <v>4690379086857</v>
      </c>
      <c r="Q2026" s="1190"/>
      <c r="R2026" s="1190">
        <v>0</v>
      </c>
      <c r="S2026" s="968" t="s">
        <v>4092</v>
      </c>
      <c r="T2026" s="983">
        <f t="shared" si="62"/>
        <v>4003.92</v>
      </c>
      <c r="U2026" s="983">
        <f t="shared" si="63"/>
        <v>4204.116</v>
      </c>
      <c r="V2026" s="1169"/>
    </row>
    <row r="2027" spans="1:22" hidden="1">
      <c r="A2027" s="1187" t="s">
        <v>4949</v>
      </c>
      <c r="B2027" s="1188">
        <v>610010002641</v>
      </c>
      <c r="C2027" s="1187" t="s">
        <v>4952</v>
      </c>
      <c r="D2027" s="1187" t="s">
        <v>4096</v>
      </c>
      <c r="E2027" s="1187" t="s">
        <v>4090</v>
      </c>
      <c r="F2027" s="1189">
        <v>5976</v>
      </c>
      <c r="G2027" s="1187" t="s">
        <v>4091</v>
      </c>
      <c r="H2027" s="1190">
        <v>2</v>
      </c>
      <c r="I2027" s="1191">
        <v>2.56</v>
      </c>
      <c r="J2027" s="1191">
        <v>0</v>
      </c>
      <c r="K2027" s="1192">
        <v>21</v>
      </c>
      <c r="L2027" s="1191">
        <v>51.712000000000003</v>
      </c>
      <c r="M2027" s="1191">
        <v>53.76</v>
      </c>
      <c r="N2027" s="1190">
        <v>1</v>
      </c>
      <c r="O2027" s="1190">
        <v>0</v>
      </c>
      <c r="P2027" s="1187">
        <v>4690379086864</v>
      </c>
      <c r="Q2027" s="1190"/>
      <c r="R2027" s="1190">
        <v>0</v>
      </c>
      <c r="S2027" s="968" t="s">
        <v>4092</v>
      </c>
      <c r="T2027" s="983">
        <f t="shared" si="62"/>
        <v>4003.92</v>
      </c>
      <c r="U2027" s="983">
        <f t="shared" si="63"/>
        <v>4204.116</v>
      </c>
      <c r="V2027" s="1169"/>
    </row>
    <row r="2028" spans="1:22" hidden="1">
      <c r="A2028" s="1187" t="s">
        <v>4949</v>
      </c>
      <c r="B2028" s="1188">
        <v>610010002638</v>
      </c>
      <c r="C2028" s="1187" t="s">
        <v>4953</v>
      </c>
      <c r="D2028" s="1187" t="s">
        <v>4096</v>
      </c>
      <c r="E2028" s="1187" t="s">
        <v>4090</v>
      </c>
      <c r="F2028" s="1189">
        <v>6528</v>
      </c>
      <c r="G2028" s="1187" t="s">
        <v>4091</v>
      </c>
      <c r="H2028" s="1190">
        <v>2</v>
      </c>
      <c r="I2028" s="1191">
        <v>2.56</v>
      </c>
      <c r="J2028" s="1191">
        <v>0</v>
      </c>
      <c r="K2028" s="1192">
        <v>21</v>
      </c>
      <c r="L2028" s="1191">
        <v>51.712000000000003</v>
      </c>
      <c r="M2028" s="1191">
        <v>53.76</v>
      </c>
      <c r="N2028" s="1190">
        <v>1</v>
      </c>
      <c r="O2028" s="1190">
        <v>0</v>
      </c>
      <c r="P2028" s="1187">
        <v>4690379086833</v>
      </c>
      <c r="Q2028" s="1190"/>
      <c r="R2028" s="1190">
        <v>0</v>
      </c>
      <c r="S2028" s="968" t="s">
        <v>4092</v>
      </c>
      <c r="T2028" s="983">
        <f t="shared" si="62"/>
        <v>4373.76</v>
      </c>
      <c r="U2028" s="983">
        <f t="shared" si="63"/>
        <v>4592.4480000000003</v>
      </c>
      <c r="V2028" s="1169"/>
    </row>
    <row r="2029" spans="1:22" hidden="1">
      <c r="A2029" s="1187" t="s">
        <v>4949</v>
      </c>
      <c r="B2029" s="1188">
        <v>610010002639</v>
      </c>
      <c r="C2029" s="1187" t="s">
        <v>4954</v>
      </c>
      <c r="D2029" s="1187" t="s">
        <v>4096</v>
      </c>
      <c r="E2029" s="1187" t="s">
        <v>4090</v>
      </c>
      <c r="F2029" s="1189">
        <v>6528</v>
      </c>
      <c r="G2029" s="1187" t="s">
        <v>4091</v>
      </c>
      <c r="H2029" s="1190">
        <v>2</v>
      </c>
      <c r="I2029" s="1191">
        <v>2.56</v>
      </c>
      <c r="J2029" s="1191">
        <v>0</v>
      </c>
      <c r="K2029" s="1192">
        <v>21</v>
      </c>
      <c r="L2029" s="1191">
        <v>51.712000000000003</v>
      </c>
      <c r="M2029" s="1191">
        <v>53.76</v>
      </c>
      <c r="N2029" s="1190">
        <v>1</v>
      </c>
      <c r="O2029" s="1190">
        <v>0</v>
      </c>
      <c r="P2029" s="1187">
        <v>4690379086840</v>
      </c>
      <c r="Q2029" s="1190"/>
      <c r="R2029" s="1190">
        <v>0</v>
      </c>
      <c r="S2029" s="968" t="s">
        <v>4092</v>
      </c>
      <c r="T2029" s="983">
        <f t="shared" si="62"/>
        <v>4373.76</v>
      </c>
      <c r="U2029" s="983">
        <f t="shared" si="63"/>
        <v>4592.4480000000003</v>
      </c>
      <c r="V2029" s="1169"/>
    </row>
    <row r="2030" spans="1:22" hidden="1">
      <c r="A2030" s="1187" t="s">
        <v>4949</v>
      </c>
      <c r="B2030" s="1188">
        <v>610010002642</v>
      </c>
      <c r="C2030" s="1187" t="s">
        <v>4955</v>
      </c>
      <c r="D2030" s="1187" t="s">
        <v>4517</v>
      </c>
      <c r="E2030" s="1187" t="s">
        <v>4090</v>
      </c>
      <c r="F2030" s="1189">
        <v>4716</v>
      </c>
      <c r="G2030" s="1187" t="s">
        <v>4091</v>
      </c>
      <c r="H2030" s="1190">
        <v>2</v>
      </c>
      <c r="I2030" s="1191">
        <v>1.28</v>
      </c>
      <c r="J2030" s="1191">
        <v>0</v>
      </c>
      <c r="K2030" s="1192">
        <v>42</v>
      </c>
      <c r="L2030" s="1191">
        <v>25.856000000000002</v>
      </c>
      <c r="M2030" s="1191">
        <v>53.76</v>
      </c>
      <c r="N2030" s="1190">
        <v>1</v>
      </c>
      <c r="O2030" s="1190">
        <v>0</v>
      </c>
      <c r="P2030" s="1187">
        <v>4690379086871</v>
      </c>
      <c r="Q2030" s="1190"/>
      <c r="R2030" s="1190">
        <v>0</v>
      </c>
      <c r="S2030" s="968" t="s">
        <v>4092</v>
      </c>
      <c r="T2030" s="983">
        <f t="shared" si="62"/>
        <v>3159.7200000000003</v>
      </c>
      <c r="U2030" s="983">
        <f t="shared" si="63"/>
        <v>3317.7060000000006</v>
      </c>
      <c r="V2030" s="1169"/>
    </row>
    <row r="2031" spans="1:22" hidden="1">
      <c r="A2031" s="1187" t="s">
        <v>4949</v>
      </c>
      <c r="B2031" s="1188">
        <v>610010002645</v>
      </c>
      <c r="C2031" s="1187" t="s">
        <v>4956</v>
      </c>
      <c r="D2031" s="1187" t="s">
        <v>4517</v>
      </c>
      <c r="E2031" s="1187" t="s">
        <v>4090</v>
      </c>
      <c r="F2031" s="1189">
        <v>4716</v>
      </c>
      <c r="G2031" s="1187" t="s">
        <v>4091</v>
      </c>
      <c r="H2031" s="1190">
        <v>2</v>
      </c>
      <c r="I2031" s="1191">
        <v>1.28</v>
      </c>
      <c r="J2031" s="1191">
        <v>0</v>
      </c>
      <c r="K2031" s="1192">
        <v>42</v>
      </c>
      <c r="L2031" s="1191">
        <v>25.856000000000002</v>
      </c>
      <c r="M2031" s="1191">
        <v>53.76</v>
      </c>
      <c r="N2031" s="1190">
        <v>1</v>
      </c>
      <c r="O2031" s="1190">
        <v>0</v>
      </c>
      <c r="P2031" s="1187">
        <v>4690379086901</v>
      </c>
      <c r="Q2031" s="1190"/>
      <c r="R2031" s="1190">
        <v>0</v>
      </c>
      <c r="S2031" s="968" t="s">
        <v>4092</v>
      </c>
      <c r="T2031" s="983">
        <f t="shared" ref="T2031:T2073" si="64">F2031*67%</f>
        <v>3159.7200000000003</v>
      </c>
      <c r="U2031" s="983">
        <f t="shared" si="63"/>
        <v>3317.7060000000006</v>
      </c>
      <c r="V2031" s="1169"/>
    </row>
    <row r="2032" spans="1:22" hidden="1">
      <c r="A2032" s="1187" t="s">
        <v>4949</v>
      </c>
      <c r="B2032" s="1188">
        <v>610010002646</v>
      </c>
      <c r="C2032" s="1187" t="s">
        <v>4957</v>
      </c>
      <c r="D2032" s="1187" t="s">
        <v>4517</v>
      </c>
      <c r="E2032" s="1187" t="s">
        <v>4090</v>
      </c>
      <c r="F2032" s="1189">
        <v>4716</v>
      </c>
      <c r="G2032" s="1187" t="s">
        <v>4091</v>
      </c>
      <c r="H2032" s="1190">
        <v>2</v>
      </c>
      <c r="I2032" s="1191">
        <v>1.28</v>
      </c>
      <c r="J2032" s="1191">
        <v>0</v>
      </c>
      <c r="K2032" s="1192">
        <v>42</v>
      </c>
      <c r="L2032" s="1191">
        <v>25.856000000000002</v>
      </c>
      <c r="M2032" s="1191">
        <v>53.76</v>
      </c>
      <c r="N2032" s="1190">
        <v>1</v>
      </c>
      <c r="O2032" s="1190">
        <v>0</v>
      </c>
      <c r="P2032" s="1187">
        <v>4690379086918</v>
      </c>
      <c r="Q2032" s="1190"/>
      <c r="R2032" s="1190">
        <v>0</v>
      </c>
      <c r="S2032" s="968" t="s">
        <v>4092</v>
      </c>
      <c r="T2032" s="983">
        <f t="shared" si="64"/>
        <v>3159.7200000000003</v>
      </c>
      <c r="U2032" s="983">
        <f t="shared" ref="U2032:U2095" si="65">T2032*1.05</f>
        <v>3317.7060000000006</v>
      </c>
      <c r="V2032" s="1169"/>
    </row>
    <row r="2033" spans="1:22" hidden="1">
      <c r="A2033" s="1211" t="s">
        <v>4949</v>
      </c>
      <c r="B2033" s="1212">
        <v>610010002643</v>
      </c>
      <c r="C2033" s="1211" t="s">
        <v>4958</v>
      </c>
      <c r="D2033" s="1211" t="s">
        <v>4517</v>
      </c>
      <c r="E2033" s="1211" t="s">
        <v>4090</v>
      </c>
      <c r="F2033" s="1213">
        <v>5238</v>
      </c>
      <c r="G2033" s="1211" t="s">
        <v>4091</v>
      </c>
      <c r="H2033" s="1214">
        <v>2</v>
      </c>
      <c r="I2033" s="1215">
        <v>1.28</v>
      </c>
      <c r="J2033" s="1215">
        <v>0</v>
      </c>
      <c r="K2033" s="1213">
        <v>42</v>
      </c>
      <c r="L2033" s="1215">
        <v>25.856000000000002</v>
      </c>
      <c r="M2033" s="1215">
        <v>53.76</v>
      </c>
      <c r="N2033" s="1214">
        <v>1</v>
      </c>
      <c r="O2033" s="1214">
        <v>0</v>
      </c>
      <c r="P2033" s="1211">
        <v>4690379086888</v>
      </c>
      <c r="Q2033" s="1214"/>
      <c r="R2033" s="1214">
        <v>0</v>
      </c>
      <c r="S2033" s="985" t="s">
        <v>4092</v>
      </c>
      <c r="T2033" s="991">
        <f t="shared" si="64"/>
        <v>3509.46</v>
      </c>
      <c r="U2033" s="991">
        <f t="shared" si="65"/>
        <v>3684.933</v>
      </c>
      <c r="V2033" s="1216"/>
    </row>
    <row r="2034" spans="1:22" hidden="1">
      <c r="A2034" s="1187" t="s">
        <v>4949</v>
      </c>
      <c r="B2034" s="1188">
        <v>610010002650</v>
      </c>
      <c r="C2034" s="1187" t="s">
        <v>4961</v>
      </c>
      <c r="D2034" s="1187" t="s">
        <v>4101</v>
      </c>
      <c r="E2034" s="1187" t="s">
        <v>4090</v>
      </c>
      <c r="F2034" s="1189">
        <v>4422</v>
      </c>
      <c r="G2034" s="1187" t="s">
        <v>4091</v>
      </c>
      <c r="H2034" s="1190">
        <v>2</v>
      </c>
      <c r="I2034" s="1191">
        <v>1.44</v>
      </c>
      <c r="J2034" s="1191">
        <v>0</v>
      </c>
      <c r="K2034" s="1192">
        <v>35</v>
      </c>
      <c r="L2034" s="1191">
        <v>29.088000000000001</v>
      </c>
      <c r="M2034" s="1191">
        <v>50.4</v>
      </c>
      <c r="N2034" s="1190">
        <v>1</v>
      </c>
      <c r="O2034" s="1190">
        <v>0</v>
      </c>
      <c r="P2034" s="1187">
        <v>4690379086956</v>
      </c>
      <c r="Q2034" s="1190"/>
      <c r="R2034" s="1190">
        <v>0</v>
      </c>
      <c r="S2034" s="968" t="s">
        <v>4092</v>
      </c>
      <c r="T2034" s="983">
        <f t="shared" si="64"/>
        <v>2962.7400000000002</v>
      </c>
      <c r="U2034" s="983">
        <f t="shared" si="65"/>
        <v>3110.8770000000004</v>
      </c>
      <c r="V2034" s="1169"/>
    </row>
    <row r="2035" spans="1:22" hidden="1">
      <c r="A2035" s="1187" t="s">
        <v>4949</v>
      </c>
      <c r="B2035" s="1188">
        <v>610080000233</v>
      </c>
      <c r="C2035" s="1187" t="s">
        <v>4965</v>
      </c>
      <c r="D2035" s="1187" t="s">
        <v>4101</v>
      </c>
      <c r="E2035" s="1187" t="s">
        <v>4090</v>
      </c>
      <c r="F2035" s="1189">
        <v>5220</v>
      </c>
      <c r="G2035" s="1187" t="s">
        <v>4091</v>
      </c>
      <c r="H2035" s="1190">
        <v>2</v>
      </c>
      <c r="I2035" s="1191">
        <v>1.44</v>
      </c>
      <c r="J2035" s="1191">
        <v>0</v>
      </c>
      <c r="K2035" s="1192">
        <v>35</v>
      </c>
      <c r="L2035" s="1191">
        <v>29.088000000000001</v>
      </c>
      <c r="M2035" s="1191">
        <v>50.4</v>
      </c>
      <c r="N2035" s="1190">
        <v>1</v>
      </c>
      <c r="O2035" s="1190">
        <v>0</v>
      </c>
      <c r="P2035" s="1187">
        <v>4690379086970</v>
      </c>
      <c r="Q2035" s="1190"/>
      <c r="R2035" s="1190">
        <v>0</v>
      </c>
      <c r="S2035" s="968" t="s">
        <v>4092</v>
      </c>
      <c r="T2035" s="1194">
        <f t="shared" si="64"/>
        <v>3497.4</v>
      </c>
      <c r="U2035" s="983">
        <f t="shared" si="65"/>
        <v>3672.2700000000004</v>
      </c>
      <c r="V2035" s="1169"/>
    </row>
    <row r="2036" spans="1:22" hidden="1">
      <c r="A2036" s="1187" t="s">
        <v>4949</v>
      </c>
      <c r="B2036" s="1188">
        <v>610080000234</v>
      </c>
      <c r="C2036" s="1187" t="s">
        <v>4966</v>
      </c>
      <c r="D2036" s="1187" t="s">
        <v>4101</v>
      </c>
      <c r="E2036" s="1187" t="s">
        <v>4090</v>
      </c>
      <c r="F2036" s="1189">
        <v>5220</v>
      </c>
      <c r="G2036" s="1187" t="s">
        <v>4091</v>
      </c>
      <c r="H2036" s="1190">
        <v>2</v>
      </c>
      <c r="I2036" s="1191">
        <v>1.44</v>
      </c>
      <c r="J2036" s="1191">
        <v>0</v>
      </c>
      <c r="K2036" s="1192">
        <v>35</v>
      </c>
      <c r="L2036" s="1191">
        <v>29.088000000000001</v>
      </c>
      <c r="M2036" s="1191">
        <v>50.4</v>
      </c>
      <c r="N2036" s="1190">
        <v>1</v>
      </c>
      <c r="O2036" s="1190">
        <v>0</v>
      </c>
      <c r="P2036" s="1187">
        <v>4690379086987</v>
      </c>
      <c r="Q2036" s="1190"/>
      <c r="R2036" s="1190">
        <v>0</v>
      </c>
      <c r="S2036" s="968" t="s">
        <v>4092</v>
      </c>
      <c r="T2036" s="983">
        <f t="shared" si="64"/>
        <v>3497.4</v>
      </c>
      <c r="U2036" s="1194">
        <f t="shared" si="65"/>
        <v>3672.2700000000004</v>
      </c>
      <c r="V2036" s="1195"/>
    </row>
    <row r="2037" spans="1:22" hidden="1">
      <c r="A2037" s="1187" t="s">
        <v>4949</v>
      </c>
      <c r="B2037" s="1188">
        <v>610010002652</v>
      </c>
      <c r="C2037" s="1187" t="s">
        <v>4967</v>
      </c>
      <c r="D2037" s="1187" t="s">
        <v>4106</v>
      </c>
      <c r="E2037" s="1187" t="s">
        <v>4090</v>
      </c>
      <c r="F2037" s="1189">
        <v>3750</v>
      </c>
      <c r="G2037" s="1187" t="s">
        <v>4091</v>
      </c>
      <c r="H2037" s="1190">
        <v>3</v>
      </c>
      <c r="I2037" s="1191">
        <v>1.08</v>
      </c>
      <c r="J2037" s="1191">
        <v>0</v>
      </c>
      <c r="K2037" s="1192">
        <v>40</v>
      </c>
      <c r="L2037" s="1191">
        <v>21.06</v>
      </c>
      <c r="M2037" s="1191">
        <v>43.2</v>
      </c>
      <c r="N2037" s="1190">
        <v>1</v>
      </c>
      <c r="O2037" s="1190">
        <v>0</v>
      </c>
      <c r="P2037" s="1187">
        <v>4690379086994</v>
      </c>
      <c r="Q2037" s="1190"/>
      <c r="R2037" s="1190">
        <v>0</v>
      </c>
      <c r="S2037" s="968" t="s">
        <v>4092</v>
      </c>
      <c r="T2037" s="983">
        <f t="shared" si="64"/>
        <v>2512.5</v>
      </c>
      <c r="U2037" s="1194">
        <f t="shared" si="65"/>
        <v>2638.125</v>
      </c>
      <c r="V2037" s="1195"/>
    </row>
    <row r="2038" spans="1:22" hidden="1">
      <c r="A2038" s="1187" t="s">
        <v>4949</v>
      </c>
      <c r="B2038" s="1188">
        <v>610010002655</v>
      </c>
      <c r="C2038" s="1187" t="s">
        <v>4968</v>
      </c>
      <c r="D2038" s="1187" t="s">
        <v>4106</v>
      </c>
      <c r="E2038" s="1187" t="s">
        <v>4090</v>
      </c>
      <c r="F2038" s="1189">
        <v>3750</v>
      </c>
      <c r="G2038" s="1187" t="s">
        <v>4091</v>
      </c>
      <c r="H2038" s="1190">
        <v>3</v>
      </c>
      <c r="I2038" s="1191">
        <v>1.08</v>
      </c>
      <c r="J2038" s="1191">
        <v>0</v>
      </c>
      <c r="K2038" s="1192">
        <v>40</v>
      </c>
      <c r="L2038" s="1191">
        <v>21.06</v>
      </c>
      <c r="M2038" s="1191">
        <v>43.2</v>
      </c>
      <c r="N2038" s="1190">
        <v>1</v>
      </c>
      <c r="O2038" s="1190">
        <v>0</v>
      </c>
      <c r="P2038" s="1187">
        <v>4690379087021</v>
      </c>
      <c r="Q2038" s="1190"/>
      <c r="R2038" s="1190">
        <v>0</v>
      </c>
      <c r="S2038" s="968" t="s">
        <v>4092</v>
      </c>
      <c r="T2038" s="983">
        <f t="shared" si="64"/>
        <v>2512.5</v>
      </c>
      <c r="U2038" s="983">
        <f t="shared" si="65"/>
        <v>2638.125</v>
      </c>
      <c r="V2038" s="1169"/>
    </row>
    <row r="2039" spans="1:22" hidden="1">
      <c r="A2039" s="1187" t="s">
        <v>4949</v>
      </c>
      <c r="B2039" s="1188">
        <v>610010002656</v>
      </c>
      <c r="C2039" s="1187" t="s">
        <v>4969</v>
      </c>
      <c r="D2039" s="1187" t="s">
        <v>4106</v>
      </c>
      <c r="E2039" s="1187" t="s">
        <v>4090</v>
      </c>
      <c r="F2039" s="1189">
        <v>3750</v>
      </c>
      <c r="G2039" s="1187" t="s">
        <v>4091</v>
      </c>
      <c r="H2039" s="1190">
        <v>3</v>
      </c>
      <c r="I2039" s="1191">
        <v>1.08</v>
      </c>
      <c r="J2039" s="1191">
        <v>0</v>
      </c>
      <c r="K2039" s="1192">
        <v>40</v>
      </c>
      <c r="L2039" s="1191">
        <v>21.06</v>
      </c>
      <c r="M2039" s="1191">
        <v>43.2</v>
      </c>
      <c r="N2039" s="1190">
        <v>1</v>
      </c>
      <c r="O2039" s="1190">
        <v>0</v>
      </c>
      <c r="P2039" s="1187">
        <v>4690379087038</v>
      </c>
      <c r="Q2039" s="1190"/>
      <c r="R2039" s="1190">
        <v>0</v>
      </c>
      <c r="S2039" s="968" t="s">
        <v>4092</v>
      </c>
      <c r="T2039" s="983">
        <f t="shared" si="64"/>
        <v>2512.5</v>
      </c>
      <c r="U2039" s="1194">
        <f t="shared" si="65"/>
        <v>2638.125</v>
      </c>
      <c r="V2039" s="1195"/>
    </row>
    <row r="2040" spans="1:22" hidden="1">
      <c r="A2040" s="1187" t="s">
        <v>4949</v>
      </c>
      <c r="B2040" s="1188">
        <v>610010002653</v>
      </c>
      <c r="C2040" s="1187" t="s">
        <v>4970</v>
      </c>
      <c r="D2040" s="1187" t="s">
        <v>4106</v>
      </c>
      <c r="E2040" s="1187" t="s">
        <v>4090</v>
      </c>
      <c r="F2040" s="1189">
        <v>4158</v>
      </c>
      <c r="G2040" s="1187" t="s">
        <v>4091</v>
      </c>
      <c r="H2040" s="1190">
        <v>3</v>
      </c>
      <c r="I2040" s="1191">
        <v>1.08</v>
      </c>
      <c r="J2040" s="1191">
        <v>0</v>
      </c>
      <c r="K2040" s="1192">
        <v>40</v>
      </c>
      <c r="L2040" s="1191">
        <v>21.06</v>
      </c>
      <c r="M2040" s="1191">
        <v>43.2</v>
      </c>
      <c r="N2040" s="1190">
        <v>1</v>
      </c>
      <c r="O2040" s="1190">
        <v>0</v>
      </c>
      <c r="P2040" s="1187">
        <v>4690379087007</v>
      </c>
      <c r="Q2040" s="1190"/>
      <c r="R2040" s="1190">
        <v>0</v>
      </c>
      <c r="S2040" s="968" t="s">
        <v>4092</v>
      </c>
      <c r="T2040" s="983">
        <f t="shared" si="64"/>
        <v>2785.86</v>
      </c>
      <c r="U2040" s="1194">
        <f t="shared" si="65"/>
        <v>2925.1530000000002</v>
      </c>
      <c r="V2040" s="1195"/>
    </row>
    <row r="2041" spans="1:22" hidden="1">
      <c r="A2041" s="1187" t="s">
        <v>4949</v>
      </c>
      <c r="B2041" s="1188">
        <v>610010002654</v>
      </c>
      <c r="C2041" s="1187" t="s">
        <v>4971</v>
      </c>
      <c r="D2041" s="1187" t="s">
        <v>4106</v>
      </c>
      <c r="E2041" s="1187" t="s">
        <v>4090</v>
      </c>
      <c r="F2041" s="1189">
        <v>4158</v>
      </c>
      <c r="G2041" s="1187" t="s">
        <v>4091</v>
      </c>
      <c r="H2041" s="1190">
        <v>3</v>
      </c>
      <c r="I2041" s="1191">
        <v>1.08</v>
      </c>
      <c r="J2041" s="1191">
        <v>0</v>
      </c>
      <c r="K2041" s="1192">
        <v>40</v>
      </c>
      <c r="L2041" s="1191">
        <v>21.06</v>
      </c>
      <c r="M2041" s="1191">
        <v>43.2</v>
      </c>
      <c r="N2041" s="1190">
        <v>1</v>
      </c>
      <c r="O2041" s="1190">
        <v>0</v>
      </c>
      <c r="P2041" s="1187">
        <v>4690379087014</v>
      </c>
      <c r="Q2041" s="1190"/>
      <c r="R2041" s="1190">
        <v>0</v>
      </c>
      <c r="S2041" s="968" t="s">
        <v>4092</v>
      </c>
      <c r="T2041" s="983">
        <f t="shared" si="64"/>
        <v>2785.86</v>
      </c>
      <c r="U2041" s="1194">
        <f t="shared" si="65"/>
        <v>2925.1530000000002</v>
      </c>
      <c r="V2041" s="1195"/>
    </row>
    <row r="2042" spans="1:22" hidden="1">
      <c r="A2042" s="1187" t="s">
        <v>4949</v>
      </c>
      <c r="B2042" s="1188">
        <v>610010002657</v>
      </c>
      <c r="C2042" s="1187" t="s">
        <v>4972</v>
      </c>
      <c r="D2042" s="1187" t="s">
        <v>4089</v>
      </c>
      <c r="E2042" s="1187" t="s">
        <v>4090</v>
      </c>
      <c r="F2042" s="1189">
        <v>6390</v>
      </c>
      <c r="G2042" s="1187" t="s">
        <v>4091</v>
      </c>
      <c r="H2042" s="1190">
        <v>2</v>
      </c>
      <c r="I2042" s="1191">
        <v>0.72</v>
      </c>
      <c r="J2042" s="1191">
        <v>0</v>
      </c>
      <c r="K2042" s="1192">
        <v>30</v>
      </c>
      <c r="L2042" s="1191">
        <v>32.688000000000002</v>
      </c>
      <c r="M2042" s="1191">
        <v>21.6</v>
      </c>
      <c r="N2042" s="1190">
        <v>1</v>
      </c>
      <c r="O2042" s="1190">
        <v>0</v>
      </c>
      <c r="P2042" s="1187">
        <v>4690379088394</v>
      </c>
      <c r="Q2042" s="1190"/>
      <c r="R2042" s="1190">
        <v>0</v>
      </c>
      <c r="S2042" s="968" t="s">
        <v>4092</v>
      </c>
      <c r="T2042" s="983">
        <f t="shared" si="64"/>
        <v>4281.3</v>
      </c>
      <c r="U2042" s="1194">
        <f t="shared" si="65"/>
        <v>4495.3650000000007</v>
      </c>
      <c r="V2042" s="1169"/>
    </row>
    <row r="2043" spans="1:22" hidden="1">
      <c r="A2043" s="1187" t="s">
        <v>4949</v>
      </c>
      <c r="B2043" s="1188">
        <v>610010002658</v>
      </c>
      <c r="C2043" s="1187" t="s">
        <v>4973</v>
      </c>
      <c r="D2043" s="1187" t="s">
        <v>4089</v>
      </c>
      <c r="E2043" s="1187" t="s">
        <v>4090</v>
      </c>
      <c r="F2043" s="1189">
        <v>6390</v>
      </c>
      <c r="G2043" s="1187" t="s">
        <v>4091</v>
      </c>
      <c r="H2043" s="1190">
        <v>2</v>
      </c>
      <c r="I2043" s="1191">
        <v>0.72</v>
      </c>
      <c r="J2043" s="1191">
        <v>0</v>
      </c>
      <c r="K2043" s="1192">
        <v>30</v>
      </c>
      <c r="L2043" s="1191">
        <v>32.688000000000002</v>
      </c>
      <c r="M2043" s="1191">
        <v>21.6</v>
      </c>
      <c r="N2043" s="1190">
        <v>1</v>
      </c>
      <c r="O2043" s="1190">
        <v>0</v>
      </c>
      <c r="P2043" s="1187">
        <v>4690379088400</v>
      </c>
      <c r="Q2043" s="1190"/>
      <c r="R2043" s="1190">
        <v>0</v>
      </c>
      <c r="S2043" s="968" t="s">
        <v>4092</v>
      </c>
      <c r="T2043" s="983">
        <f t="shared" si="64"/>
        <v>4281.3</v>
      </c>
      <c r="U2043" s="983">
        <f t="shared" si="65"/>
        <v>4495.3650000000007</v>
      </c>
      <c r="V2043" s="1169"/>
    </row>
    <row r="2044" spans="1:22" hidden="1">
      <c r="A2044" s="1187" t="s">
        <v>4949</v>
      </c>
      <c r="B2044" s="1188">
        <v>610110000952</v>
      </c>
      <c r="C2044" s="1187" t="s">
        <v>4974</v>
      </c>
      <c r="D2044" s="1187" t="s">
        <v>4114</v>
      </c>
      <c r="E2044" s="1187" t="s">
        <v>4090</v>
      </c>
      <c r="F2044" s="1189">
        <v>14400</v>
      </c>
      <c r="G2044" s="1187" t="s">
        <v>4091</v>
      </c>
      <c r="H2044" s="1190">
        <v>11</v>
      </c>
      <c r="I2044" s="1191">
        <v>0.99</v>
      </c>
      <c r="J2044" s="1191">
        <v>0</v>
      </c>
      <c r="K2044" s="1192">
        <v>36</v>
      </c>
      <c r="L2044" s="1191">
        <v>20.354399999999998</v>
      </c>
      <c r="M2044" s="1191">
        <v>35.64</v>
      </c>
      <c r="N2044" s="1190">
        <v>1</v>
      </c>
      <c r="O2044" s="1190">
        <v>0</v>
      </c>
      <c r="P2044" s="1187">
        <v>4690379088035</v>
      </c>
      <c r="Q2044" s="1190"/>
      <c r="R2044" s="1190">
        <v>0</v>
      </c>
      <c r="S2044" s="968" t="s">
        <v>4092</v>
      </c>
      <c r="T2044" s="983">
        <f t="shared" si="64"/>
        <v>9648</v>
      </c>
      <c r="U2044" s="983">
        <f t="shared" si="65"/>
        <v>10130.4</v>
      </c>
      <c r="V2044" s="1169"/>
    </row>
    <row r="2045" spans="1:22" hidden="1">
      <c r="A2045" s="1187" t="s">
        <v>4949</v>
      </c>
      <c r="B2045" s="1188">
        <v>610110000955</v>
      </c>
      <c r="C2045" s="1187" t="s">
        <v>4975</v>
      </c>
      <c r="D2045" s="1187" t="s">
        <v>4114</v>
      </c>
      <c r="E2045" s="1187" t="s">
        <v>4090</v>
      </c>
      <c r="F2045" s="1189">
        <v>14400</v>
      </c>
      <c r="G2045" s="1187" t="s">
        <v>4091</v>
      </c>
      <c r="H2045" s="1190">
        <v>11</v>
      </c>
      <c r="I2045" s="1191">
        <v>0.99</v>
      </c>
      <c r="J2045" s="1191">
        <v>0</v>
      </c>
      <c r="K2045" s="1192">
        <v>36</v>
      </c>
      <c r="L2045" s="1191">
        <v>20.354399999999998</v>
      </c>
      <c r="M2045" s="1191">
        <v>35.64</v>
      </c>
      <c r="N2045" s="1190">
        <v>1</v>
      </c>
      <c r="O2045" s="1190">
        <v>0</v>
      </c>
      <c r="P2045" s="1187">
        <v>4690379088066</v>
      </c>
      <c r="Q2045" s="1190"/>
      <c r="R2045" s="1190">
        <v>0</v>
      </c>
      <c r="S2045" s="968" t="s">
        <v>4092</v>
      </c>
      <c r="T2045" s="983">
        <f t="shared" si="64"/>
        <v>9648</v>
      </c>
      <c r="U2045" s="983">
        <f t="shared" si="65"/>
        <v>10130.4</v>
      </c>
      <c r="V2045" s="1169"/>
    </row>
    <row r="2046" spans="1:22" hidden="1">
      <c r="A2046" s="1187" t="s">
        <v>4949</v>
      </c>
      <c r="B2046" s="1188">
        <v>610110000956</v>
      </c>
      <c r="C2046" s="1187" t="s">
        <v>4976</v>
      </c>
      <c r="D2046" s="1187" t="s">
        <v>4114</v>
      </c>
      <c r="E2046" s="1187" t="s">
        <v>4090</v>
      </c>
      <c r="F2046" s="1189">
        <v>14400</v>
      </c>
      <c r="G2046" s="1187" t="s">
        <v>4091</v>
      </c>
      <c r="H2046" s="1190">
        <v>11</v>
      </c>
      <c r="I2046" s="1191">
        <v>0.99</v>
      </c>
      <c r="J2046" s="1191">
        <v>0</v>
      </c>
      <c r="K2046" s="1192">
        <v>36</v>
      </c>
      <c r="L2046" s="1191">
        <v>20.354399999999998</v>
      </c>
      <c r="M2046" s="1191">
        <v>35.64</v>
      </c>
      <c r="N2046" s="1190">
        <v>1</v>
      </c>
      <c r="O2046" s="1190">
        <v>0</v>
      </c>
      <c r="P2046" s="1187">
        <v>4690379088073</v>
      </c>
      <c r="Q2046" s="1190"/>
      <c r="R2046" s="1190">
        <v>0</v>
      </c>
      <c r="S2046" s="968" t="s">
        <v>4092</v>
      </c>
      <c r="T2046" s="983">
        <f t="shared" si="64"/>
        <v>9648</v>
      </c>
      <c r="U2046" s="983">
        <f t="shared" si="65"/>
        <v>10130.4</v>
      </c>
      <c r="V2046" s="1169"/>
    </row>
    <row r="2047" spans="1:22" hidden="1">
      <c r="A2047" s="1187" t="s">
        <v>4949</v>
      </c>
      <c r="B2047" s="1188">
        <v>610110000953</v>
      </c>
      <c r="C2047" s="1187" t="s">
        <v>4977</v>
      </c>
      <c r="D2047" s="1187" t="s">
        <v>4114</v>
      </c>
      <c r="E2047" s="1187" t="s">
        <v>4090</v>
      </c>
      <c r="F2047" s="1189">
        <v>14400</v>
      </c>
      <c r="G2047" s="1187" t="s">
        <v>4091</v>
      </c>
      <c r="H2047" s="1190">
        <v>11</v>
      </c>
      <c r="I2047" s="1191">
        <v>0.99</v>
      </c>
      <c r="J2047" s="1191">
        <v>0</v>
      </c>
      <c r="K2047" s="1192">
        <v>36</v>
      </c>
      <c r="L2047" s="1191">
        <v>20.354399999999998</v>
      </c>
      <c r="M2047" s="1191">
        <v>35.64</v>
      </c>
      <c r="N2047" s="1190">
        <v>1</v>
      </c>
      <c r="O2047" s="1190">
        <v>0</v>
      </c>
      <c r="P2047" s="1187">
        <v>4690379088042</v>
      </c>
      <c r="Q2047" s="1190"/>
      <c r="R2047" s="1190">
        <v>0</v>
      </c>
      <c r="S2047" s="968" t="s">
        <v>4092</v>
      </c>
      <c r="T2047" s="983">
        <f t="shared" si="64"/>
        <v>9648</v>
      </c>
      <c r="U2047" s="983">
        <f t="shared" si="65"/>
        <v>10130.4</v>
      </c>
      <c r="V2047" s="1169"/>
    </row>
    <row r="2048" spans="1:22" hidden="1">
      <c r="A2048" s="1187" t="s">
        <v>4949</v>
      </c>
      <c r="B2048" s="1188">
        <v>610110000954</v>
      </c>
      <c r="C2048" s="1187" t="s">
        <v>4978</v>
      </c>
      <c r="D2048" s="1187" t="s">
        <v>4114</v>
      </c>
      <c r="E2048" s="1187" t="s">
        <v>4090</v>
      </c>
      <c r="F2048" s="1189">
        <v>14400</v>
      </c>
      <c r="G2048" s="1187" t="s">
        <v>4091</v>
      </c>
      <c r="H2048" s="1190">
        <v>11</v>
      </c>
      <c r="I2048" s="1191">
        <v>0.99</v>
      </c>
      <c r="J2048" s="1191">
        <v>0</v>
      </c>
      <c r="K2048" s="1192">
        <v>36</v>
      </c>
      <c r="L2048" s="1191">
        <v>20.354399999999998</v>
      </c>
      <c r="M2048" s="1191">
        <v>35.64</v>
      </c>
      <c r="N2048" s="1190">
        <v>1</v>
      </c>
      <c r="O2048" s="1190">
        <v>0</v>
      </c>
      <c r="P2048" s="1187">
        <v>4690379088059</v>
      </c>
      <c r="Q2048" s="1190"/>
      <c r="R2048" s="1190">
        <v>0</v>
      </c>
      <c r="S2048" s="968" t="s">
        <v>4092</v>
      </c>
      <c r="T2048" s="983">
        <f t="shared" si="64"/>
        <v>9648</v>
      </c>
      <c r="U2048" s="983">
        <f t="shared" si="65"/>
        <v>10130.4</v>
      </c>
      <c r="V2048" s="1169"/>
    </row>
    <row r="2049" spans="1:22" hidden="1">
      <c r="A2049" s="1187" t="s">
        <v>4949</v>
      </c>
      <c r="B2049" s="1188">
        <v>610090002492</v>
      </c>
      <c r="C2049" s="1187" t="s">
        <v>4979</v>
      </c>
      <c r="D2049" s="1187" t="s">
        <v>4119</v>
      </c>
      <c r="E2049" s="1187" t="s">
        <v>4120</v>
      </c>
      <c r="F2049" s="1189">
        <v>696</v>
      </c>
      <c r="G2049" s="1187" t="s">
        <v>4091</v>
      </c>
      <c r="H2049" s="1190">
        <v>10</v>
      </c>
      <c r="I2049" s="1191">
        <v>0.57600368642359301</v>
      </c>
      <c r="J2049" s="1191">
        <v>0</v>
      </c>
      <c r="K2049" s="1192">
        <v>60</v>
      </c>
      <c r="L2049" s="1191">
        <v>9.5</v>
      </c>
      <c r="M2049" s="1191">
        <v>34.5602211854156</v>
      </c>
      <c r="N2049" s="1190">
        <v>1</v>
      </c>
      <c r="O2049" s="1190">
        <v>0</v>
      </c>
      <c r="P2049" s="1187">
        <v>4690379087182</v>
      </c>
      <c r="Q2049" s="1190"/>
      <c r="R2049" s="1190">
        <v>0</v>
      </c>
      <c r="S2049" s="968" t="s">
        <v>4092</v>
      </c>
      <c r="T2049" s="983">
        <f t="shared" si="64"/>
        <v>466.32000000000005</v>
      </c>
      <c r="U2049" s="983">
        <f t="shared" si="65"/>
        <v>489.63600000000008</v>
      </c>
      <c r="V2049" s="1169"/>
    </row>
    <row r="2050" spans="1:22" hidden="1">
      <c r="A2050" s="1187" t="s">
        <v>4949</v>
      </c>
      <c r="B2050" s="1188">
        <v>610090002495</v>
      </c>
      <c r="C2050" s="1187" t="s">
        <v>4980</v>
      </c>
      <c r="D2050" s="1187" t="s">
        <v>4119</v>
      </c>
      <c r="E2050" s="1187" t="s">
        <v>4120</v>
      </c>
      <c r="F2050" s="1189">
        <v>696</v>
      </c>
      <c r="G2050" s="1187" t="s">
        <v>4091</v>
      </c>
      <c r="H2050" s="1190">
        <v>10</v>
      </c>
      <c r="I2050" s="1191">
        <v>0.57600368642359301</v>
      </c>
      <c r="J2050" s="1191">
        <v>0</v>
      </c>
      <c r="K2050" s="1192">
        <v>60</v>
      </c>
      <c r="L2050" s="1191">
        <v>9.5</v>
      </c>
      <c r="M2050" s="1191">
        <v>34.5602211854156</v>
      </c>
      <c r="N2050" s="1190">
        <v>1</v>
      </c>
      <c r="O2050" s="1190">
        <v>0</v>
      </c>
      <c r="P2050" s="1187">
        <v>4690379087212</v>
      </c>
      <c r="Q2050" s="1190"/>
      <c r="R2050" s="1190">
        <v>0</v>
      </c>
      <c r="S2050" s="968" t="s">
        <v>4092</v>
      </c>
      <c r="T2050" s="983">
        <f t="shared" si="64"/>
        <v>466.32000000000005</v>
      </c>
      <c r="U2050" s="983">
        <f t="shared" si="65"/>
        <v>489.63600000000008</v>
      </c>
      <c r="V2050" s="1169"/>
    </row>
    <row r="2051" spans="1:22" hidden="1">
      <c r="A2051" s="1187" t="s">
        <v>4949</v>
      </c>
      <c r="B2051" s="1188">
        <v>610090002496</v>
      </c>
      <c r="C2051" s="1187" t="s">
        <v>4981</v>
      </c>
      <c r="D2051" s="1187" t="s">
        <v>4119</v>
      </c>
      <c r="E2051" s="1187" t="s">
        <v>4120</v>
      </c>
      <c r="F2051" s="1189">
        <v>696</v>
      </c>
      <c r="G2051" s="1187" t="s">
        <v>4091</v>
      </c>
      <c r="H2051" s="1190">
        <v>10</v>
      </c>
      <c r="I2051" s="1191">
        <v>0.57600368642359301</v>
      </c>
      <c r="J2051" s="1191">
        <v>0</v>
      </c>
      <c r="K2051" s="1192">
        <v>60</v>
      </c>
      <c r="L2051" s="1191">
        <v>9.5</v>
      </c>
      <c r="M2051" s="1191">
        <v>34.5602211854156</v>
      </c>
      <c r="N2051" s="1190">
        <v>1</v>
      </c>
      <c r="O2051" s="1190">
        <v>0</v>
      </c>
      <c r="P2051" s="1187">
        <v>4690379087229</v>
      </c>
      <c r="Q2051" s="1190"/>
      <c r="R2051" s="1190">
        <v>0</v>
      </c>
      <c r="S2051" s="968" t="s">
        <v>4092</v>
      </c>
      <c r="T2051" s="983">
        <f t="shared" si="64"/>
        <v>466.32000000000005</v>
      </c>
      <c r="U2051" s="983">
        <f t="shared" si="65"/>
        <v>489.63600000000008</v>
      </c>
      <c r="V2051" s="1169"/>
    </row>
    <row r="2052" spans="1:22" hidden="1">
      <c r="A2052" s="1187" t="s">
        <v>4949</v>
      </c>
      <c r="B2052" s="1188">
        <v>610090002493</v>
      </c>
      <c r="C2052" s="1187" t="s">
        <v>4982</v>
      </c>
      <c r="D2052" s="1187" t="s">
        <v>4119</v>
      </c>
      <c r="E2052" s="1187" t="s">
        <v>4120</v>
      </c>
      <c r="F2052" s="1189">
        <v>696</v>
      </c>
      <c r="G2052" s="1187" t="s">
        <v>4091</v>
      </c>
      <c r="H2052" s="1190">
        <v>10</v>
      </c>
      <c r="I2052" s="1191">
        <v>0.57600368642359301</v>
      </c>
      <c r="J2052" s="1191">
        <v>0</v>
      </c>
      <c r="K2052" s="1192">
        <v>60</v>
      </c>
      <c r="L2052" s="1191">
        <v>9.5</v>
      </c>
      <c r="M2052" s="1191">
        <v>34.5602211854156</v>
      </c>
      <c r="N2052" s="1190">
        <v>1</v>
      </c>
      <c r="O2052" s="1190">
        <v>0</v>
      </c>
      <c r="P2052" s="1187">
        <v>4690379087199</v>
      </c>
      <c r="Q2052" s="1190"/>
      <c r="R2052" s="1190">
        <v>0</v>
      </c>
      <c r="S2052" s="968" t="s">
        <v>4092</v>
      </c>
      <c r="T2052" s="983">
        <f t="shared" si="64"/>
        <v>466.32000000000005</v>
      </c>
      <c r="U2052" s="983">
        <f t="shared" si="65"/>
        <v>489.63600000000008</v>
      </c>
      <c r="V2052" s="1169"/>
    </row>
    <row r="2053" spans="1:22" hidden="1">
      <c r="A2053" s="1187" t="s">
        <v>4949</v>
      </c>
      <c r="B2053" s="1188">
        <v>610090002494</v>
      </c>
      <c r="C2053" s="1187" t="s">
        <v>4983</v>
      </c>
      <c r="D2053" s="1187" t="s">
        <v>4119</v>
      </c>
      <c r="E2053" s="1187" t="s">
        <v>4120</v>
      </c>
      <c r="F2053" s="1189">
        <v>696</v>
      </c>
      <c r="G2053" s="1187" t="s">
        <v>4091</v>
      </c>
      <c r="H2053" s="1190">
        <v>10</v>
      </c>
      <c r="I2053" s="1191">
        <v>0.57600368642359301</v>
      </c>
      <c r="J2053" s="1191">
        <v>0</v>
      </c>
      <c r="K2053" s="1192">
        <v>60</v>
      </c>
      <c r="L2053" s="1191">
        <v>9.5</v>
      </c>
      <c r="M2053" s="1191">
        <v>34.5602211854156</v>
      </c>
      <c r="N2053" s="1190">
        <v>1</v>
      </c>
      <c r="O2053" s="1190">
        <v>0</v>
      </c>
      <c r="P2053" s="1187">
        <v>4690379087205</v>
      </c>
      <c r="Q2053" s="1190"/>
      <c r="R2053" s="1190">
        <v>0</v>
      </c>
      <c r="S2053" s="968" t="s">
        <v>4092</v>
      </c>
      <c r="T2053" s="983">
        <f t="shared" si="64"/>
        <v>466.32000000000005</v>
      </c>
      <c r="U2053" s="983">
        <f t="shared" si="65"/>
        <v>489.63600000000008</v>
      </c>
      <c r="V2053" s="1169"/>
    </row>
    <row r="2054" spans="1:22" hidden="1">
      <c r="A2054" s="1187" t="s">
        <v>4949</v>
      </c>
      <c r="B2054" s="1188">
        <v>610090002497</v>
      </c>
      <c r="C2054" s="1187" t="s">
        <v>4984</v>
      </c>
      <c r="D2054" s="1187" t="s">
        <v>4125</v>
      </c>
      <c r="E2054" s="1187" t="s">
        <v>4120</v>
      </c>
      <c r="F2054" s="1189">
        <v>234</v>
      </c>
      <c r="G2054" s="1187" t="s">
        <v>4091</v>
      </c>
      <c r="H2054" s="1190">
        <v>10</v>
      </c>
      <c r="I2054" s="1191">
        <v>0.43200276481769501</v>
      </c>
      <c r="J2054" s="1191">
        <v>0</v>
      </c>
      <c r="K2054" s="1192">
        <v>72</v>
      </c>
      <c r="L2054" s="1191">
        <v>9.0299999999999994</v>
      </c>
      <c r="M2054" s="1191">
        <v>31.104199066873999</v>
      </c>
      <c r="N2054" s="1190">
        <v>1</v>
      </c>
      <c r="O2054" s="1190">
        <v>0</v>
      </c>
      <c r="P2054" s="1187">
        <v>4690379087236</v>
      </c>
      <c r="Q2054" s="1190"/>
      <c r="R2054" s="1190">
        <v>0</v>
      </c>
      <c r="S2054" s="968" t="s">
        <v>4092</v>
      </c>
      <c r="T2054" s="983">
        <f t="shared" si="64"/>
        <v>156.78</v>
      </c>
      <c r="U2054" s="983">
        <f t="shared" si="65"/>
        <v>164.619</v>
      </c>
      <c r="V2054" s="1169"/>
    </row>
    <row r="2055" spans="1:22" hidden="1">
      <c r="A2055" s="1187" t="s">
        <v>4949</v>
      </c>
      <c r="B2055" s="1188">
        <v>610090002500</v>
      </c>
      <c r="C2055" s="1187" t="s">
        <v>4985</v>
      </c>
      <c r="D2055" s="1187" t="s">
        <v>4125</v>
      </c>
      <c r="E2055" s="1187" t="s">
        <v>4120</v>
      </c>
      <c r="F2055" s="1189">
        <v>234</v>
      </c>
      <c r="G2055" s="1187" t="s">
        <v>4091</v>
      </c>
      <c r="H2055" s="1190">
        <v>10</v>
      </c>
      <c r="I2055" s="1191">
        <v>0.43200276481769501</v>
      </c>
      <c r="J2055" s="1191">
        <v>0</v>
      </c>
      <c r="K2055" s="1192">
        <v>72</v>
      </c>
      <c r="L2055" s="1191">
        <v>9.0299999999999994</v>
      </c>
      <c r="M2055" s="1191">
        <v>31.104199066873999</v>
      </c>
      <c r="N2055" s="1190">
        <v>1</v>
      </c>
      <c r="O2055" s="1190">
        <v>0</v>
      </c>
      <c r="P2055" s="1187">
        <v>4690379087267</v>
      </c>
      <c r="Q2055" s="1190"/>
      <c r="R2055" s="1190">
        <v>0</v>
      </c>
      <c r="S2055" s="968" t="s">
        <v>4092</v>
      </c>
      <c r="T2055" s="983">
        <f t="shared" si="64"/>
        <v>156.78</v>
      </c>
      <c r="U2055" s="983">
        <f t="shared" si="65"/>
        <v>164.619</v>
      </c>
      <c r="V2055" s="1169"/>
    </row>
    <row r="2056" spans="1:22" hidden="1">
      <c r="A2056" s="1187" t="s">
        <v>4949</v>
      </c>
      <c r="B2056" s="1188">
        <v>610090002501</v>
      </c>
      <c r="C2056" s="1187" t="s">
        <v>4986</v>
      </c>
      <c r="D2056" s="1187" t="s">
        <v>4125</v>
      </c>
      <c r="E2056" s="1187" t="s">
        <v>4120</v>
      </c>
      <c r="F2056" s="1189">
        <v>234</v>
      </c>
      <c r="G2056" s="1187" t="s">
        <v>4091</v>
      </c>
      <c r="H2056" s="1190">
        <v>10</v>
      </c>
      <c r="I2056" s="1191">
        <v>0.43200276481769501</v>
      </c>
      <c r="J2056" s="1191">
        <v>0</v>
      </c>
      <c r="K2056" s="1192">
        <v>72</v>
      </c>
      <c r="L2056" s="1191">
        <v>9.0299999999999994</v>
      </c>
      <c r="M2056" s="1191">
        <v>31.104199066873999</v>
      </c>
      <c r="N2056" s="1190">
        <v>1</v>
      </c>
      <c r="O2056" s="1190">
        <v>0</v>
      </c>
      <c r="P2056" s="1187">
        <v>4690379087274</v>
      </c>
      <c r="Q2056" s="1190"/>
      <c r="R2056" s="1190">
        <v>0</v>
      </c>
      <c r="S2056" s="968" t="s">
        <v>4092</v>
      </c>
      <c r="T2056" s="983">
        <f t="shared" si="64"/>
        <v>156.78</v>
      </c>
      <c r="U2056" s="983">
        <f t="shared" si="65"/>
        <v>164.619</v>
      </c>
      <c r="V2056" s="1169"/>
    </row>
    <row r="2057" spans="1:22" hidden="1">
      <c r="A2057" s="1187" t="s">
        <v>4949</v>
      </c>
      <c r="B2057" s="1188">
        <v>610090002498</v>
      </c>
      <c r="C2057" s="1187" t="s">
        <v>4987</v>
      </c>
      <c r="D2057" s="1187" t="s">
        <v>4125</v>
      </c>
      <c r="E2057" s="1187" t="s">
        <v>4120</v>
      </c>
      <c r="F2057" s="1189">
        <v>234</v>
      </c>
      <c r="G2057" s="1187" t="s">
        <v>4091</v>
      </c>
      <c r="H2057" s="1190">
        <v>10</v>
      </c>
      <c r="I2057" s="1191">
        <v>0.43200276481769501</v>
      </c>
      <c r="J2057" s="1191">
        <v>0</v>
      </c>
      <c r="K2057" s="1192">
        <v>72</v>
      </c>
      <c r="L2057" s="1191">
        <v>9.0299999999999994</v>
      </c>
      <c r="M2057" s="1191">
        <v>31.104199066873999</v>
      </c>
      <c r="N2057" s="1190">
        <v>1</v>
      </c>
      <c r="O2057" s="1190">
        <v>0</v>
      </c>
      <c r="P2057" s="1187">
        <v>4690379087243</v>
      </c>
      <c r="Q2057" s="1190"/>
      <c r="R2057" s="1190">
        <v>0</v>
      </c>
      <c r="S2057" s="968" t="s">
        <v>4092</v>
      </c>
      <c r="T2057" s="983">
        <f t="shared" si="64"/>
        <v>156.78</v>
      </c>
      <c r="U2057" s="983">
        <f t="shared" si="65"/>
        <v>164.619</v>
      </c>
      <c r="V2057" s="1169"/>
    </row>
    <row r="2058" spans="1:22" hidden="1">
      <c r="A2058" s="1187" t="s">
        <v>4949</v>
      </c>
      <c r="B2058" s="1188">
        <v>610090002499</v>
      </c>
      <c r="C2058" s="1187" t="s">
        <v>4988</v>
      </c>
      <c r="D2058" s="1187" t="s">
        <v>4125</v>
      </c>
      <c r="E2058" s="1187" t="s">
        <v>4120</v>
      </c>
      <c r="F2058" s="1189">
        <v>234</v>
      </c>
      <c r="G2058" s="1187" t="s">
        <v>4091</v>
      </c>
      <c r="H2058" s="1190">
        <v>10</v>
      </c>
      <c r="I2058" s="1191">
        <v>0.43200276481769501</v>
      </c>
      <c r="J2058" s="1191">
        <v>0</v>
      </c>
      <c r="K2058" s="1192">
        <v>72</v>
      </c>
      <c r="L2058" s="1191">
        <v>9.0299999999999994</v>
      </c>
      <c r="M2058" s="1191">
        <v>31.104199066873999</v>
      </c>
      <c r="N2058" s="1190">
        <v>1</v>
      </c>
      <c r="O2058" s="1190">
        <v>0</v>
      </c>
      <c r="P2058" s="1187">
        <v>4690379087250</v>
      </c>
      <c r="Q2058" s="1190"/>
      <c r="R2058" s="1190">
        <v>0</v>
      </c>
      <c r="S2058" s="968" t="s">
        <v>4092</v>
      </c>
      <c r="T2058" s="983">
        <f t="shared" si="64"/>
        <v>156.78</v>
      </c>
      <c r="U2058" s="983">
        <f t="shared" si="65"/>
        <v>164.619</v>
      </c>
      <c r="V2058" s="1169"/>
    </row>
    <row r="2059" spans="1:22" hidden="1">
      <c r="A2059" s="1187" t="s">
        <v>4949</v>
      </c>
      <c r="B2059" s="1188">
        <v>610090002502</v>
      </c>
      <c r="C2059" s="1187" t="s">
        <v>4989</v>
      </c>
      <c r="D2059" s="1187" t="s">
        <v>4130</v>
      </c>
      <c r="E2059" s="1187" t="s">
        <v>4120</v>
      </c>
      <c r="F2059" s="1189">
        <v>102</v>
      </c>
      <c r="G2059" s="1187" t="s">
        <v>4091</v>
      </c>
      <c r="H2059" s="1190">
        <v>19</v>
      </c>
      <c r="I2059" s="1191">
        <v>9.8496630378434397E-2</v>
      </c>
      <c r="J2059" s="1191">
        <v>0</v>
      </c>
      <c r="K2059" s="1192">
        <v>416</v>
      </c>
      <c r="L2059" s="1191">
        <v>2.1659999999999999</v>
      </c>
      <c r="M2059" s="1191">
        <v>40.974598237428701</v>
      </c>
      <c r="N2059" s="1190">
        <v>1</v>
      </c>
      <c r="O2059" s="1190">
        <v>0</v>
      </c>
      <c r="P2059" s="1187">
        <v>4690379087281</v>
      </c>
      <c r="Q2059" s="1190"/>
      <c r="R2059" s="1190">
        <v>0</v>
      </c>
      <c r="S2059" s="968" t="s">
        <v>4092</v>
      </c>
      <c r="T2059" s="983">
        <f t="shared" si="64"/>
        <v>68.34</v>
      </c>
      <c r="U2059" s="983">
        <f t="shared" si="65"/>
        <v>71.757000000000005</v>
      </c>
      <c r="V2059" s="1169"/>
    </row>
    <row r="2060" spans="1:22" hidden="1">
      <c r="A2060" s="1187" t="s">
        <v>4949</v>
      </c>
      <c r="B2060" s="1188">
        <v>610090002505</v>
      </c>
      <c r="C2060" s="1187" t="s">
        <v>4990</v>
      </c>
      <c r="D2060" s="1187" t="s">
        <v>4130</v>
      </c>
      <c r="E2060" s="1187" t="s">
        <v>4120</v>
      </c>
      <c r="F2060" s="1189">
        <v>102</v>
      </c>
      <c r="G2060" s="1187" t="s">
        <v>4091</v>
      </c>
      <c r="H2060" s="1190">
        <v>19</v>
      </c>
      <c r="I2060" s="1191">
        <v>9.8496630378434397E-2</v>
      </c>
      <c r="J2060" s="1191">
        <v>0</v>
      </c>
      <c r="K2060" s="1192">
        <v>416</v>
      </c>
      <c r="L2060" s="1191">
        <v>2.1659999999999999</v>
      </c>
      <c r="M2060" s="1191">
        <v>40.974598237428701</v>
      </c>
      <c r="N2060" s="1190">
        <v>1</v>
      </c>
      <c r="O2060" s="1190">
        <v>0</v>
      </c>
      <c r="P2060" s="1187">
        <v>4690379087311</v>
      </c>
      <c r="Q2060" s="1190"/>
      <c r="R2060" s="1190">
        <v>0</v>
      </c>
      <c r="S2060" s="968" t="s">
        <v>4092</v>
      </c>
      <c r="T2060" s="983">
        <f t="shared" si="64"/>
        <v>68.34</v>
      </c>
      <c r="U2060" s="983">
        <f t="shared" si="65"/>
        <v>71.757000000000005</v>
      </c>
      <c r="V2060" s="1169"/>
    </row>
    <row r="2061" spans="1:22" hidden="1">
      <c r="A2061" s="1187" t="s">
        <v>4949</v>
      </c>
      <c r="B2061" s="1188">
        <v>610090002506</v>
      </c>
      <c r="C2061" s="1187" t="s">
        <v>4991</v>
      </c>
      <c r="D2061" s="1187" t="s">
        <v>4130</v>
      </c>
      <c r="E2061" s="1187" t="s">
        <v>4120</v>
      </c>
      <c r="F2061" s="1189">
        <v>102</v>
      </c>
      <c r="G2061" s="1187" t="s">
        <v>4091</v>
      </c>
      <c r="H2061" s="1190">
        <v>19</v>
      </c>
      <c r="I2061" s="1191">
        <v>9.8496630378434397E-2</v>
      </c>
      <c r="J2061" s="1191">
        <v>0</v>
      </c>
      <c r="K2061" s="1192">
        <v>416</v>
      </c>
      <c r="L2061" s="1191">
        <v>2.1659999999999999</v>
      </c>
      <c r="M2061" s="1191">
        <v>40.974598237428701</v>
      </c>
      <c r="N2061" s="1190">
        <v>1</v>
      </c>
      <c r="O2061" s="1190">
        <v>0</v>
      </c>
      <c r="P2061" s="1187">
        <v>4690379087328</v>
      </c>
      <c r="Q2061" s="1190"/>
      <c r="R2061" s="1190">
        <v>0</v>
      </c>
      <c r="S2061" s="968" t="s">
        <v>4092</v>
      </c>
      <c r="T2061" s="983">
        <f t="shared" si="64"/>
        <v>68.34</v>
      </c>
      <c r="U2061" s="983">
        <f t="shared" si="65"/>
        <v>71.757000000000005</v>
      </c>
      <c r="V2061" s="1169"/>
    </row>
    <row r="2062" spans="1:22" hidden="1">
      <c r="A2062" s="1187" t="s">
        <v>4949</v>
      </c>
      <c r="B2062" s="1188">
        <v>610090002503</v>
      </c>
      <c r="C2062" s="1187" t="s">
        <v>4992</v>
      </c>
      <c r="D2062" s="1187" t="s">
        <v>4130</v>
      </c>
      <c r="E2062" s="1187" t="s">
        <v>4120</v>
      </c>
      <c r="F2062" s="1189">
        <v>102</v>
      </c>
      <c r="G2062" s="1187" t="s">
        <v>4091</v>
      </c>
      <c r="H2062" s="1190">
        <v>19</v>
      </c>
      <c r="I2062" s="1191">
        <v>9.8496630378434397E-2</v>
      </c>
      <c r="J2062" s="1191">
        <v>0</v>
      </c>
      <c r="K2062" s="1192">
        <v>416</v>
      </c>
      <c r="L2062" s="1191">
        <v>2.1659999999999999</v>
      </c>
      <c r="M2062" s="1191">
        <v>40.974598237428701</v>
      </c>
      <c r="N2062" s="1190">
        <v>1</v>
      </c>
      <c r="O2062" s="1190">
        <v>0</v>
      </c>
      <c r="P2062" s="1187">
        <v>4690379087298</v>
      </c>
      <c r="Q2062" s="1190"/>
      <c r="R2062" s="1190">
        <v>0</v>
      </c>
      <c r="S2062" s="968" t="s">
        <v>4092</v>
      </c>
      <c r="T2062" s="983">
        <f t="shared" si="64"/>
        <v>68.34</v>
      </c>
      <c r="U2062" s="983">
        <f t="shared" si="65"/>
        <v>71.757000000000005</v>
      </c>
      <c r="V2062" s="1169"/>
    </row>
    <row r="2063" spans="1:22" hidden="1">
      <c r="A2063" s="1187" t="s">
        <v>4949</v>
      </c>
      <c r="B2063" s="1188">
        <v>610090002504</v>
      </c>
      <c r="C2063" s="1187" t="s">
        <v>4993</v>
      </c>
      <c r="D2063" s="1187" t="s">
        <v>4130</v>
      </c>
      <c r="E2063" s="1187" t="s">
        <v>4120</v>
      </c>
      <c r="F2063" s="1189">
        <v>102</v>
      </c>
      <c r="G2063" s="1187" t="s">
        <v>4091</v>
      </c>
      <c r="H2063" s="1190">
        <v>19</v>
      </c>
      <c r="I2063" s="1191">
        <v>9.8496630378434397E-2</v>
      </c>
      <c r="J2063" s="1191">
        <v>0</v>
      </c>
      <c r="K2063" s="1192">
        <v>416</v>
      </c>
      <c r="L2063" s="1191">
        <v>2.1659999999999999</v>
      </c>
      <c r="M2063" s="1191">
        <v>40.974598237428701</v>
      </c>
      <c r="N2063" s="1190">
        <v>1</v>
      </c>
      <c r="O2063" s="1190">
        <v>0</v>
      </c>
      <c r="P2063" s="1187">
        <v>4690379087304</v>
      </c>
      <c r="Q2063" s="1190"/>
      <c r="R2063" s="1190">
        <v>0</v>
      </c>
      <c r="S2063" s="968" t="s">
        <v>4092</v>
      </c>
      <c r="T2063" s="983">
        <f t="shared" si="64"/>
        <v>68.34</v>
      </c>
      <c r="U2063" s="983">
        <f t="shared" si="65"/>
        <v>71.757000000000005</v>
      </c>
      <c r="V2063" s="1169"/>
    </row>
    <row r="2064" spans="1:22" hidden="1">
      <c r="A2064" s="1187" t="s">
        <v>4949</v>
      </c>
      <c r="B2064" s="1188">
        <v>610130005283</v>
      </c>
      <c r="C2064" s="1187" t="s">
        <v>4994</v>
      </c>
      <c r="D2064" s="1187" t="s">
        <v>4119</v>
      </c>
      <c r="E2064" s="1187" t="s">
        <v>4135</v>
      </c>
      <c r="F2064" s="1189">
        <v>1236</v>
      </c>
      <c r="G2064" s="1187" t="s">
        <v>4091</v>
      </c>
      <c r="H2064" s="1190">
        <v>10</v>
      </c>
      <c r="I2064" s="1191">
        <v>0.57599539203686401</v>
      </c>
      <c r="J2064" s="1191">
        <v>8</v>
      </c>
      <c r="K2064" s="1192">
        <v>60</v>
      </c>
      <c r="L2064" s="1191">
        <v>12.44</v>
      </c>
      <c r="M2064" s="1191">
        <v>34.559723522211797</v>
      </c>
      <c r="N2064" s="1190">
        <v>1</v>
      </c>
      <c r="O2064" s="1190">
        <v>0</v>
      </c>
      <c r="P2064" s="1187">
        <v>4690379087335</v>
      </c>
      <c r="Q2064" s="1190"/>
      <c r="R2064" s="1190">
        <v>0</v>
      </c>
      <c r="S2064" s="968" t="s">
        <v>4092</v>
      </c>
      <c r="T2064" s="983">
        <f t="shared" si="64"/>
        <v>828.12</v>
      </c>
      <c r="U2064" s="983">
        <f t="shared" si="65"/>
        <v>869.52600000000007</v>
      </c>
      <c r="V2064" s="1169"/>
    </row>
    <row r="2065" spans="1:22" hidden="1">
      <c r="A2065" s="1187" t="s">
        <v>4949</v>
      </c>
      <c r="B2065" s="1188">
        <v>610130005286</v>
      </c>
      <c r="C2065" s="1187" t="s">
        <v>4995</v>
      </c>
      <c r="D2065" s="1187" t="s">
        <v>4119</v>
      </c>
      <c r="E2065" s="1187" t="s">
        <v>4135</v>
      </c>
      <c r="F2065" s="1189">
        <v>1236</v>
      </c>
      <c r="G2065" s="1187" t="s">
        <v>4091</v>
      </c>
      <c r="H2065" s="1190">
        <v>10</v>
      </c>
      <c r="I2065" s="1191">
        <v>0.57599539203686401</v>
      </c>
      <c r="J2065" s="1191">
        <v>8</v>
      </c>
      <c r="K2065" s="1192">
        <v>60</v>
      </c>
      <c r="L2065" s="1191">
        <v>12.44</v>
      </c>
      <c r="M2065" s="1191">
        <v>34.559723522211797</v>
      </c>
      <c r="N2065" s="1190">
        <v>1</v>
      </c>
      <c r="O2065" s="1190">
        <v>0</v>
      </c>
      <c r="P2065" s="1187">
        <v>4690379087366</v>
      </c>
      <c r="Q2065" s="1190"/>
      <c r="R2065" s="1190">
        <v>0</v>
      </c>
      <c r="S2065" s="968" t="s">
        <v>4092</v>
      </c>
      <c r="T2065" s="983">
        <f t="shared" si="64"/>
        <v>828.12</v>
      </c>
      <c r="U2065" s="983">
        <f t="shared" si="65"/>
        <v>869.52600000000007</v>
      </c>
      <c r="V2065" s="1169"/>
    </row>
    <row r="2066" spans="1:22" hidden="1">
      <c r="A2066" s="1187" t="s">
        <v>4949</v>
      </c>
      <c r="B2066" s="1188">
        <v>610130005287</v>
      </c>
      <c r="C2066" s="1187" t="s">
        <v>4996</v>
      </c>
      <c r="D2066" s="1187" t="s">
        <v>4119</v>
      </c>
      <c r="E2066" s="1187" t="s">
        <v>4135</v>
      </c>
      <c r="F2066" s="1189">
        <v>1236</v>
      </c>
      <c r="G2066" s="1187" t="s">
        <v>4091</v>
      </c>
      <c r="H2066" s="1190">
        <v>10</v>
      </c>
      <c r="I2066" s="1191">
        <v>0.57599539203686401</v>
      </c>
      <c r="J2066" s="1191">
        <v>8</v>
      </c>
      <c r="K2066" s="1192">
        <v>60</v>
      </c>
      <c r="L2066" s="1191">
        <v>12.44</v>
      </c>
      <c r="M2066" s="1191">
        <v>34.559723522211797</v>
      </c>
      <c r="N2066" s="1190">
        <v>1</v>
      </c>
      <c r="O2066" s="1190">
        <v>0</v>
      </c>
      <c r="P2066" s="1187">
        <v>4690379087373</v>
      </c>
      <c r="Q2066" s="1190"/>
      <c r="R2066" s="1190">
        <v>0</v>
      </c>
      <c r="S2066" s="968" t="s">
        <v>4092</v>
      </c>
      <c r="T2066" s="983">
        <f t="shared" si="64"/>
        <v>828.12</v>
      </c>
      <c r="U2066" s="983">
        <f t="shared" si="65"/>
        <v>869.52600000000007</v>
      </c>
      <c r="V2066" s="1169"/>
    </row>
    <row r="2067" spans="1:22" hidden="1">
      <c r="A2067" s="1187" t="s">
        <v>4949</v>
      </c>
      <c r="B2067" s="1188">
        <v>610130005284</v>
      </c>
      <c r="C2067" s="1187" t="s">
        <v>4997</v>
      </c>
      <c r="D2067" s="1187" t="s">
        <v>4119</v>
      </c>
      <c r="E2067" s="1187" t="s">
        <v>4135</v>
      </c>
      <c r="F2067" s="1189">
        <v>1236</v>
      </c>
      <c r="G2067" s="1187" t="s">
        <v>4091</v>
      </c>
      <c r="H2067" s="1190">
        <v>10</v>
      </c>
      <c r="I2067" s="1191">
        <v>0.57599539203686401</v>
      </c>
      <c r="J2067" s="1191">
        <v>8</v>
      </c>
      <c r="K2067" s="1192">
        <v>60</v>
      </c>
      <c r="L2067" s="1191">
        <v>12.44</v>
      </c>
      <c r="M2067" s="1191">
        <v>34.559723522211797</v>
      </c>
      <c r="N2067" s="1190">
        <v>1</v>
      </c>
      <c r="O2067" s="1190">
        <v>0</v>
      </c>
      <c r="P2067" s="1187">
        <v>4690379087342</v>
      </c>
      <c r="Q2067" s="1190"/>
      <c r="R2067" s="1190">
        <v>0</v>
      </c>
      <c r="S2067" s="968" t="s">
        <v>4092</v>
      </c>
      <c r="T2067" s="983">
        <f t="shared" si="64"/>
        <v>828.12</v>
      </c>
      <c r="U2067" s="983">
        <f t="shared" si="65"/>
        <v>869.52600000000007</v>
      </c>
      <c r="V2067" s="1169"/>
    </row>
    <row r="2068" spans="1:22" hidden="1">
      <c r="A2068" s="1187" t="s">
        <v>4949</v>
      </c>
      <c r="B2068" s="1188">
        <v>610130005285</v>
      </c>
      <c r="C2068" s="1187" t="s">
        <v>4998</v>
      </c>
      <c r="D2068" s="1187" t="s">
        <v>4119</v>
      </c>
      <c r="E2068" s="1187" t="s">
        <v>4135</v>
      </c>
      <c r="F2068" s="1189">
        <v>1236</v>
      </c>
      <c r="G2068" s="1187" t="s">
        <v>4091</v>
      </c>
      <c r="H2068" s="1190">
        <v>10</v>
      </c>
      <c r="I2068" s="1191">
        <v>0.57599539203686401</v>
      </c>
      <c r="J2068" s="1191">
        <v>8</v>
      </c>
      <c r="K2068" s="1192">
        <v>60</v>
      </c>
      <c r="L2068" s="1191">
        <v>12.44</v>
      </c>
      <c r="M2068" s="1191">
        <v>34.559723522211797</v>
      </c>
      <c r="N2068" s="1190">
        <v>1</v>
      </c>
      <c r="O2068" s="1190">
        <v>0</v>
      </c>
      <c r="P2068" s="1187">
        <v>4690379087359</v>
      </c>
      <c r="Q2068" s="1190"/>
      <c r="R2068" s="1190">
        <v>0</v>
      </c>
      <c r="S2068" s="968" t="s">
        <v>4092</v>
      </c>
      <c r="T2068" s="983">
        <f t="shared" si="64"/>
        <v>828.12</v>
      </c>
      <c r="U2068" s="983">
        <f t="shared" si="65"/>
        <v>869.52600000000007</v>
      </c>
      <c r="V2068" s="1169"/>
    </row>
    <row r="2069" spans="1:22" hidden="1">
      <c r="A2069" s="1187" t="s">
        <v>4949</v>
      </c>
      <c r="B2069" s="1188">
        <v>610130005278</v>
      </c>
      <c r="C2069" s="1187" t="s">
        <v>4999</v>
      </c>
      <c r="D2069" s="1187" t="s">
        <v>4125</v>
      </c>
      <c r="E2069" s="1187" t="s">
        <v>4135</v>
      </c>
      <c r="F2069" s="1189">
        <v>1098</v>
      </c>
      <c r="G2069" s="1187" t="s">
        <v>4091</v>
      </c>
      <c r="H2069" s="1190">
        <v>10</v>
      </c>
      <c r="I2069" s="1191">
        <v>0.43199654402764798</v>
      </c>
      <c r="J2069" s="1191">
        <v>6</v>
      </c>
      <c r="K2069" s="1192">
        <v>72</v>
      </c>
      <c r="L2069" s="1191">
        <v>9.33</v>
      </c>
      <c r="M2069" s="1191">
        <v>31.103751169990598</v>
      </c>
      <c r="N2069" s="1190">
        <v>1</v>
      </c>
      <c r="O2069" s="1190">
        <v>0</v>
      </c>
      <c r="P2069" s="1187">
        <v>4690379087380</v>
      </c>
      <c r="Q2069" s="1190"/>
      <c r="R2069" s="1190">
        <v>0</v>
      </c>
      <c r="S2069" s="968" t="s">
        <v>4092</v>
      </c>
      <c r="T2069" s="983">
        <f t="shared" si="64"/>
        <v>735.66000000000008</v>
      </c>
      <c r="U2069" s="983">
        <f t="shared" si="65"/>
        <v>772.4430000000001</v>
      </c>
      <c r="V2069" s="1169"/>
    </row>
    <row r="2070" spans="1:22" hidden="1">
      <c r="A2070" s="1187" t="s">
        <v>4949</v>
      </c>
      <c r="B2070" s="1188">
        <v>610130005281</v>
      </c>
      <c r="C2070" s="1187" t="s">
        <v>5000</v>
      </c>
      <c r="D2070" s="1187" t="s">
        <v>4125</v>
      </c>
      <c r="E2070" s="1187" t="s">
        <v>4135</v>
      </c>
      <c r="F2070" s="1189">
        <v>1098</v>
      </c>
      <c r="G2070" s="1187" t="s">
        <v>4091</v>
      </c>
      <c r="H2070" s="1190">
        <v>10</v>
      </c>
      <c r="I2070" s="1191">
        <v>0.43199654402764798</v>
      </c>
      <c r="J2070" s="1191">
        <v>6</v>
      </c>
      <c r="K2070" s="1192">
        <v>72</v>
      </c>
      <c r="L2070" s="1191">
        <v>9.33</v>
      </c>
      <c r="M2070" s="1191">
        <v>31.103751169990598</v>
      </c>
      <c r="N2070" s="1190">
        <v>1</v>
      </c>
      <c r="O2070" s="1190">
        <v>0</v>
      </c>
      <c r="P2070" s="1187">
        <v>4690379087410</v>
      </c>
      <c r="Q2070" s="1190"/>
      <c r="R2070" s="1190">
        <v>0</v>
      </c>
      <c r="S2070" s="968" t="s">
        <v>4092</v>
      </c>
      <c r="T2070" s="983">
        <f t="shared" si="64"/>
        <v>735.66000000000008</v>
      </c>
      <c r="U2070" s="983">
        <f t="shared" si="65"/>
        <v>772.4430000000001</v>
      </c>
      <c r="V2070" s="1169"/>
    </row>
    <row r="2071" spans="1:22" hidden="1">
      <c r="A2071" s="1187" t="s">
        <v>4949</v>
      </c>
      <c r="B2071" s="1188">
        <v>610130005282</v>
      </c>
      <c r="C2071" s="1187" t="s">
        <v>5001</v>
      </c>
      <c r="D2071" s="1187" t="s">
        <v>4125</v>
      </c>
      <c r="E2071" s="1187" t="s">
        <v>4135</v>
      </c>
      <c r="F2071" s="1189">
        <v>1098</v>
      </c>
      <c r="G2071" s="1187" t="s">
        <v>4091</v>
      </c>
      <c r="H2071" s="1190">
        <v>10</v>
      </c>
      <c r="I2071" s="1191">
        <v>0.43199654402764798</v>
      </c>
      <c r="J2071" s="1191">
        <v>6</v>
      </c>
      <c r="K2071" s="1192">
        <v>72</v>
      </c>
      <c r="L2071" s="1191">
        <v>9.33</v>
      </c>
      <c r="M2071" s="1191">
        <v>31.103751169990598</v>
      </c>
      <c r="N2071" s="1190">
        <v>1</v>
      </c>
      <c r="O2071" s="1190">
        <v>0</v>
      </c>
      <c r="P2071" s="1187">
        <v>4690379087427</v>
      </c>
      <c r="Q2071" s="1190"/>
      <c r="R2071" s="1190">
        <v>0</v>
      </c>
      <c r="S2071" s="968" t="s">
        <v>4092</v>
      </c>
      <c r="T2071" s="983">
        <f t="shared" si="64"/>
        <v>735.66000000000008</v>
      </c>
      <c r="U2071" s="983">
        <f t="shared" si="65"/>
        <v>772.4430000000001</v>
      </c>
      <c r="V2071" s="1169"/>
    </row>
    <row r="2072" spans="1:22" hidden="1">
      <c r="A2072" s="1187" t="s">
        <v>4949</v>
      </c>
      <c r="B2072" s="1188">
        <v>610130005279</v>
      </c>
      <c r="C2072" s="1187" t="s">
        <v>5002</v>
      </c>
      <c r="D2072" s="1187" t="s">
        <v>4125</v>
      </c>
      <c r="E2072" s="1187" t="s">
        <v>4135</v>
      </c>
      <c r="F2072" s="1189">
        <v>1098</v>
      </c>
      <c r="G2072" s="1187" t="s">
        <v>4091</v>
      </c>
      <c r="H2072" s="1190">
        <v>10</v>
      </c>
      <c r="I2072" s="1191">
        <v>0.43199654402764798</v>
      </c>
      <c r="J2072" s="1191">
        <v>6</v>
      </c>
      <c r="K2072" s="1192">
        <v>72</v>
      </c>
      <c r="L2072" s="1191">
        <v>9.33</v>
      </c>
      <c r="M2072" s="1191">
        <v>31.103751169990598</v>
      </c>
      <c r="N2072" s="1190">
        <v>1</v>
      </c>
      <c r="O2072" s="1190">
        <v>0</v>
      </c>
      <c r="P2072" s="1187">
        <v>4690379087397</v>
      </c>
      <c r="Q2072" s="1190"/>
      <c r="R2072" s="1190">
        <v>0</v>
      </c>
      <c r="S2072" s="968" t="s">
        <v>4092</v>
      </c>
      <c r="T2072" s="983">
        <f t="shared" si="64"/>
        <v>735.66000000000008</v>
      </c>
      <c r="U2072" s="983">
        <f t="shared" si="65"/>
        <v>772.4430000000001</v>
      </c>
      <c r="V2072" s="1169"/>
    </row>
    <row r="2073" spans="1:22" hidden="1">
      <c r="A2073" s="1187" t="s">
        <v>4949</v>
      </c>
      <c r="B2073" s="1188">
        <v>610130005280</v>
      </c>
      <c r="C2073" s="1187" t="s">
        <v>5003</v>
      </c>
      <c r="D2073" s="1187" t="s">
        <v>4125</v>
      </c>
      <c r="E2073" s="1187" t="s">
        <v>4135</v>
      </c>
      <c r="F2073" s="1189">
        <v>1098</v>
      </c>
      <c r="G2073" s="1187" t="s">
        <v>4091</v>
      </c>
      <c r="H2073" s="1190">
        <v>10</v>
      </c>
      <c r="I2073" s="1191">
        <v>0.43199654402764798</v>
      </c>
      <c r="J2073" s="1191">
        <v>6</v>
      </c>
      <c r="K2073" s="1192">
        <v>72</v>
      </c>
      <c r="L2073" s="1191">
        <v>9.33</v>
      </c>
      <c r="M2073" s="1191">
        <v>31.103751169990598</v>
      </c>
      <c r="N2073" s="1190">
        <v>1</v>
      </c>
      <c r="O2073" s="1190">
        <v>0</v>
      </c>
      <c r="P2073" s="1187">
        <v>4690379087403</v>
      </c>
      <c r="Q2073" s="1190"/>
      <c r="R2073" s="1190">
        <v>0</v>
      </c>
      <c r="S2073" s="968" t="s">
        <v>4092</v>
      </c>
      <c r="T2073" s="983">
        <f t="shared" si="64"/>
        <v>735.66000000000008</v>
      </c>
      <c r="U2073" s="983">
        <f t="shared" si="65"/>
        <v>772.4430000000001</v>
      </c>
      <c r="V2073" s="1169"/>
    </row>
    <row r="2074" spans="1:22" hidden="1">
      <c r="A2074" s="1187" t="s">
        <v>4949</v>
      </c>
      <c r="B2074" s="1188">
        <v>620070002215</v>
      </c>
      <c r="C2074" s="1187" t="s">
        <v>5004</v>
      </c>
      <c r="D2074" s="1187" t="s">
        <v>4144</v>
      </c>
      <c r="E2074" s="1187" t="s">
        <v>4120</v>
      </c>
      <c r="F2074" s="1189">
        <v>11958</v>
      </c>
      <c r="G2074" s="1187" t="s">
        <v>4091</v>
      </c>
      <c r="H2074" s="1190">
        <v>2</v>
      </c>
      <c r="I2074" s="1191">
        <v>1.05596620908131</v>
      </c>
      <c r="J2074" s="1191">
        <v>0</v>
      </c>
      <c r="K2074" s="1192">
        <v>18</v>
      </c>
      <c r="L2074" s="1191">
        <v>22.9</v>
      </c>
      <c r="M2074" s="1191">
        <v>19.007391763463598</v>
      </c>
      <c r="N2074" s="1190">
        <v>1</v>
      </c>
      <c r="O2074" s="1190">
        <v>0</v>
      </c>
      <c r="P2074" s="1187">
        <v>4690379087434</v>
      </c>
      <c r="Q2074" s="1190"/>
      <c r="R2074" s="1190">
        <v>0</v>
      </c>
      <c r="S2074" s="968" t="s">
        <v>4092</v>
      </c>
      <c r="T2074" s="983">
        <f t="shared" ref="T2074:T2132" si="66">F2074*73%</f>
        <v>8729.34</v>
      </c>
      <c r="U2074" s="983">
        <f t="shared" si="65"/>
        <v>9165.8070000000007</v>
      </c>
      <c r="V2074" s="1169"/>
    </row>
    <row r="2075" spans="1:22" hidden="1">
      <c r="A2075" s="1187" t="s">
        <v>4949</v>
      </c>
      <c r="B2075" s="1188">
        <v>620070802218</v>
      </c>
      <c r="C2075" s="1187" t="s">
        <v>5005</v>
      </c>
      <c r="D2075" s="1187" t="s">
        <v>4144</v>
      </c>
      <c r="E2075" s="1187" t="s">
        <v>4120</v>
      </c>
      <c r="F2075" s="1189">
        <v>11958</v>
      </c>
      <c r="G2075" s="1187" t="s">
        <v>4091</v>
      </c>
      <c r="H2075" s="1190">
        <v>2</v>
      </c>
      <c r="I2075" s="1191">
        <v>1.05596620908131</v>
      </c>
      <c r="J2075" s="1191">
        <v>0</v>
      </c>
      <c r="K2075" s="1192">
        <v>18</v>
      </c>
      <c r="L2075" s="1191">
        <v>22.9</v>
      </c>
      <c r="M2075" s="1191">
        <v>19.007391763463598</v>
      </c>
      <c r="N2075" s="1190">
        <v>1</v>
      </c>
      <c r="O2075" s="1190">
        <v>0</v>
      </c>
      <c r="P2075" s="1187">
        <v>4690379087465</v>
      </c>
      <c r="Q2075" s="1190"/>
      <c r="R2075" s="1190">
        <v>0</v>
      </c>
      <c r="S2075" s="968" t="s">
        <v>4092</v>
      </c>
      <c r="T2075" s="983">
        <f t="shared" si="66"/>
        <v>8729.34</v>
      </c>
      <c r="U2075" s="983">
        <f t="shared" si="65"/>
        <v>9165.8070000000007</v>
      </c>
      <c r="V2075" s="1169"/>
    </row>
    <row r="2076" spans="1:22" hidden="1">
      <c r="A2076" s="1187" t="s">
        <v>4949</v>
      </c>
      <c r="B2076" s="1188">
        <v>620070802219</v>
      </c>
      <c r="C2076" s="1187" t="s">
        <v>5006</v>
      </c>
      <c r="D2076" s="1187" t="s">
        <v>4144</v>
      </c>
      <c r="E2076" s="1187" t="s">
        <v>4120</v>
      </c>
      <c r="F2076" s="1189">
        <v>11958</v>
      </c>
      <c r="G2076" s="1187" t="s">
        <v>4091</v>
      </c>
      <c r="H2076" s="1190">
        <v>2</v>
      </c>
      <c r="I2076" s="1191">
        <v>1.05596620908131</v>
      </c>
      <c r="J2076" s="1191">
        <v>0</v>
      </c>
      <c r="K2076" s="1192">
        <v>18</v>
      </c>
      <c r="L2076" s="1191">
        <v>22.9</v>
      </c>
      <c r="M2076" s="1191">
        <v>19.007391763463598</v>
      </c>
      <c r="N2076" s="1190">
        <v>1</v>
      </c>
      <c r="O2076" s="1190">
        <v>0</v>
      </c>
      <c r="P2076" s="1187">
        <v>4690379087472</v>
      </c>
      <c r="Q2076" s="1190"/>
      <c r="R2076" s="1190">
        <v>0</v>
      </c>
      <c r="S2076" s="968" t="s">
        <v>4092</v>
      </c>
      <c r="T2076" s="983">
        <f t="shared" si="66"/>
        <v>8729.34</v>
      </c>
      <c r="U2076" s="983">
        <f t="shared" si="65"/>
        <v>9165.8070000000007</v>
      </c>
      <c r="V2076" s="1169"/>
    </row>
    <row r="2077" spans="1:22" hidden="1">
      <c r="A2077" s="1187" t="s">
        <v>4949</v>
      </c>
      <c r="B2077" s="1188">
        <v>620070002216</v>
      </c>
      <c r="C2077" s="1187" t="s">
        <v>5007</v>
      </c>
      <c r="D2077" s="1187" t="s">
        <v>4144</v>
      </c>
      <c r="E2077" s="1187" t="s">
        <v>4120</v>
      </c>
      <c r="F2077" s="1189">
        <v>11958</v>
      </c>
      <c r="G2077" s="1187" t="s">
        <v>4091</v>
      </c>
      <c r="H2077" s="1190">
        <v>2</v>
      </c>
      <c r="I2077" s="1191">
        <v>1.05596620908131</v>
      </c>
      <c r="J2077" s="1191">
        <v>0</v>
      </c>
      <c r="K2077" s="1192">
        <v>18</v>
      </c>
      <c r="L2077" s="1191">
        <v>22.9</v>
      </c>
      <c r="M2077" s="1191">
        <v>19.007391763463598</v>
      </c>
      <c r="N2077" s="1190">
        <v>1</v>
      </c>
      <c r="O2077" s="1190">
        <v>0</v>
      </c>
      <c r="P2077" s="1187">
        <v>4690379087441</v>
      </c>
      <c r="Q2077" s="1190"/>
      <c r="R2077" s="1190">
        <v>0</v>
      </c>
      <c r="S2077" s="968" t="s">
        <v>4092</v>
      </c>
      <c r="T2077" s="983">
        <f t="shared" si="66"/>
        <v>8729.34</v>
      </c>
      <c r="U2077" s="983">
        <f t="shared" si="65"/>
        <v>9165.8070000000007</v>
      </c>
      <c r="V2077" s="1169"/>
    </row>
    <row r="2078" spans="1:22" hidden="1">
      <c r="A2078" s="1187" t="s">
        <v>4949</v>
      </c>
      <c r="B2078" s="1188">
        <v>620070802220</v>
      </c>
      <c r="C2078" s="1187" t="s">
        <v>5009</v>
      </c>
      <c r="D2078" s="1187" t="s">
        <v>4144</v>
      </c>
      <c r="E2078" s="1187" t="s">
        <v>4120</v>
      </c>
      <c r="F2078" s="1189">
        <v>16158</v>
      </c>
      <c r="G2078" s="1187" t="s">
        <v>4091</v>
      </c>
      <c r="H2078" s="1190">
        <v>1</v>
      </c>
      <c r="I2078" s="1191">
        <v>0.527983104540655</v>
      </c>
      <c r="J2078" s="1191">
        <v>0</v>
      </c>
      <c r="K2078" s="1192">
        <v>30</v>
      </c>
      <c r="L2078" s="1191">
        <v>11.45</v>
      </c>
      <c r="M2078" s="1191">
        <v>15.8394931362196</v>
      </c>
      <c r="N2078" s="1190">
        <v>1</v>
      </c>
      <c r="O2078" s="1190">
        <v>0</v>
      </c>
      <c r="P2078" s="1187">
        <v>4690379087489</v>
      </c>
      <c r="Q2078" s="1190"/>
      <c r="R2078" s="1190">
        <v>0</v>
      </c>
      <c r="S2078" s="968" t="s">
        <v>4092</v>
      </c>
      <c r="T2078" s="983">
        <f t="shared" si="66"/>
        <v>11795.34</v>
      </c>
      <c r="U2078" s="983">
        <f t="shared" si="65"/>
        <v>12385.107</v>
      </c>
      <c r="V2078" s="1169"/>
    </row>
    <row r="2079" spans="1:22" hidden="1">
      <c r="A2079" s="1187" t="s">
        <v>4949</v>
      </c>
      <c r="B2079" s="1188">
        <v>620070802223</v>
      </c>
      <c r="C2079" s="1187" t="s">
        <v>5010</v>
      </c>
      <c r="D2079" s="1187" t="s">
        <v>4144</v>
      </c>
      <c r="E2079" s="1187" t="s">
        <v>4120</v>
      </c>
      <c r="F2079" s="1189">
        <v>16158</v>
      </c>
      <c r="G2079" s="1187" t="s">
        <v>4091</v>
      </c>
      <c r="H2079" s="1190">
        <v>1</v>
      </c>
      <c r="I2079" s="1191">
        <v>0.527983104540655</v>
      </c>
      <c r="J2079" s="1191">
        <v>0</v>
      </c>
      <c r="K2079" s="1192">
        <v>30</v>
      </c>
      <c r="L2079" s="1191">
        <v>11.45</v>
      </c>
      <c r="M2079" s="1191">
        <v>15.8394931362196</v>
      </c>
      <c r="N2079" s="1190">
        <v>1</v>
      </c>
      <c r="O2079" s="1190">
        <v>0</v>
      </c>
      <c r="P2079" s="1187">
        <v>4690379087519</v>
      </c>
      <c r="Q2079" s="1190"/>
      <c r="R2079" s="1190">
        <v>0</v>
      </c>
      <c r="S2079" s="968" t="s">
        <v>4092</v>
      </c>
      <c r="T2079" s="983">
        <f t="shared" si="66"/>
        <v>11795.34</v>
      </c>
      <c r="U2079" s="983">
        <f t="shared" si="65"/>
        <v>12385.107</v>
      </c>
      <c r="V2079" s="1169"/>
    </row>
    <row r="2080" spans="1:22" hidden="1">
      <c r="A2080" s="1187" t="s">
        <v>4949</v>
      </c>
      <c r="B2080" s="1188">
        <v>620070802224</v>
      </c>
      <c r="C2080" s="1187" t="s">
        <v>5011</v>
      </c>
      <c r="D2080" s="1187" t="s">
        <v>4144</v>
      </c>
      <c r="E2080" s="1187" t="s">
        <v>4120</v>
      </c>
      <c r="F2080" s="1189">
        <v>16158</v>
      </c>
      <c r="G2080" s="1187" t="s">
        <v>4091</v>
      </c>
      <c r="H2080" s="1190">
        <v>1</v>
      </c>
      <c r="I2080" s="1191">
        <v>0.527983104540655</v>
      </c>
      <c r="J2080" s="1191">
        <v>0</v>
      </c>
      <c r="K2080" s="1192">
        <v>30</v>
      </c>
      <c r="L2080" s="1191">
        <v>11.45</v>
      </c>
      <c r="M2080" s="1191">
        <v>15.8394931362196</v>
      </c>
      <c r="N2080" s="1190">
        <v>1</v>
      </c>
      <c r="O2080" s="1190">
        <v>0</v>
      </c>
      <c r="P2080" s="1187">
        <v>4690379087526</v>
      </c>
      <c r="Q2080" s="1190"/>
      <c r="R2080" s="1190">
        <v>0</v>
      </c>
      <c r="S2080" s="968" t="s">
        <v>4092</v>
      </c>
      <c r="T2080" s="983">
        <f t="shared" si="66"/>
        <v>11795.34</v>
      </c>
      <c r="U2080" s="983">
        <f t="shared" si="65"/>
        <v>12385.107</v>
      </c>
      <c r="V2080" s="1169"/>
    </row>
    <row r="2081" spans="1:22" hidden="1">
      <c r="A2081" s="1187" t="s">
        <v>4949</v>
      </c>
      <c r="B2081" s="1188">
        <v>620070802221</v>
      </c>
      <c r="C2081" s="1187" t="s">
        <v>5012</v>
      </c>
      <c r="D2081" s="1187" t="s">
        <v>4144</v>
      </c>
      <c r="E2081" s="1187" t="s">
        <v>4120</v>
      </c>
      <c r="F2081" s="1189">
        <v>16158</v>
      </c>
      <c r="G2081" s="1187" t="s">
        <v>4091</v>
      </c>
      <c r="H2081" s="1190">
        <v>1</v>
      </c>
      <c r="I2081" s="1191">
        <v>0.527983104540655</v>
      </c>
      <c r="J2081" s="1191">
        <v>0</v>
      </c>
      <c r="K2081" s="1192">
        <v>30</v>
      </c>
      <c r="L2081" s="1191">
        <v>11.45</v>
      </c>
      <c r="M2081" s="1191">
        <v>15.8394931362196</v>
      </c>
      <c r="N2081" s="1190">
        <v>1</v>
      </c>
      <c r="O2081" s="1190">
        <v>0</v>
      </c>
      <c r="P2081" s="1187">
        <v>4690379087496</v>
      </c>
      <c r="Q2081" s="1190"/>
      <c r="R2081" s="1190">
        <v>0</v>
      </c>
      <c r="S2081" s="968" t="s">
        <v>4092</v>
      </c>
      <c r="T2081" s="983">
        <f t="shared" si="66"/>
        <v>11795.34</v>
      </c>
      <c r="U2081" s="983">
        <f t="shared" si="65"/>
        <v>12385.107</v>
      </c>
      <c r="V2081" s="1169" t="s">
        <v>6208</v>
      </c>
    </row>
    <row r="2082" spans="1:22" hidden="1">
      <c r="A2082" s="1187" t="s">
        <v>4949</v>
      </c>
      <c r="B2082" s="1188">
        <v>620070802222</v>
      </c>
      <c r="C2082" s="1187" t="s">
        <v>5013</v>
      </c>
      <c r="D2082" s="1187" t="s">
        <v>4144</v>
      </c>
      <c r="E2082" s="1187" t="s">
        <v>4120</v>
      </c>
      <c r="F2082" s="1189">
        <v>16158</v>
      </c>
      <c r="G2082" s="1187" t="s">
        <v>4091</v>
      </c>
      <c r="H2082" s="1190">
        <v>1</v>
      </c>
      <c r="I2082" s="1191">
        <v>0.527983104540655</v>
      </c>
      <c r="J2082" s="1191">
        <v>0</v>
      </c>
      <c r="K2082" s="1192">
        <v>30</v>
      </c>
      <c r="L2082" s="1191">
        <v>11.45</v>
      </c>
      <c r="M2082" s="1191">
        <v>15.8394931362196</v>
      </c>
      <c r="N2082" s="1190">
        <v>1</v>
      </c>
      <c r="O2082" s="1190">
        <v>0</v>
      </c>
      <c r="P2082" s="1187">
        <v>4690379087502</v>
      </c>
      <c r="Q2082" s="1190"/>
      <c r="R2082" s="1190">
        <v>0</v>
      </c>
      <c r="S2082" s="968" t="s">
        <v>4092</v>
      </c>
      <c r="T2082" s="983">
        <f t="shared" si="66"/>
        <v>11795.34</v>
      </c>
      <c r="U2082" s="983">
        <f t="shared" si="65"/>
        <v>12385.107</v>
      </c>
      <c r="V2082" s="1169" t="s">
        <v>6208</v>
      </c>
    </row>
    <row r="2083" spans="1:22" hidden="1">
      <c r="A2083" s="1187" t="s">
        <v>4949</v>
      </c>
      <c r="B2083" s="1188">
        <v>620070802225</v>
      </c>
      <c r="C2083" s="1187" t="s">
        <v>5014</v>
      </c>
      <c r="D2083" s="1187" t="s">
        <v>4144</v>
      </c>
      <c r="E2083" s="1187" t="s">
        <v>4120</v>
      </c>
      <c r="F2083" s="1189">
        <v>16158</v>
      </c>
      <c r="G2083" s="1187" t="s">
        <v>4091</v>
      </c>
      <c r="H2083" s="1190">
        <v>1</v>
      </c>
      <c r="I2083" s="1191">
        <v>0.527983104540655</v>
      </c>
      <c r="J2083" s="1191">
        <v>0</v>
      </c>
      <c r="K2083" s="1192">
        <v>30</v>
      </c>
      <c r="L2083" s="1191">
        <v>11.45</v>
      </c>
      <c r="M2083" s="1191">
        <v>15.8394931362196</v>
      </c>
      <c r="N2083" s="1190">
        <v>1</v>
      </c>
      <c r="O2083" s="1190">
        <v>0</v>
      </c>
      <c r="P2083" s="1187">
        <v>4690379087540</v>
      </c>
      <c r="Q2083" s="1190"/>
      <c r="R2083" s="1190">
        <v>0</v>
      </c>
      <c r="S2083" s="968" t="s">
        <v>4092</v>
      </c>
      <c r="T2083" s="983">
        <f t="shared" si="66"/>
        <v>11795.34</v>
      </c>
      <c r="U2083" s="983">
        <f t="shared" si="65"/>
        <v>12385.107</v>
      </c>
      <c r="V2083" s="1169" t="s">
        <v>6208</v>
      </c>
    </row>
    <row r="2084" spans="1:22" hidden="1">
      <c r="A2084" s="1187" t="s">
        <v>4949</v>
      </c>
      <c r="B2084" s="1188">
        <v>620070802228</v>
      </c>
      <c r="C2084" s="1187" t="s">
        <v>5015</v>
      </c>
      <c r="D2084" s="1187" t="s">
        <v>4144</v>
      </c>
      <c r="E2084" s="1187" t="s">
        <v>4120</v>
      </c>
      <c r="F2084" s="1189">
        <v>16158</v>
      </c>
      <c r="G2084" s="1187" t="s">
        <v>4091</v>
      </c>
      <c r="H2084" s="1190">
        <v>1</v>
      </c>
      <c r="I2084" s="1191">
        <v>0.527983104540655</v>
      </c>
      <c r="J2084" s="1191">
        <v>0</v>
      </c>
      <c r="K2084" s="1192">
        <v>30</v>
      </c>
      <c r="L2084" s="1191">
        <v>11.45</v>
      </c>
      <c r="M2084" s="1191">
        <v>15.8394931362196</v>
      </c>
      <c r="N2084" s="1190">
        <v>1</v>
      </c>
      <c r="O2084" s="1190">
        <v>0</v>
      </c>
      <c r="P2084" s="1187">
        <v>4690379087571</v>
      </c>
      <c r="Q2084" s="1190"/>
      <c r="R2084" s="1190">
        <v>0</v>
      </c>
      <c r="S2084" s="968" t="s">
        <v>4092</v>
      </c>
      <c r="T2084" s="983">
        <f t="shared" si="66"/>
        <v>11795.34</v>
      </c>
      <c r="U2084" s="983">
        <f t="shared" si="65"/>
        <v>12385.107</v>
      </c>
      <c r="V2084" s="1169" t="s">
        <v>6208</v>
      </c>
    </row>
    <row r="2085" spans="1:22" hidden="1">
      <c r="A2085" s="1196" t="s">
        <v>4949</v>
      </c>
      <c r="B2085" s="1197">
        <v>620070802229</v>
      </c>
      <c r="C2085" s="1196" t="s">
        <v>5016</v>
      </c>
      <c r="D2085" s="1196" t="s">
        <v>4144</v>
      </c>
      <c r="E2085" s="1196" t="s">
        <v>4120</v>
      </c>
      <c r="F2085" s="1198">
        <v>16158</v>
      </c>
      <c r="G2085" s="1196" t="s">
        <v>4091</v>
      </c>
      <c r="H2085" s="1199">
        <v>1</v>
      </c>
      <c r="I2085" s="1200">
        <v>0.527983104540655</v>
      </c>
      <c r="J2085" s="1200">
        <v>0</v>
      </c>
      <c r="K2085" s="1198">
        <v>30</v>
      </c>
      <c r="L2085" s="1200">
        <v>11.45</v>
      </c>
      <c r="M2085" s="1200">
        <v>15.8394931362196</v>
      </c>
      <c r="N2085" s="1199">
        <v>1</v>
      </c>
      <c r="O2085" s="1199">
        <v>0</v>
      </c>
      <c r="P2085" s="1196">
        <v>4690379087564</v>
      </c>
      <c r="Q2085" s="1199"/>
      <c r="R2085" s="1199">
        <v>0</v>
      </c>
      <c r="S2085" s="968" t="s">
        <v>4092</v>
      </c>
      <c r="T2085" s="1194">
        <f t="shared" si="66"/>
        <v>11795.34</v>
      </c>
      <c r="U2085" s="1194">
        <f t="shared" si="65"/>
        <v>12385.107</v>
      </c>
      <c r="V2085" s="1195" t="s">
        <v>6208</v>
      </c>
    </row>
    <row r="2086" spans="1:22" hidden="1">
      <c r="A2086" s="1187" t="s">
        <v>4949</v>
      </c>
      <c r="B2086" s="1188">
        <v>620070802226</v>
      </c>
      <c r="C2086" s="1187" t="s">
        <v>5017</v>
      </c>
      <c r="D2086" s="1187" t="s">
        <v>4144</v>
      </c>
      <c r="E2086" s="1187" t="s">
        <v>4120</v>
      </c>
      <c r="F2086" s="1189">
        <v>16158</v>
      </c>
      <c r="G2086" s="1187" t="s">
        <v>4091</v>
      </c>
      <c r="H2086" s="1190">
        <v>1</v>
      </c>
      <c r="I2086" s="1191">
        <v>0.527983104540655</v>
      </c>
      <c r="J2086" s="1191">
        <v>0</v>
      </c>
      <c r="K2086" s="1192">
        <v>30</v>
      </c>
      <c r="L2086" s="1191">
        <v>11.45</v>
      </c>
      <c r="M2086" s="1191">
        <v>15.8394931362196</v>
      </c>
      <c r="N2086" s="1190">
        <v>1</v>
      </c>
      <c r="O2086" s="1190">
        <v>0</v>
      </c>
      <c r="P2086" s="1187">
        <v>4690379087557</v>
      </c>
      <c r="Q2086" s="1190"/>
      <c r="R2086" s="1190">
        <v>0</v>
      </c>
      <c r="S2086" s="968" t="s">
        <v>4092</v>
      </c>
      <c r="T2086" s="983">
        <f t="shared" si="66"/>
        <v>11795.34</v>
      </c>
      <c r="U2086" s="983">
        <f t="shared" si="65"/>
        <v>12385.107</v>
      </c>
      <c r="V2086" s="1169" t="s">
        <v>6208</v>
      </c>
    </row>
    <row r="2087" spans="1:22" hidden="1">
      <c r="A2087" s="1187" t="s">
        <v>4949</v>
      </c>
      <c r="B2087" s="1188">
        <v>620070802227</v>
      </c>
      <c r="C2087" s="1187" t="s">
        <v>5018</v>
      </c>
      <c r="D2087" s="1187" t="s">
        <v>4144</v>
      </c>
      <c r="E2087" s="1187" t="s">
        <v>4120</v>
      </c>
      <c r="F2087" s="1189">
        <v>16158</v>
      </c>
      <c r="G2087" s="1187" t="s">
        <v>4091</v>
      </c>
      <c r="H2087" s="1190">
        <v>1</v>
      </c>
      <c r="I2087" s="1191">
        <v>0.527983104540655</v>
      </c>
      <c r="J2087" s="1191">
        <v>0</v>
      </c>
      <c r="K2087" s="1192">
        <v>30</v>
      </c>
      <c r="L2087" s="1191">
        <v>11.45</v>
      </c>
      <c r="M2087" s="1191">
        <v>15.8394931362196</v>
      </c>
      <c r="N2087" s="1190">
        <v>1</v>
      </c>
      <c r="O2087" s="1190">
        <v>0</v>
      </c>
      <c r="P2087" s="1187">
        <v>4690379087533</v>
      </c>
      <c r="Q2087" s="1190"/>
      <c r="R2087" s="1190">
        <v>0</v>
      </c>
      <c r="S2087" s="968" t="s">
        <v>4092</v>
      </c>
      <c r="T2087" s="983">
        <f t="shared" si="66"/>
        <v>11795.34</v>
      </c>
      <c r="U2087" s="983">
        <f t="shared" si="65"/>
        <v>12385.107</v>
      </c>
      <c r="V2087" s="1169" t="s">
        <v>6208</v>
      </c>
    </row>
    <row r="2088" spans="1:22" hidden="1">
      <c r="A2088" s="1187" t="s">
        <v>4949</v>
      </c>
      <c r="B2088" s="1188">
        <v>620070802230</v>
      </c>
      <c r="C2088" s="1187" t="s">
        <v>5019</v>
      </c>
      <c r="D2088" s="1187" t="s">
        <v>4157</v>
      </c>
      <c r="E2088" s="1187" t="s">
        <v>4120</v>
      </c>
      <c r="F2088" s="1189">
        <v>6858</v>
      </c>
      <c r="G2088" s="1187" t="s">
        <v>4091</v>
      </c>
      <c r="H2088" s="1190">
        <v>4</v>
      </c>
      <c r="I2088" s="1191">
        <v>1.05596620908131</v>
      </c>
      <c r="J2088" s="1191">
        <v>0</v>
      </c>
      <c r="K2088" s="1192">
        <v>20</v>
      </c>
      <c r="L2088" s="1191">
        <v>45.8</v>
      </c>
      <c r="M2088" s="1191">
        <v>21.119324181626201</v>
      </c>
      <c r="N2088" s="1190">
        <v>1</v>
      </c>
      <c r="O2088" s="1190">
        <v>0</v>
      </c>
      <c r="P2088" s="1187">
        <v>4690379087588</v>
      </c>
      <c r="Q2088" s="1190"/>
      <c r="R2088" s="1190">
        <v>0</v>
      </c>
      <c r="S2088" s="968" t="s">
        <v>4092</v>
      </c>
      <c r="T2088" s="983">
        <f t="shared" si="66"/>
        <v>5006.34</v>
      </c>
      <c r="U2088" s="983">
        <f t="shared" si="65"/>
        <v>5256.6570000000002</v>
      </c>
      <c r="V2088" s="1169" t="s">
        <v>6208</v>
      </c>
    </row>
    <row r="2089" spans="1:22" hidden="1">
      <c r="A2089" s="1187" t="s">
        <v>4949</v>
      </c>
      <c r="B2089" s="1188">
        <v>620070802233</v>
      </c>
      <c r="C2089" s="1187" t="s">
        <v>5020</v>
      </c>
      <c r="D2089" s="1187" t="s">
        <v>4157</v>
      </c>
      <c r="E2089" s="1187" t="s">
        <v>4120</v>
      </c>
      <c r="F2089" s="1189">
        <v>6858</v>
      </c>
      <c r="G2089" s="1187" t="s">
        <v>4091</v>
      </c>
      <c r="H2089" s="1190">
        <v>4</v>
      </c>
      <c r="I2089" s="1191">
        <v>1.05596620908131</v>
      </c>
      <c r="J2089" s="1191">
        <v>0</v>
      </c>
      <c r="K2089" s="1192">
        <v>20</v>
      </c>
      <c r="L2089" s="1191">
        <v>45.8</v>
      </c>
      <c r="M2089" s="1191">
        <v>21.119324181626201</v>
      </c>
      <c r="N2089" s="1190">
        <v>1</v>
      </c>
      <c r="O2089" s="1190">
        <v>0</v>
      </c>
      <c r="P2089" s="1187">
        <v>4690379087618</v>
      </c>
      <c r="Q2089" s="1190"/>
      <c r="R2089" s="1190">
        <v>0</v>
      </c>
      <c r="S2089" s="968" t="s">
        <v>4092</v>
      </c>
      <c r="T2089" s="983">
        <f t="shared" si="66"/>
        <v>5006.34</v>
      </c>
      <c r="U2089" s="983">
        <f t="shared" si="65"/>
        <v>5256.6570000000002</v>
      </c>
      <c r="V2089" s="1169" t="s">
        <v>6208</v>
      </c>
    </row>
    <row r="2090" spans="1:22" hidden="1">
      <c r="A2090" s="1187" t="s">
        <v>4949</v>
      </c>
      <c r="B2090" s="1188">
        <v>620070802234</v>
      </c>
      <c r="C2090" s="1187" t="s">
        <v>5021</v>
      </c>
      <c r="D2090" s="1187" t="s">
        <v>4157</v>
      </c>
      <c r="E2090" s="1187" t="s">
        <v>4120</v>
      </c>
      <c r="F2090" s="1189">
        <v>6858</v>
      </c>
      <c r="G2090" s="1187" t="s">
        <v>4091</v>
      </c>
      <c r="H2090" s="1190">
        <v>4</v>
      </c>
      <c r="I2090" s="1191">
        <v>1.05596620908131</v>
      </c>
      <c r="J2090" s="1191">
        <v>0</v>
      </c>
      <c r="K2090" s="1192">
        <v>20</v>
      </c>
      <c r="L2090" s="1191">
        <v>45.8</v>
      </c>
      <c r="M2090" s="1191">
        <v>21.119324181626201</v>
      </c>
      <c r="N2090" s="1190">
        <v>1</v>
      </c>
      <c r="O2090" s="1190">
        <v>0</v>
      </c>
      <c r="P2090" s="1187">
        <v>4690379087625</v>
      </c>
      <c r="Q2090" s="1190"/>
      <c r="R2090" s="1190">
        <v>0</v>
      </c>
      <c r="S2090" s="968" t="s">
        <v>4092</v>
      </c>
      <c r="T2090" s="983">
        <f t="shared" si="66"/>
        <v>5006.34</v>
      </c>
      <c r="U2090" s="983">
        <f t="shared" si="65"/>
        <v>5256.6570000000002</v>
      </c>
      <c r="V2090" s="1169" t="s">
        <v>6208</v>
      </c>
    </row>
    <row r="2091" spans="1:22" hidden="1">
      <c r="A2091" s="1187" t="s">
        <v>4949</v>
      </c>
      <c r="B2091" s="1188">
        <v>620070802231</v>
      </c>
      <c r="C2091" s="1187" t="s">
        <v>5022</v>
      </c>
      <c r="D2091" s="1187" t="s">
        <v>4157</v>
      </c>
      <c r="E2091" s="1187" t="s">
        <v>4120</v>
      </c>
      <c r="F2091" s="1189">
        <v>6858</v>
      </c>
      <c r="G2091" s="1187" t="s">
        <v>4091</v>
      </c>
      <c r="H2091" s="1190">
        <v>4</v>
      </c>
      <c r="I2091" s="1191">
        <v>1.05596620908131</v>
      </c>
      <c r="J2091" s="1191">
        <v>0</v>
      </c>
      <c r="K2091" s="1192">
        <v>20</v>
      </c>
      <c r="L2091" s="1191">
        <v>45.8</v>
      </c>
      <c r="M2091" s="1191">
        <v>21.119324181626201</v>
      </c>
      <c r="N2091" s="1190">
        <v>1</v>
      </c>
      <c r="O2091" s="1190">
        <v>0</v>
      </c>
      <c r="P2091" s="1187">
        <v>4690379087595</v>
      </c>
      <c r="Q2091" s="1190"/>
      <c r="R2091" s="1190">
        <v>0</v>
      </c>
      <c r="S2091" s="968" t="s">
        <v>4092</v>
      </c>
      <c r="T2091" s="983">
        <f t="shared" si="66"/>
        <v>5006.34</v>
      </c>
      <c r="U2091" s="983">
        <f t="shared" si="65"/>
        <v>5256.6570000000002</v>
      </c>
      <c r="V2091" s="1169" t="s">
        <v>6208</v>
      </c>
    </row>
    <row r="2092" spans="1:22" hidden="1">
      <c r="A2092" s="1187" t="s">
        <v>4949</v>
      </c>
      <c r="B2092" s="1188">
        <v>620070802232</v>
      </c>
      <c r="C2092" s="1187" t="s">
        <v>5023</v>
      </c>
      <c r="D2092" s="1187" t="s">
        <v>4157</v>
      </c>
      <c r="E2092" s="1187" t="s">
        <v>4120</v>
      </c>
      <c r="F2092" s="1189">
        <v>6858</v>
      </c>
      <c r="G2092" s="1187" t="s">
        <v>4091</v>
      </c>
      <c r="H2092" s="1190">
        <v>4</v>
      </c>
      <c r="I2092" s="1191">
        <v>1.05596620908131</v>
      </c>
      <c r="J2092" s="1191">
        <v>0</v>
      </c>
      <c r="K2092" s="1192">
        <v>20</v>
      </c>
      <c r="L2092" s="1191">
        <v>45.8</v>
      </c>
      <c r="M2092" s="1191">
        <v>21.119324181626201</v>
      </c>
      <c r="N2092" s="1190">
        <v>1</v>
      </c>
      <c r="O2092" s="1190">
        <v>0</v>
      </c>
      <c r="P2092" s="1187">
        <v>4690379087601</v>
      </c>
      <c r="Q2092" s="1190"/>
      <c r="R2092" s="1190">
        <v>0</v>
      </c>
      <c r="S2092" s="968" t="s">
        <v>4092</v>
      </c>
      <c r="T2092" s="983">
        <f t="shared" si="66"/>
        <v>5006.34</v>
      </c>
      <c r="U2092" s="983">
        <f t="shared" si="65"/>
        <v>5256.6570000000002</v>
      </c>
      <c r="V2092" s="1169" t="s">
        <v>6208</v>
      </c>
    </row>
    <row r="2093" spans="1:22" hidden="1">
      <c r="A2093" s="1187" t="s">
        <v>4949</v>
      </c>
      <c r="B2093" s="1188">
        <v>620070802235</v>
      </c>
      <c r="C2093" s="1187" t="s">
        <v>5024</v>
      </c>
      <c r="D2093" s="1187" t="s">
        <v>4157</v>
      </c>
      <c r="E2093" s="1187" t="s">
        <v>4120</v>
      </c>
      <c r="F2093" s="1189">
        <v>11520</v>
      </c>
      <c r="G2093" s="1187" t="s">
        <v>4091</v>
      </c>
      <c r="H2093" s="1190">
        <v>2</v>
      </c>
      <c r="I2093" s="1191">
        <v>0.527983104540655</v>
      </c>
      <c r="J2093" s="1191">
        <v>0</v>
      </c>
      <c r="K2093" s="1192">
        <v>26</v>
      </c>
      <c r="L2093" s="1191">
        <v>22.9</v>
      </c>
      <c r="M2093" s="1191">
        <v>13.727560718056999</v>
      </c>
      <c r="N2093" s="1190">
        <v>1</v>
      </c>
      <c r="O2093" s="1190">
        <v>0</v>
      </c>
      <c r="P2093" s="1187">
        <v>4690379087632</v>
      </c>
      <c r="Q2093" s="1190"/>
      <c r="R2093" s="1190">
        <v>0</v>
      </c>
      <c r="S2093" s="968" t="s">
        <v>4092</v>
      </c>
      <c r="T2093" s="983">
        <f t="shared" si="66"/>
        <v>8409.6</v>
      </c>
      <c r="U2093" s="983">
        <f t="shared" si="65"/>
        <v>8830.08</v>
      </c>
      <c r="V2093" s="1169" t="s">
        <v>6208</v>
      </c>
    </row>
    <row r="2094" spans="1:22" hidden="1">
      <c r="A2094" s="1187" t="s">
        <v>4949</v>
      </c>
      <c r="B2094" s="1188">
        <v>620070802238</v>
      </c>
      <c r="C2094" s="1187" t="s">
        <v>5025</v>
      </c>
      <c r="D2094" s="1187" t="s">
        <v>4157</v>
      </c>
      <c r="E2094" s="1187" t="s">
        <v>4120</v>
      </c>
      <c r="F2094" s="1189">
        <v>11520</v>
      </c>
      <c r="G2094" s="1187" t="s">
        <v>4091</v>
      </c>
      <c r="H2094" s="1190">
        <v>2</v>
      </c>
      <c r="I2094" s="1191">
        <v>0.527983104540655</v>
      </c>
      <c r="J2094" s="1191">
        <v>0</v>
      </c>
      <c r="K2094" s="1192">
        <v>26</v>
      </c>
      <c r="L2094" s="1191">
        <v>22.9</v>
      </c>
      <c r="M2094" s="1191">
        <v>13.727560718056999</v>
      </c>
      <c r="N2094" s="1190">
        <v>1</v>
      </c>
      <c r="O2094" s="1190">
        <v>0</v>
      </c>
      <c r="P2094" s="1187">
        <v>4690379087663</v>
      </c>
      <c r="Q2094" s="1190"/>
      <c r="R2094" s="1190">
        <v>0</v>
      </c>
      <c r="S2094" s="968" t="s">
        <v>4092</v>
      </c>
      <c r="T2094" s="983">
        <f t="shared" si="66"/>
        <v>8409.6</v>
      </c>
      <c r="U2094" s="983">
        <f t="shared" si="65"/>
        <v>8830.08</v>
      </c>
      <c r="V2094" s="1169" t="s">
        <v>6208</v>
      </c>
    </row>
    <row r="2095" spans="1:22" hidden="1">
      <c r="A2095" s="1187" t="s">
        <v>4949</v>
      </c>
      <c r="B2095" s="1188">
        <v>620070802239</v>
      </c>
      <c r="C2095" s="1187" t="s">
        <v>5026</v>
      </c>
      <c r="D2095" s="1187" t="s">
        <v>4157</v>
      </c>
      <c r="E2095" s="1187" t="s">
        <v>4120</v>
      </c>
      <c r="F2095" s="1189">
        <v>11520</v>
      </c>
      <c r="G2095" s="1187" t="s">
        <v>4091</v>
      </c>
      <c r="H2095" s="1190">
        <v>2</v>
      </c>
      <c r="I2095" s="1191">
        <v>0.527983104540655</v>
      </c>
      <c r="J2095" s="1191">
        <v>0</v>
      </c>
      <c r="K2095" s="1192">
        <v>26</v>
      </c>
      <c r="L2095" s="1191">
        <v>22.9</v>
      </c>
      <c r="M2095" s="1191">
        <v>13.727560718056999</v>
      </c>
      <c r="N2095" s="1190">
        <v>1</v>
      </c>
      <c r="O2095" s="1190">
        <v>0</v>
      </c>
      <c r="P2095" s="1187">
        <v>4690379087670</v>
      </c>
      <c r="Q2095" s="1190"/>
      <c r="R2095" s="1190">
        <v>0</v>
      </c>
      <c r="S2095" s="968" t="s">
        <v>4092</v>
      </c>
      <c r="T2095" s="983">
        <f t="shared" si="66"/>
        <v>8409.6</v>
      </c>
      <c r="U2095" s="983">
        <f t="shared" si="65"/>
        <v>8830.08</v>
      </c>
      <c r="V2095" s="1169" t="s">
        <v>6208</v>
      </c>
    </row>
    <row r="2096" spans="1:22" hidden="1">
      <c r="A2096" s="1187" t="s">
        <v>4949</v>
      </c>
      <c r="B2096" s="1188">
        <v>620070802236</v>
      </c>
      <c r="C2096" s="1187" t="s">
        <v>5027</v>
      </c>
      <c r="D2096" s="1187" t="s">
        <v>4157</v>
      </c>
      <c r="E2096" s="1187" t="s">
        <v>4120</v>
      </c>
      <c r="F2096" s="1189">
        <v>11520</v>
      </c>
      <c r="G2096" s="1187" t="s">
        <v>4091</v>
      </c>
      <c r="H2096" s="1190">
        <v>2</v>
      </c>
      <c r="I2096" s="1191">
        <v>0.527983104540655</v>
      </c>
      <c r="J2096" s="1191">
        <v>0</v>
      </c>
      <c r="K2096" s="1192">
        <v>26</v>
      </c>
      <c r="L2096" s="1191">
        <v>22.9</v>
      </c>
      <c r="M2096" s="1191">
        <v>13.727560718056999</v>
      </c>
      <c r="N2096" s="1190">
        <v>1</v>
      </c>
      <c r="O2096" s="1190">
        <v>0</v>
      </c>
      <c r="P2096" s="1187">
        <v>4690379087649</v>
      </c>
      <c r="Q2096" s="1190"/>
      <c r="R2096" s="1190">
        <v>0</v>
      </c>
      <c r="S2096" s="968" t="s">
        <v>4092</v>
      </c>
      <c r="T2096" s="983">
        <f t="shared" si="66"/>
        <v>8409.6</v>
      </c>
      <c r="U2096" s="983">
        <f t="shared" ref="U2096:U2159" si="67">T2096*1.05</f>
        <v>8830.08</v>
      </c>
      <c r="V2096" s="1169" t="s">
        <v>6208</v>
      </c>
    </row>
    <row r="2097" spans="1:22" hidden="1">
      <c r="A2097" s="1187" t="s">
        <v>4949</v>
      </c>
      <c r="B2097" s="1188">
        <v>620070802237</v>
      </c>
      <c r="C2097" s="1187" t="s">
        <v>5028</v>
      </c>
      <c r="D2097" s="1187" t="s">
        <v>4157</v>
      </c>
      <c r="E2097" s="1187" t="s">
        <v>4120</v>
      </c>
      <c r="F2097" s="1189">
        <v>11520</v>
      </c>
      <c r="G2097" s="1187" t="s">
        <v>4091</v>
      </c>
      <c r="H2097" s="1190">
        <v>2</v>
      </c>
      <c r="I2097" s="1191">
        <v>0.527983104540655</v>
      </c>
      <c r="J2097" s="1191">
        <v>0</v>
      </c>
      <c r="K2097" s="1192">
        <v>26</v>
      </c>
      <c r="L2097" s="1191">
        <v>22.9</v>
      </c>
      <c r="M2097" s="1191">
        <v>13.727560718056999</v>
      </c>
      <c r="N2097" s="1190">
        <v>1</v>
      </c>
      <c r="O2097" s="1190">
        <v>0</v>
      </c>
      <c r="P2097" s="1187">
        <v>4690379087656</v>
      </c>
      <c r="Q2097" s="1190"/>
      <c r="R2097" s="1190">
        <v>0</v>
      </c>
      <c r="S2097" s="968" t="s">
        <v>4092</v>
      </c>
      <c r="T2097" s="983">
        <f t="shared" si="66"/>
        <v>8409.6</v>
      </c>
      <c r="U2097" s="983">
        <f t="shared" si="67"/>
        <v>8830.08</v>
      </c>
      <c r="V2097" s="1169" t="s">
        <v>6208</v>
      </c>
    </row>
    <row r="2098" spans="1:22" hidden="1">
      <c r="A2098" s="1187" t="s">
        <v>4949</v>
      </c>
      <c r="B2098" s="1188">
        <v>620070802240</v>
      </c>
      <c r="C2098" s="1187" t="s">
        <v>5029</v>
      </c>
      <c r="D2098" s="1187" t="s">
        <v>4157</v>
      </c>
      <c r="E2098" s="1187" t="s">
        <v>4120</v>
      </c>
      <c r="F2098" s="1189">
        <v>11520</v>
      </c>
      <c r="G2098" s="1187" t="s">
        <v>4091</v>
      </c>
      <c r="H2098" s="1190">
        <v>2</v>
      </c>
      <c r="I2098" s="1191">
        <v>0.527983104540655</v>
      </c>
      <c r="J2098" s="1191">
        <v>0</v>
      </c>
      <c r="K2098" s="1192">
        <v>26</v>
      </c>
      <c r="L2098" s="1191">
        <v>22.9</v>
      </c>
      <c r="M2098" s="1191">
        <v>13.727560718056999</v>
      </c>
      <c r="N2098" s="1190">
        <v>1</v>
      </c>
      <c r="O2098" s="1190">
        <v>0</v>
      </c>
      <c r="P2098" s="1187">
        <v>4690379087687</v>
      </c>
      <c r="Q2098" s="1190"/>
      <c r="R2098" s="1190">
        <v>0</v>
      </c>
      <c r="S2098" s="968" t="s">
        <v>4092</v>
      </c>
      <c r="T2098" s="983">
        <f t="shared" si="66"/>
        <v>8409.6</v>
      </c>
      <c r="U2098" s="983">
        <f t="shared" si="67"/>
        <v>8830.08</v>
      </c>
      <c r="V2098" s="1169" t="s">
        <v>6208</v>
      </c>
    </row>
    <row r="2099" spans="1:22" hidden="1">
      <c r="A2099" s="1187" t="s">
        <v>4949</v>
      </c>
      <c r="B2099" s="1188">
        <v>620070802243</v>
      </c>
      <c r="C2099" s="1187" t="s">
        <v>5030</v>
      </c>
      <c r="D2099" s="1187" t="s">
        <v>4157</v>
      </c>
      <c r="E2099" s="1187" t="s">
        <v>4120</v>
      </c>
      <c r="F2099" s="1189">
        <v>11520</v>
      </c>
      <c r="G2099" s="1187" t="s">
        <v>4091</v>
      </c>
      <c r="H2099" s="1190">
        <v>2</v>
      </c>
      <c r="I2099" s="1191">
        <v>0.527983104540655</v>
      </c>
      <c r="J2099" s="1191">
        <v>0</v>
      </c>
      <c r="K2099" s="1192">
        <v>26</v>
      </c>
      <c r="L2099" s="1191">
        <v>22.9</v>
      </c>
      <c r="M2099" s="1191">
        <v>13.727560718056999</v>
      </c>
      <c r="N2099" s="1190">
        <v>1</v>
      </c>
      <c r="O2099" s="1190">
        <v>0</v>
      </c>
      <c r="P2099" s="1187">
        <v>4690379087717</v>
      </c>
      <c r="Q2099" s="1190"/>
      <c r="R2099" s="1190">
        <v>0</v>
      </c>
      <c r="S2099" s="968" t="s">
        <v>4092</v>
      </c>
      <c r="T2099" s="983">
        <f t="shared" si="66"/>
        <v>8409.6</v>
      </c>
      <c r="U2099" s="983">
        <f t="shared" si="67"/>
        <v>8830.08</v>
      </c>
      <c r="V2099" s="1169" t="s">
        <v>6208</v>
      </c>
    </row>
    <row r="2100" spans="1:22" hidden="1">
      <c r="A2100" s="1187" t="s">
        <v>4949</v>
      </c>
      <c r="B2100" s="1188">
        <v>620070802244</v>
      </c>
      <c r="C2100" s="1187" t="s">
        <v>5031</v>
      </c>
      <c r="D2100" s="1187" t="s">
        <v>4157</v>
      </c>
      <c r="E2100" s="1187" t="s">
        <v>4120</v>
      </c>
      <c r="F2100" s="1189">
        <v>11520</v>
      </c>
      <c r="G2100" s="1187" t="s">
        <v>4091</v>
      </c>
      <c r="H2100" s="1190">
        <v>2</v>
      </c>
      <c r="I2100" s="1191">
        <v>0.527983104540655</v>
      </c>
      <c r="J2100" s="1191">
        <v>0</v>
      </c>
      <c r="K2100" s="1192">
        <v>26</v>
      </c>
      <c r="L2100" s="1191">
        <v>22.9</v>
      </c>
      <c r="M2100" s="1191">
        <v>13.727560718056999</v>
      </c>
      <c r="N2100" s="1190">
        <v>1</v>
      </c>
      <c r="O2100" s="1190">
        <v>0</v>
      </c>
      <c r="P2100" s="1187">
        <v>4690379087724</v>
      </c>
      <c r="Q2100" s="1190"/>
      <c r="R2100" s="1190">
        <v>0</v>
      </c>
      <c r="S2100" s="968" t="s">
        <v>4092</v>
      </c>
      <c r="T2100" s="983">
        <f t="shared" si="66"/>
        <v>8409.6</v>
      </c>
      <c r="U2100" s="983">
        <f t="shared" si="67"/>
        <v>8830.08</v>
      </c>
      <c r="V2100" s="1169" t="s">
        <v>6208</v>
      </c>
    </row>
    <row r="2101" spans="1:22" hidden="1">
      <c r="A2101" s="1187" t="s">
        <v>4949</v>
      </c>
      <c r="B2101" s="1188">
        <v>620070802241</v>
      </c>
      <c r="C2101" s="1187" t="s">
        <v>5032</v>
      </c>
      <c r="D2101" s="1187" t="s">
        <v>4157</v>
      </c>
      <c r="E2101" s="1187" t="s">
        <v>4120</v>
      </c>
      <c r="F2101" s="1189">
        <v>11520</v>
      </c>
      <c r="G2101" s="1187" t="s">
        <v>4091</v>
      </c>
      <c r="H2101" s="1190">
        <v>2</v>
      </c>
      <c r="I2101" s="1191">
        <v>0.527983104540655</v>
      </c>
      <c r="J2101" s="1191">
        <v>0</v>
      </c>
      <c r="K2101" s="1192">
        <v>26</v>
      </c>
      <c r="L2101" s="1191">
        <v>22.9</v>
      </c>
      <c r="M2101" s="1191">
        <v>13.727560718056999</v>
      </c>
      <c r="N2101" s="1190">
        <v>1</v>
      </c>
      <c r="O2101" s="1190">
        <v>0</v>
      </c>
      <c r="P2101" s="1187">
        <v>4690379087694</v>
      </c>
      <c r="Q2101" s="1190"/>
      <c r="R2101" s="1190">
        <v>0</v>
      </c>
      <c r="S2101" s="968" t="s">
        <v>4092</v>
      </c>
      <c r="T2101" s="983">
        <f t="shared" si="66"/>
        <v>8409.6</v>
      </c>
      <c r="U2101" s="983">
        <f t="shared" si="67"/>
        <v>8830.08</v>
      </c>
      <c r="V2101" s="1169" t="s">
        <v>6208</v>
      </c>
    </row>
    <row r="2102" spans="1:22" hidden="1">
      <c r="A2102" s="1187" t="s">
        <v>4949</v>
      </c>
      <c r="B2102" s="1188">
        <v>620070802242</v>
      </c>
      <c r="C2102" s="1187" t="s">
        <v>5033</v>
      </c>
      <c r="D2102" s="1187" t="s">
        <v>4157</v>
      </c>
      <c r="E2102" s="1187" t="s">
        <v>4120</v>
      </c>
      <c r="F2102" s="1189">
        <v>11520</v>
      </c>
      <c r="G2102" s="1187" t="s">
        <v>4091</v>
      </c>
      <c r="H2102" s="1190">
        <v>2</v>
      </c>
      <c r="I2102" s="1191">
        <v>0.527983104540655</v>
      </c>
      <c r="J2102" s="1191">
        <v>0</v>
      </c>
      <c r="K2102" s="1192">
        <v>26</v>
      </c>
      <c r="L2102" s="1191">
        <v>22.9</v>
      </c>
      <c r="M2102" s="1191">
        <v>13.727560718056999</v>
      </c>
      <c r="N2102" s="1190">
        <v>1</v>
      </c>
      <c r="O2102" s="1190">
        <v>0</v>
      </c>
      <c r="P2102" s="1187">
        <v>4690379087700</v>
      </c>
      <c r="Q2102" s="1190"/>
      <c r="R2102" s="1190">
        <v>0</v>
      </c>
      <c r="S2102" s="968" t="s">
        <v>4092</v>
      </c>
      <c r="T2102" s="983">
        <f t="shared" si="66"/>
        <v>8409.6</v>
      </c>
      <c r="U2102" s="983">
        <f t="shared" si="67"/>
        <v>8830.08</v>
      </c>
      <c r="V2102" s="1169" t="s">
        <v>6208</v>
      </c>
    </row>
    <row r="2103" spans="1:22" hidden="1">
      <c r="A2103" s="1187" t="s">
        <v>4949</v>
      </c>
      <c r="B2103" s="1188">
        <v>620070802245</v>
      </c>
      <c r="C2103" s="1187" t="s">
        <v>5034</v>
      </c>
      <c r="D2103" s="1187" t="s">
        <v>4170</v>
      </c>
      <c r="E2103" s="1187" t="s">
        <v>4120</v>
      </c>
      <c r="F2103" s="1189">
        <v>8838</v>
      </c>
      <c r="G2103" s="1187" t="s">
        <v>4091</v>
      </c>
      <c r="H2103" s="1190">
        <v>2</v>
      </c>
      <c r="I2103" s="1191">
        <v>0.79207920792079201</v>
      </c>
      <c r="J2103" s="1191">
        <v>0</v>
      </c>
      <c r="K2103" s="1192">
        <v>18</v>
      </c>
      <c r="L2103" s="1191">
        <v>22.9</v>
      </c>
      <c r="M2103" s="1191">
        <v>14.2574257425743</v>
      </c>
      <c r="N2103" s="1190">
        <v>1</v>
      </c>
      <c r="O2103" s="1190">
        <v>0</v>
      </c>
      <c r="P2103" s="1187">
        <v>4690379087731</v>
      </c>
      <c r="Q2103" s="1190"/>
      <c r="R2103" s="1190">
        <v>0</v>
      </c>
      <c r="S2103" s="968" t="s">
        <v>4092</v>
      </c>
      <c r="T2103" s="983">
        <f t="shared" si="66"/>
        <v>6451.74</v>
      </c>
      <c r="U2103" s="983">
        <f t="shared" si="67"/>
        <v>6774.3270000000002</v>
      </c>
      <c r="V2103" s="1169" t="s">
        <v>6208</v>
      </c>
    </row>
    <row r="2104" spans="1:22" hidden="1">
      <c r="A2104" s="1187" t="s">
        <v>4949</v>
      </c>
      <c r="B2104" s="1188">
        <v>620070802248</v>
      </c>
      <c r="C2104" s="1187" t="s">
        <v>5035</v>
      </c>
      <c r="D2104" s="1187" t="s">
        <v>4170</v>
      </c>
      <c r="E2104" s="1187" t="s">
        <v>4120</v>
      </c>
      <c r="F2104" s="1189">
        <v>8838</v>
      </c>
      <c r="G2104" s="1187" t="s">
        <v>4091</v>
      </c>
      <c r="H2104" s="1190">
        <v>2</v>
      </c>
      <c r="I2104" s="1191">
        <v>0.79207920792079201</v>
      </c>
      <c r="J2104" s="1191">
        <v>0</v>
      </c>
      <c r="K2104" s="1192">
        <v>18</v>
      </c>
      <c r="L2104" s="1191">
        <v>22.9</v>
      </c>
      <c r="M2104" s="1191">
        <v>14.2574257425743</v>
      </c>
      <c r="N2104" s="1190">
        <v>1</v>
      </c>
      <c r="O2104" s="1190">
        <v>0</v>
      </c>
      <c r="P2104" s="1187">
        <v>4690379087762</v>
      </c>
      <c r="Q2104" s="1190"/>
      <c r="R2104" s="1190">
        <v>0</v>
      </c>
      <c r="S2104" s="968" t="s">
        <v>4092</v>
      </c>
      <c r="T2104" s="983">
        <f t="shared" si="66"/>
        <v>6451.74</v>
      </c>
      <c r="U2104" s="983">
        <f t="shared" si="67"/>
        <v>6774.3270000000002</v>
      </c>
      <c r="V2104" s="1169" t="s">
        <v>6208</v>
      </c>
    </row>
    <row r="2105" spans="1:22" hidden="1">
      <c r="A2105" s="1187" t="s">
        <v>4949</v>
      </c>
      <c r="B2105" s="1188">
        <v>620070802249</v>
      </c>
      <c r="C2105" s="1187" t="s">
        <v>5036</v>
      </c>
      <c r="D2105" s="1187" t="s">
        <v>4170</v>
      </c>
      <c r="E2105" s="1187" t="s">
        <v>4120</v>
      </c>
      <c r="F2105" s="1189">
        <v>8838</v>
      </c>
      <c r="G2105" s="1187" t="s">
        <v>4091</v>
      </c>
      <c r="H2105" s="1190">
        <v>2</v>
      </c>
      <c r="I2105" s="1191">
        <v>0.79207920792079201</v>
      </c>
      <c r="J2105" s="1191">
        <v>0</v>
      </c>
      <c r="K2105" s="1192">
        <v>26</v>
      </c>
      <c r="L2105" s="1191">
        <v>22.9</v>
      </c>
      <c r="M2105" s="1191">
        <v>20.594059405940602</v>
      </c>
      <c r="N2105" s="1190">
        <v>1</v>
      </c>
      <c r="O2105" s="1190">
        <v>0</v>
      </c>
      <c r="P2105" s="1187">
        <v>4690379087779</v>
      </c>
      <c r="Q2105" s="1190"/>
      <c r="R2105" s="1190">
        <v>0</v>
      </c>
      <c r="S2105" s="968" t="s">
        <v>4092</v>
      </c>
      <c r="T2105" s="983">
        <f t="shared" si="66"/>
        <v>6451.74</v>
      </c>
      <c r="U2105" s="983">
        <f t="shared" si="67"/>
        <v>6774.3270000000002</v>
      </c>
      <c r="V2105" s="1169" t="s">
        <v>6208</v>
      </c>
    </row>
    <row r="2106" spans="1:22" hidden="1">
      <c r="A2106" s="1187" t="s">
        <v>4949</v>
      </c>
      <c r="B2106" s="1188">
        <v>620070802246</v>
      </c>
      <c r="C2106" s="1187" t="s">
        <v>5037</v>
      </c>
      <c r="D2106" s="1187" t="s">
        <v>4170</v>
      </c>
      <c r="E2106" s="1187" t="s">
        <v>4120</v>
      </c>
      <c r="F2106" s="1189">
        <v>8838</v>
      </c>
      <c r="G2106" s="1187" t="s">
        <v>4091</v>
      </c>
      <c r="H2106" s="1190">
        <v>2</v>
      </c>
      <c r="I2106" s="1191">
        <v>0.79207920792079201</v>
      </c>
      <c r="J2106" s="1191">
        <v>0</v>
      </c>
      <c r="K2106" s="1192">
        <v>18</v>
      </c>
      <c r="L2106" s="1191">
        <v>22.9</v>
      </c>
      <c r="M2106" s="1191">
        <v>14.2574257425743</v>
      </c>
      <c r="N2106" s="1190">
        <v>1</v>
      </c>
      <c r="O2106" s="1190">
        <v>0</v>
      </c>
      <c r="P2106" s="1187">
        <v>4690379087748</v>
      </c>
      <c r="Q2106" s="1190"/>
      <c r="R2106" s="1190">
        <v>0</v>
      </c>
      <c r="S2106" s="968" t="s">
        <v>4092</v>
      </c>
      <c r="T2106" s="983">
        <f t="shared" si="66"/>
        <v>6451.74</v>
      </c>
      <c r="U2106" s="983">
        <f t="shared" si="67"/>
        <v>6774.3270000000002</v>
      </c>
      <c r="V2106" s="1169" t="s">
        <v>6208</v>
      </c>
    </row>
    <row r="2107" spans="1:22" hidden="1">
      <c r="A2107" s="1187" t="s">
        <v>4949</v>
      </c>
      <c r="B2107" s="1188">
        <v>620070802247</v>
      </c>
      <c r="C2107" s="1187" t="s">
        <v>5038</v>
      </c>
      <c r="D2107" s="1187" t="s">
        <v>4170</v>
      </c>
      <c r="E2107" s="1187" t="s">
        <v>4120</v>
      </c>
      <c r="F2107" s="1189">
        <v>8838</v>
      </c>
      <c r="G2107" s="1187" t="s">
        <v>4091</v>
      </c>
      <c r="H2107" s="1190">
        <v>2</v>
      </c>
      <c r="I2107" s="1191">
        <v>0.79207920792079201</v>
      </c>
      <c r="J2107" s="1191">
        <v>0</v>
      </c>
      <c r="K2107" s="1192">
        <v>18</v>
      </c>
      <c r="L2107" s="1191">
        <v>22.9</v>
      </c>
      <c r="M2107" s="1191">
        <v>14.2574257425743</v>
      </c>
      <c r="N2107" s="1190">
        <v>1</v>
      </c>
      <c r="O2107" s="1190">
        <v>0</v>
      </c>
      <c r="P2107" s="1187">
        <v>4690379087755</v>
      </c>
      <c r="Q2107" s="1190"/>
      <c r="R2107" s="1190">
        <v>0</v>
      </c>
      <c r="S2107" s="968" t="s">
        <v>4092</v>
      </c>
      <c r="T2107" s="983">
        <f t="shared" si="66"/>
        <v>6451.74</v>
      </c>
      <c r="U2107" s="983">
        <f t="shared" si="67"/>
        <v>6774.3270000000002</v>
      </c>
      <c r="V2107" s="1169" t="s">
        <v>6208</v>
      </c>
    </row>
    <row r="2108" spans="1:22" hidden="1">
      <c r="A2108" s="1187" t="s">
        <v>4949</v>
      </c>
      <c r="B2108" s="1188">
        <v>620070802250</v>
      </c>
      <c r="C2108" s="1187" t="s">
        <v>5039</v>
      </c>
      <c r="D2108" s="1187" t="s">
        <v>4170</v>
      </c>
      <c r="E2108" s="1187" t="s">
        <v>4120</v>
      </c>
      <c r="F2108" s="1189">
        <v>12684</v>
      </c>
      <c r="G2108" s="1187" t="s">
        <v>4091</v>
      </c>
      <c r="H2108" s="1190">
        <v>1</v>
      </c>
      <c r="I2108" s="1191">
        <v>0.396039603960396</v>
      </c>
      <c r="J2108" s="1191">
        <v>0</v>
      </c>
      <c r="K2108" s="1192">
        <v>30</v>
      </c>
      <c r="L2108" s="1191">
        <v>11.45</v>
      </c>
      <c r="M2108" s="1191">
        <v>11.881188118811901</v>
      </c>
      <c r="N2108" s="1190">
        <v>1</v>
      </c>
      <c r="O2108" s="1190">
        <v>0</v>
      </c>
      <c r="P2108" s="1187">
        <v>4690379087786</v>
      </c>
      <c r="Q2108" s="1190"/>
      <c r="R2108" s="1190">
        <v>0</v>
      </c>
      <c r="S2108" s="968" t="s">
        <v>4092</v>
      </c>
      <c r="T2108" s="983">
        <f t="shared" si="66"/>
        <v>9259.32</v>
      </c>
      <c r="U2108" s="983">
        <f t="shared" si="67"/>
        <v>9722.2860000000001</v>
      </c>
      <c r="V2108" s="1169" t="s">
        <v>6208</v>
      </c>
    </row>
    <row r="2109" spans="1:22" hidden="1">
      <c r="A2109" s="1187" t="s">
        <v>4949</v>
      </c>
      <c r="B2109" s="1188">
        <v>620070802253</v>
      </c>
      <c r="C2109" s="1187" t="s">
        <v>5040</v>
      </c>
      <c r="D2109" s="1187" t="s">
        <v>4170</v>
      </c>
      <c r="E2109" s="1187" t="s">
        <v>4120</v>
      </c>
      <c r="F2109" s="1189">
        <v>12684</v>
      </c>
      <c r="G2109" s="1187" t="s">
        <v>4091</v>
      </c>
      <c r="H2109" s="1190">
        <v>1</v>
      </c>
      <c r="I2109" s="1191">
        <v>0.396039603960396</v>
      </c>
      <c r="J2109" s="1191">
        <v>0</v>
      </c>
      <c r="K2109" s="1192">
        <v>30</v>
      </c>
      <c r="L2109" s="1191">
        <v>11.45</v>
      </c>
      <c r="M2109" s="1191">
        <v>11.881188118811901</v>
      </c>
      <c r="N2109" s="1190">
        <v>1</v>
      </c>
      <c r="O2109" s="1190">
        <v>0</v>
      </c>
      <c r="P2109" s="1187">
        <v>4690379087816</v>
      </c>
      <c r="Q2109" s="1190"/>
      <c r="R2109" s="1190">
        <v>0</v>
      </c>
      <c r="S2109" s="968" t="s">
        <v>4092</v>
      </c>
      <c r="T2109" s="983">
        <f t="shared" si="66"/>
        <v>9259.32</v>
      </c>
      <c r="U2109" s="983">
        <f t="shared" si="67"/>
        <v>9722.2860000000001</v>
      </c>
      <c r="V2109" s="1169" t="s">
        <v>6208</v>
      </c>
    </row>
    <row r="2110" spans="1:22" hidden="1">
      <c r="A2110" s="1187" t="s">
        <v>4949</v>
      </c>
      <c r="B2110" s="1188">
        <v>620070802254</v>
      </c>
      <c r="C2110" s="1187" t="s">
        <v>5041</v>
      </c>
      <c r="D2110" s="1187" t="s">
        <v>4170</v>
      </c>
      <c r="E2110" s="1187" t="s">
        <v>4120</v>
      </c>
      <c r="F2110" s="1189">
        <v>12684</v>
      </c>
      <c r="G2110" s="1187" t="s">
        <v>4091</v>
      </c>
      <c r="H2110" s="1190">
        <v>1</v>
      </c>
      <c r="I2110" s="1191">
        <v>0.396039603960396</v>
      </c>
      <c r="J2110" s="1191">
        <v>0</v>
      </c>
      <c r="K2110" s="1192">
        <v>30</v>
      </c>
      <c r="L2110" s="1191">
        <v>11.45</v>
      </c>
      <c r="M2110" s="1191">
        <v>11.881188118811901</v>
      </c>
      <c r="N2110" s="1190">
        <v>1</v>
      </c>
      <c r="O2110" s="1190">
        <v>0</v>
      </c>
      <c r="P2110" s="1187">
        <v>4690379087823</v>
      </c>
      <c r="Q2110" s="1190"/>
      <c r="R2110" s="1190">
        <v>0</v>
      </c>
      <c r="S2110" s="968" t="s">
        <v>4092</v>
      </c>
      <c r="T2110" s="983">
        <f t="shared" si="66"/>
        <v>9259.32</v>
      </c>
      <c r="U2110" s="983">
        <f t="shared" si="67"/>
        <v>9722.2860000000001</v>
      </c>
      <c r="V2110" s="1169" t="s">
        <v>6208</v>
      </c>
    </row>
    <row r="2111" spans="1:22" hidden="1">
      <c r="A2111" s="1187" t="s">
        <v>4949</v>
      </c>
      <c r="B2111" s="1188">
        <v>620070802251</v>
      </c>
      <c r="C2111" s="1187" t="s">
        <v>5042</v>
      </c>
      <c r="D2111" s="1187" t="s">
        <v>4170</v>
      </c>
      <c r="E2111" s="1187" t="s">
        <v>4120</v>
      </c>
      <c r="F2111" s="1189">
        <v>12684</v>
      </c>
      <c r="G2111" s="1187" t="s">
        <v>4091</v>
      </c>
      <c r="H2111" s="1190">
        <v>1</v>
      </c>
      <c r="I2111" s="1191">
        <v>0.396039603960396</v>
      </c>
      <c r="J2111" s="1191">
        <v>0</v>
      </c>
      <c r="K2111" s="1192">
        <v>30</v>
      </c>
      <c r="L2111" s="1191">
        <v>11.45</v>
      </c>
      <c r="M2111" s="1191">
        <v>11.881188118811901</v>
      </c>
      <c r="N2111" s="1190">
        <v>1</v>
      </c>
      <c r="O2111" s="1190">
        <v>0</v>
      </c>
      <c r="P2111" s="1187">
        <v>4690379087793</v>
      </c>
      <c r="Q2111" s="1190"/>
      <c r="R2111" s="1190">
        <v>0</v>
      </c>
      <c r="S2111" s="968" t="s">
        <v>4092</v>
      </c>
      <c r="T2111" s="983">
        <f t="shared" si="66"/>
        <v>9259.32</v>
      </c>
      <c r="U2111" s="983">
        <f t="shared" si="67"/>
        <v>9722.2860000000001</v>
      </c>
      <c r="V2111" s="1169" t="s">
        <v>6208</v>
      </c>
    </row>
    <row r="2112" spans="1:22" hidden="1">
      <c r="A2112" s="1187" t="s">
        <v>4949</v>
      </c>
      <c r="B2112" s="1188">
        <v>620070802252</v>
      </c>
      <c r="C2112" s="1187" t="s">
        <v>5043</v>
      </c>
      <c r="D2112" s="1187" t="s">
        <v>4170</v>
      </c>
      <c r="E2112" s="1187" t="s">
        <v>4120</v>
      </c>
      <c r="F2112" s="1189">
        <v>12684</v>
      </c>
      <c r="G2112" s="1187" t="s">
        <v>4091</v>
      </c>
      <c r="H2112" s="1190">
        <v>1</v>
      </c>
      <c r="I2112" s="1191">
        <v>0.396039603960396</v>
      </c>
      <c r="J2112" s="1191">
        <v>0</v>
      </c>
      <c r="K2112" s="1192">
        <v>30</v>
      </c>
      <c r="L2112" s="1191">
        <v>11.45</v>
      </c>
      <c r="M2112" s="1191">
        <v>11.881188118811901</v>
      </c>
      <c r="N2112" s="1190">
        <v>1</v>
      </c>
      <c r="O2112" s="1190">
        <v>0</v>
      </c>
      <c r="P2112" s="1187">
        <v>4690379087809</v>
      </c>
      <c r="Q2112" s="1190"/>
      <c r="R2112" s="1190">
        <v>0</v>
      </c>
      <c r="S2112" s="968" t="s">
        <v>4092</v>
      </c>
      <c r="T2112" s="983">
        <f t="shared" si="66"/>
        <v>9259.32</v>
      </c>
      <c r="U2112" s="983">
        <f t="shared" si="67"/>
        <v>9722.2860000000001</v>
      </c>
      <c r="V2112" s="1169" t="s">
        <v>6208</v>
      </c>
    </row>
    <row r="2113" spans="1:22" hidden="1">
      <c r="A2113" s="1187" t="s">
        <v>4949</v>
      </c>
      <c r="B2113" s="1188">
        <v>620070802255</v>
      </c>
      <c r="C2113" s="1187" t="s">
        <v>5044</v>
      </c>
      <c r="D2113" s="1187" t="s">
        <v>4170</v>
      </c>
      <c r="E2113" s="1187" t="s">
        <v>4120</v>
      </c>
      <c r="F2113" s="1189">
        <v>12684</v>
      </c>
      <c r="G2113" s="1187" t="s">
        <v>4091</v>
      </c>
      <c r="H2113" s="1190">
        <v>1</v>
      </c>
      <c r="I2113" s="1191">
        <v>0.396039603960396</v>
      </c>
      <c r="J2113" s="1191">
        <v>0</v>
      </c>
      <c r="K2113" s="1192">
        <v>30</v>
      </c>
      <c r="L2113" s="1191">
        <v>11.45</v>
      </c>
      <c r="M2113" s="1191">
        <v>11.881188118811901</v>
      </c>
      <c r="N2113" s="1190">
        <v>1</v>
      </c>
      <c r="O2113" s="1190">
        <v>0</v>
      </c>
      <c r="P2113" s="1187">
        <v>4690379087830</v>
      </c>
      <c r="Q2113" s="1190"/>
      <c r="R2113" s="1190">
        <v>0</v>
      </c>
      <c r="S2113" s="968" t="s">
        <v>4092</v>
      </c>
      <c r="T2113" s="983">
        <f t="shared" si="66"/>
        <v>9259.32</v>
      </c>
      <c r="U2113" s="983">
        <f t="shared" si="67"/>
        <v>9722.2860000000001</v>
      </c>
      <c r="V2113" s="1169" t="s">
        <v>6208</v>
      </c>
    </row>
    <row r="2114" spans="1:22" hidden="1">
      <c r="A2114" s="1187" t="s">
        <v>4949</v>
      </c>
      <c r="B2114" s="1188">
        <v>620070802258</v>
      </c>
      <c r="C2114" s="1187" t="s">
        <v>5045</v>
      </c>
      <c r="D2114" s="1187" t="s">
        <v>4170</v>
      </c>
      <c r="E2114" s="1187" t="s">
        <v>4120</v>
      </c>
      <c r="F2114" s="1189">
        <v>12684</v>
      </c>
      <c r="G2114" s="1187" t="s">
        <v>4091</v>
      </c>
      <c r="H2114" s="1190">
        <v>1</v>
      </c>
      <c r="I2114" s="1191">
        <v>0.396039603960396</v>
      </c>
      <c r="J2114" s="1191">
        <v>0</v>
      </c>
      <c r="K2114" s="1192">
        <v>30</v>
      </c>
      <c r="L2114" s="1191">
        <v>11.45</v>
      </c>
      <c r="M2114" s="1191">
        <v>11.881188118811901</v>
      </c>
      <c r="N2114" s="1190">
        <v>1</v>
      </c>
      <c r="O2114" s="1190">
        <v>0</v>
      </c>
      <c r="P2114" s="1187">
        <v>4690379087861</v>
      </c>
      <c r="Q2114" s="1190"/>
      <c r="R2114" s="1190">
        <v>0</v>
      </c>
      <c r="S2114" s="968" t="s">
        <v>4092</v>
      </c>
      <c r="T2114" s="983">
        <f t="shared" si="66"/>
        <v>9259.32</v>
      </c>
      <c r="U2114" s="983">
        <f t="shared" si="67"/>
        <v>9722.2860000000001</v>
      </c>
      <c r="V2114" s="1169" t="s">
        <v>6208</v>
      </c>
    </row>
    <row r="2115" spans="1:22" hidden="1">
      <c r="A2115" s="1187" t="s">
        <v>4949</v>
      </c>
      <c r="B2115" s="1188">
        <v>620070802259</v>
      </c>
      <c r="C2115" s="1187" t="s">
        <v>5046</v>
      </c>
      <c r="D2115" s="1187" t="s">
        <v>4170</v>
      </c>
      <c r="E2115" s="1187" t="s">
        <v>4120</v>
      </c>
      <c r="F2115" s="1189">
        <v>12684</v>
      </c>
      <c r="G2115" s="1187" t="s">
        <v>4091</v>
      </c>
      <c r="H2115" s="1190">
        <v>1</v>
      </c>
      <c r="I2115" s="1191">
        <v>0.396039603960396</v>
      </c>
      <c r="J2115" s="1191">
        <v>0</v>
      </c>
      <c r="K2115" s="1192">
        <v>30</v>
      </c>
      <c r="L2115" s="1191">
        <v>11.45</v>
      </c>
      <c r="M2115" s="1191">
        <v>11.881188118811901</v>
      </c>
      <c r="N2115" s="1190">
        <v>1</v>
      </c>
      <c r="O2115" s="1190">
        <v>0</v>
      </c>
      <c r="P2115" s="1187">
        <v>4690379087878</v>
      </c>
      <c r="Q2115" s="1190"/>
      <c r="R2115" s="1190">
        <v>0</v>
      </c>
      <c r="S2115" s="968" t="s">
        <v>4092</v>
      </c>
      <c r="T2115" s="983">
        <f t="shared" si="66"/>
        <v>9259.32</v>
      </c>
      <c r="U2115" s="983">
        <f t="shared" si="67"/>
        <v>9722.2860000000001</v>
      </c>
      <c r="V2115" s="1169" t="s">
        <v>6208</v>
      </c>
    </row>
    <row r="2116" spans="1:22" hidden="1">
      <c r="A2116" s="1187" t="s">
        <v>4949</v>
      </c>
      <c r="B2116" s="1188">
        <v>620070802256</v>
      </c>
      <c r="C2116" s="1187" t="s">
        <v>5047</v>
      </c>
      <c r="D2116" s="1187" t="s">
        <v>4170</v>
      </c>
      <c r="E2116" s="1187" t="s">
        <v>4120</v>
      </c>
      <c r="F2116" s="1189">
        <v>12684</v>
      </c>
      <c r="G2116" s="1187" t="s">
        <v>4091</v>
      </c>
      <c r="H2116" s="1190">
        <v>1</v>
      </c>
      <c r="I2116" s="1191">
        <v>0.396039603960396</v>
      </c>
      <c r="J2116" s="1191">
        <v>0</v>
      </c>
      <c r="K2116" s="1192">
        <v>30</v>
      </c>
      <c r="L2116" s="1191">
        <v>11.45</v>
      </c>
      <c r="M2116" s="1191">
        <v>11.881188118811901</v>
      </c>
      <c r="N2116" s="1190">
        <v>1</v>
      </c>
      <c r="O2116" s="1190">
        <v>0</v>
      </c>
      <c r="P2116" s="1187">
        <v>4690379087847</v>
      </c>
      <c r="Q2116" s="1190"/>
      <c r="R2116" s="1190">
        <v>0</v>
      </c>
      <c r="S2116" s="968" t="s">
        <v>4092</v>
      </c>
      <c r="T2116" s="983">
        <f t="shared" si="66"/>
        <v>9259.32</v>
      </c>
      <c r="U2116" s="983">
        <f t="shared" si="67"/>
        <v>9722.2860000000001</v>
      </c>
      <c r="V2116" s="1169" t="s">
        <v>6208</v>
      </c>
    </row>
    <row r="2117" spans="1:22" hidden="1">
      <c r="A2117" s="1187" t="s">
        <v>4949</v>
      </c>
      <c r="B2117" s="1188">
        <v>620070802257</v>
      </c>
      <c r="C2117" s="1187" t="s">
        <v>5048</v>
      </c>
      <c r="D2117" s="1187" t="s">
        <v>4170</v>
      </c>
      <c r="E2117" s="1187" t="s">
        <v>4120</v>
      </c>
      <c r="F2117" s="1189">
        <v>12684</v>
      </c>
      <c r="G2117" s="1187" t="s">
        <v>4091</v>
      </c>
      <c r="H2117" s="1190">
        <v>1</v>
      </c>
      <c r="I2117" s="1191">
        <v>0.396039603960396</v>
      </c>
      <c r="J2117" s="1191">
        <v>0</v>
      </c>
      <c r="K2117" s="1192">
        <v>30</v>
      </c>
      <c r="L2117" s="1191">
        <v>11.45</v>
      </c>
      <c r="M2117" s="1191">
        <v>11.881188118811901</v>
      </c>
      <c r="N2117" s="1190">
        <v>1</v>
      </c>
      <c r="O2117" s="1190">
        <v>0</v>
      </c>
      <c r="P2117" s="1187">
        <v>4690379087854</v>
      </c>
      <c r="Q2117" s="1190"/>
      <c r="R2117" s="1190">
        <v>0</v>
      </c>
      <c r="S2117" s="968" t="s">
        <v>4092</v>
      </c>
      <c r="T2117" s="983">
        <f t="shared" si="66"/>
        <v>9259.32</v>
      </c>
      <c r="U2117" s="983">
        <f t="shared" si="67"/>
        <v>9722.2860000000001</v>
      </c>
      <c r="V2117" s="1169" t="s">
        <v>6208</v>
      </c>
    </row>
    <row r="2118" spans="1:22" hidden="1">
      <c r="A2118" s="1187" t="s">
        <v>4949</v>
      </c>
      <c r="B2118" s="1188">
        <v>620070802260</v>
      </c>
      <c r="C2118" s="1187" t="s">
        <v>5049</v>
      </c>
      <c r="D2118" s="1187" t="s">
        <v>4183</v>
      </c>
      <c r="E2118" s="1187" t="s">
        <v>4120</v>
      </c>
      <c r="F2118" s="1189">
        <v>4614</v>
      </c>
      <c r="G2118" s="1187" t="s">
        <v>4091</v>
      </c>
      <c r="H2118" s="1190">
        <v>4</v>
      </c>
      <c r="I2118" s="1191">
        <v>0.79192239160562305</v>
      </c>
      <c r="J2118" s="1191">
        <v>0</v>
      </c>
      <c r="K2118" s="1192">
        <v>24</v>
      </c>
      <c r="L2118" s="1191">
        <v>21.36</v>
      </c>
      <c r="M2118" s="1191">
        <v>19.0061373985349</v>
      </c>
      <c r="N2118" s="1190">
        <v>1</v>
      </c>
      <c r="O2118" s="1190">
        <v>0</v>
      </c>
      <c r="P2118" s="1187">
        <v>4690379087885</v>
      </c>
      <c r="Q2118" s="1190"/>
      <c r="R2118" s="1190">
        <v>0</v>
      </c>
      <c r="S2118" s="968" t="s">
        <v>4092</v>
      </c>
      <c r="T2118" s="983">
        <f t="shared" si="66"/>
        <v>3368.22</v>
      </c>
      <c r="U2118" s="983">
        <f t="shared" si="67"/>
        <v>3536.6309999999999</v>
      </c>
      <c r="V2118" s="1169" t="s">
        <v>6208</v>
      </c>
    </row>
    <row r="2119" spans="1:22" hidden="1">
      <c r="A2119" s="1187" t="s">
        <v>4949</v>
      </c>
      <c r="B2119" s="1188">
        <v>620070802263</v>
      </c>
      <c r="C2119" s="1187" t="s">
        <v>5050</v>
      </c>
      <c r="D2119" s="1187" t="s">
        <v>4183</v>
      </c>
      <c r="E2119" s="1187" t="s">
        <v>4120</v>
      </c>
      <c r="F2119" s="1189">
        <v>4614</v>
      </c>
      <c r="G2119" s="1187" t="s">
        <v>4091</v>
      </c>
      <c r="H2119" s="1190">
        <v>4</v>
      </c>
      <c r="I2119" s="1191">
        <v>0.79192239160562305</v>
      </c>
      <c r="J2119" s="1191">
        <v>0</v>
      </c>
      <c r="K2119" s="1192">
        <v>24</v>
      </c>
      <c r="L2119" s="1191">
        <v>21.36</v>
      </c>
      <c r="M2119" s="1191">
        <v>19.0061373985349</v>
      </c>
      <c r="N2119" s="1190">
        <v>1</v>
      </c>
      <c r="O2119" s="1190">
        <v>0</v>
      </c>
      <c r="P2119" s="1187">
        <v>4690379087915</v>
      </c>
      <c r="Q2119" s="1190"/>
      <c r="R2119" s="1190">
        <v>0</v>
      </c>
      <c r="S2119" s="968" t="s">
        <v>4092</v>
      </c>
      <c r="T2119" s="983">
        <f t="shared" si="66"/>
        <v>3368.22</v>
      </c>
      <c r="U2119" s="983">
        <f t="shared" si="67"/>
        <v>3536.6309999999999</v>
      </c>
      <c r="V2119" s="1169" t="s">
        <v>6208</v>
      </c>
    </row>
    <row r="2120" spans="1:22" hidden="1">
      <c r="A2120" s="1187" t="s">
        <v>4949</v>
      </c>
      <c r="B2120" s="1188">
        <v>620070802264</v>
      </c>
      <c r="C2120" s="1187" t="s">
        <v>5051</v>
      </c>
      <c r="D2120" s="1187" t="s">
        <v>4183</v>
      </c>
      <c r="E2120" s="1187" t="s">
        <v>4120</v>
      </c>
      <c r="F2120" s="1189">
        <v>4614</v>
      </c>
      <c r="G2120" s="1187" t="s">
        <v>4091</v>
      </c>
      <c r="H2120" s="1190">
        <v>4</v>
      </c>
      <c r="I2120" s="1191">
        <v>0.79192239160562305</v>
      </c>
      <c r="J2120" s="1191">
        <v>0</v>
      </c>
      <c r="K2120" s="1192">
        <v>24</v>
      </c>
      <c r="L2120" s="1191">
        <v>21.36</v>
      </c>
      <c r="M2120" s="1191">
        <v>19.0061373985349</v>
      </c>
      <c r="N2120" s="1190">
        <v>1</v>
      </c>
      <c r="O2120" s="1190">
        <v>0</v>
      </c>
      <c r="P2120" s="1187">
        <v>4690379087922</v>
      </c>
      <c r="Q2120" s="1190"/>
      <c r="R2120" s="1190">
        <v>0</v>
      </c>
      <c r="S2120" s="968" t="s">
        <v>4092</v>
      </c>
      <c r="T2120" s="983">
        <f t="shared" si="66"/>
        <v>3368.22</v>
      </c>
      <c r="U2120" s="983">
        <f t="shared" si="67"/>
        <v>3536.6309999999999</v>
      </c>
      <c r="V2120" s="1169" t="s">
        <v>6208</v>
      </c>
    </row>
    <row r="2121" spans="1:22" hidden="1">
      <c r="A2121" s="1187" t="s">
        <v>4949</v>
      </c>
      <c r="B2121" s="1188">
        <v>620070802261</v>
      </c>
      <c r="C2121" s="1187" t="s">
        <v>5052</v>
      </c>
      <c r="D2121" s="1187" t="s">
        <v>4183</v>
      </c>
      <c r="E2121" s="1187" t="s">
        <v>4120</v>
      </c>
      <c r="F2121" s="1189">
        <v>4614</v>
      </c>
      <c r="G2121" s="1187" t="s">
        <v>4091</v>
      </c>
      <c r="H2121" s="1190">
        <v>4</v>
      </c>
      <c r="I2121" s="1191">
        <v>0.79192239160562305</v>
      </c>
      <c r="J2121" s="1191">
        <v>0</v>
      </c>
      <c r="K2121" s="1192">
        <v>24</v>
      </c>
      <c r="L2121" s="1191">
        <v>21.36</v>
      </c>
      <c r="M2121" s="1191">
        <v>19.0061373985349</v>
      </c>
      <c r="N2121" s="1190">
        <v>1</v>
      </c>
      <c r="O2121" s="1190">
        <v>0</v>
      </c>
      <c r="P2121" s="1187">
        <v>4690379087892</v>
      </c>
      <c r="Q2121" s="1190"/>
      <c r="R2121" s="1190">
        <v>0</v>
      </c>
      <c r="S2121" s="968" t="s">
        <v>4092</v>
      </c>
      <c r="T2121" s="983">
        <f t="shared" si="66"/>
        <v>3368.22</v>
      </c>
      <c r="U2121" s="983">
        <f t="shared" si="67"/>
        <v>3536.6309999999999</v>
      </c>
      <c r="V2121" s="1169" t="s">
        <v>6208</v>
      </c>
    </row>
    <row r="2122" spans="1:22" hidden="1">
      <c r="A2122" s="1187" t="s">
        <v>4949</v>
      </c>
      <c r="B2122" s="1188">
        <v>620070802262</v>
      </c>
      <c r="C2122" s="1187" t="s">
        <v>5053</v>
      </c>
      <c r="D2122" s="1187" t="s">
        <v>4183</v>
      </c>
      <c r="E2122" s="1187" t="s">
        <v>4120</v>
      </c>
      <c r="F2122" s="1189">
        <v>4614</v>
      </c>
      <c r="G2122" s="1187" t="s">
        <v>4091</v>
      </c>
      <c r="H2122" s="1190">
        <v>4</v>
      </c>
      <c r="I2122" s="1191">
        <v>0.79192239160562305</v>
      </c>
      <c r="J2122" s="1191">
        <v>0</v>
      </c>
      <c r="K2122" s="1192">
        <v>24</v>
      </c>
      <c r="L2122" s="1191">
        <v>21.36</v>
      </c>
      <c r="M2122" s="1191">
        <v>19.0061373985349</v>
      </c>
      <c r="N2122" s="1190">
        <v>1</v>
      </c>
      <c r="O2122" s="1190">
        <v>0</v>
      </c>
      <c r="P2122" s="1187">
        <v>4690379087908</v>
      </c>
      <c r="Q2122" s="1190"/>
      <c r="R2122" s="1190">
        <v>0</v>
      </c>
      <c r="S2122" s="968" t="s">
        <v>4092</v>
      </c>
      <c r="T2122" s="983">
        <f t="shared" si="66"/>
        <v>3368.22</v>
      </c>
      <c r="U2122" s="983">
        <f t="shared" si="67"/>
        <v>3536.6309999999999</v>
      </c>
      <c r="V2122" s="1169" t="s">
        <v>6208</v>
      </c>
    </row>
    <row r="2123" spans="1:22" hidden="1">
      <c r="A2123" s="1187" t="s">
        <v>4949</v>
      </c>
      <c r="B2123" s="1188">
        <v>620070802265</v>
      </c>
      <c r="C2123" s="1187" t="s">
        <v>5054</v>
      </c>
      <c r="D2123" s="1187" t="s">
        <v>4183</v>
      </c>
      <c r="E2123" s="1187" t="s">
        <v>4120</v>
      </c>
      <c r="F2123" s="1189">
        <v>8304</v>
      </c>
      <c r="G2123" s="1187" t="s">
        <v>4091</v>
      </c>
      <c r="H2123" s="1190">
        <v>2</v>
      </c>
      <c r="I2123" s="1191">
        <v>0.39596119580281097</v>
      </c>
      <c r="J2123" s="1191">
        <v>0</v>
      </c>
      <c r="K2123" s="1192">
        <v>32</v>
      </c>
      <c r="L2123" s="1191">
        <v>12.21</v>
      </c>
      <c r="M2123" s="1191">
        <v>12.670758265690001</v>
      </c>
      <c r="N2123" s="1190">
        <v>1</v>
      </c>
      <c r="O2123" s="1190">
        <v>0</v>
      </c>
      <c r="P2123" s="1187">
        <v>4690379087939</v>
      </c>
      <c r="Q2123" s="1190"/>
      <c r="R2123" s="1190">
        <v>0</v>
      </c>
      <c r="S2123" s="968" t="s">
        <v>4092</v>
      </c>
      <c r="T2123" s="983">
        <f t="shared" si="66"/>
        <v>6061.92</v>
      </c>
      <c r="U2123" s="983">
        <f t="shared" si="67"/>
        <v>6365.0160000000005</v>
      </c>
      <c r="V2123" s="1169" t="s">
        <v>6208</v>
      </c>
    </row>
    <row r="2124" spans="1:22" hidden="1">
      <c r="A2124" s="1187" t="s">
        <v>4949</v>
      </c>
      <c r="B2124" s="1188">
        <v>620070802268</v>
      </c>
      <c r="C2124" s="1187" t="s">
        <v>5055</v>
      </c>
      <c r="D2124" s="1187" t="s">
        <v>4183</v>
      </c>
      <c r="E2124" s="1187" t="s">
        <v>4120</v>
      </c>
      <c r="F2124" s="1189">
        <v>8304</v>
      </c>
      <c r="G2124" s="1187" t="s">
        <v>4091</v>
      </c>
      <c r="H2124" s="1190">
        <v>2</v>
      </c>
      <c r="I2124" s="1191">
        <v>0.39596119580281097</v>
      </c>
      <c r="J2124" s="1191">
        <v>0</v>
      </c>
      <c r="K2124" s="1192">
        <v>32</v>
      </c>
      <c r="L2124" s="1191">
        <v>12.21</v>
      </c>
      <c r="M2124" s="1191">
        <v>12.670758265690001</v>
      </c>
      <c r="N2124" s="1190">
        <v>1</v>
      </c>
      <c r="O2124" s="1190">
        <v>0</v>
      </c>
      <c r="P2124" s="1187">
        <v>4690379087960</v>
      </c>
      <c r="Q2124" s="1190"/>
      <c r="R2124" s="1190">
        <v>0</v>
      </c>
      <c r="S2124" s="968" t="s">
        <v>4092</v>
      </c>
      <c r="T2124" s="983">
        <f t="shared" si="66"/>
        <v>6061.92</v>
      </c>
      <c r="U2124" s="983">
        <f t="shared" si="67"/>
        <v>6365.0160000000005</v>
      </c>
      <c r="V2124" s="1169" t="s">
        <v>6208</v>
      </c>
    </row>
    <row r="2125" spans="1:22" hidden="1">
      <c r="A2125" s="1187" t="s">
        <v>4949</v>
      </c>
      <c r="B2125" s="1188">
        <v>620070802269</v>
      </c>
      <c r="C2125" s="1187" t="s">
        <v>5056</v>
      </c>
      <c r="D2125" s="1187" t="s">
        <v>4183</v>
      </c>
      <c r="E2125" s="1187" t="s">
        <v>4120</v>
      </c>
      <c r="F2125" s="1189">
        <v>8304</v>
      </c>
      <c r="G2125" s="1187" t="s">
        <v>4091</v>
      </c>
      <c r="H2125" s="1190">
        <v>2</v>
      </c>
      <c r="I2125" s="1191">
        <v>0.39596119580281097</v>
      </c>
      <c r="J2125" s="1191">
        <v>0</v>
      </c>
      <c r="K2125" s="1192">
        <v>32</v>
      </c>
      <c r="L2125" s="1191">
        <v>12.21</v>
      </c>
      <c r="M2125" s="1191">
        <v>12.670758265690001</v>
      </c>
      <c r="N2125" s="1190">
        <v>1</v>
      </c>
      <c r="O2125" s="1190">
        <v>0</v>
      </c>
      <c r="P2125" s="1187">
        <v>4690379087977</v>
      </c>
      <c r="Q2125" s="1190"/>
      <c r="R2125" s="1190">
        <v>0</v>
      </c>
      <c r="S2125" s="968" t="s">
        <v>4092</v>
      </c>
      <c r="T2125" s="983">
        <f t="shared" si="66"/>
        <v>6061.92</v>
      </c>
      <c r="U2125" s="983">
        <f t="shared" si="67"/>
        <v>6365.0160000000005</v>
      </c>
      <c r="V2125" s="1169" t="s">
        <v>6208</v>
      </c>
    </row>
    <row r="2126" spans="1:22" hidden="1">
      <c r="A2126" s="1187" t="s">
        <v>4949</v>
      </c>
      <c r="B2126" s="1188">
        <v>620070802266</v>
      </c>
      <c r="C2126" s="1187" t="s">
        <v>5057</v>
      </c>
      <c r="D2126" s="1187" t="s">
        <v>4183</v>
      </c>
      <c r="E2126" s="1187" t="s">
        <v>4120</v>
      </c>
      <c r="F2126" s="1189">
        <v>8304</v>
      </c>
      <c r="G2126" s="1187" t="s">
        <v>4091</v>
      </c>
      <c r="H2126" s="1190">
        <v>2</v>
      </c>
      <c r="I2126" s="1191">
        <v>0.39596119580281097</v>
      </c>
      <c r="J2126" s="1191">
        <v>0</v>
      </c>
      <c r="K2126" s="1192">
        <v>32</v>
      </c>
      <c r="L2126" s="1191">
        <v>12.21</v>
      </c>
      <c r="M2126" s="1191">
        <v>12.670758265690001</v>
      </c>
      <c r="N2126" s="1190">
        <v>1</v>
      </c>
      <c r="O2126" s="1190">
        <v>0</v>
      </c>
      <c r="P2126" s="1187">
        <v>4690379087946</v>
      </c>
      <c r="Q2126" s="1190"/>
      <c r="R2126" s="1190">
        <v>0</v>
      </c>
      <c r="S2126" s="968" t="s">
        <v>4092</v>
      </c>
      <c r="T2126" s="983">
        <f t="shared" si="66"/>
        <v>6061.92</v>
      </c>
      <c r="U2126" s="983">
        <f t="shared" si="67"/>
        <v>6365.0160000000005</v>
      </c>
      <c r="V2126" s="1169" t="s">
        <v>6208</v>
      </c>
    </row>
    <row r="2127" spans="1:22" hidden="1">
      <c r="A2127" s="1187" t="s">
        <v>4949</v>
      </c>
      <c r="B2127" s="1188">
        <v>620070802267</v>
      </c>
      <c r="C2127" s="1187" t="s">
        <v>5058</v>
      </c>
      <c r="D2127" s="1187" t="s">
        <v>4183</v>
      </c>
      <c r="E2127" s="1187" t="s">
        <v>4120</v>
      </c>
      <c r="F2127" s="1189">
        <v>8304</v>
      </c>
      <c r="G2127" s="1187" t="s">
        <v>4091</v>
      </c>
      <c r="H2127" s="1190">
        <v>2</v>
      </c>
      <c r="I2127" s="1191">
        <v>0.39596119580281097</v>
      </c>
      <c r="J2127" s="1191">
        <v>0</v>
      </c>
      <c r="K2127" s="1192">
        <v>32</v>
      </c>
      <c r="L2127" s="1191">
        <v>12.21</v>
      </c>
      <c r="M2127" s="1191">
        <v>12.670758265690001</v>
      </c>
      <c r="N2127" s="1190">
        <v>1</v>
      </c>
      <c r="O2127" s="1190">
        <v>0</v>
      </c>
      <c r="P2127" s="1187">
        <v>4690379087953</v>
      </c>
      <c r="Q2127" s="1190"/>
      <c r="R2127" s="1190">
        <v>0</v>
      </c>
      <c r="S2127" s="968" t="s">
        <v>4092</v>
      </c>
      <c r="T2127" s="983">
        <f t="shared" si="66"/>
        <v>6061.92</v>
      </c>
      <c r="U2127" s="983">
        <f t="shared" si="67"/>
        <v>6365.0160000000005</v>
      </c>
      <c r="V2127" s="1169" t="s">
        <v>6208</v>
      </c>
    </row>
    <row r="2128" spans="1:22" hidden="1">
      <c r="A2128" s="1187" t="s">
        <v>4949</v>
      </c>
      <c r="B2128" s="1188">
        <v>620070802270</v>
      </c>
      <c r="C2128" s="1187" t="s">
        <v>5059</v>
      </c>
      <c r="D2128" s="1187" t="s">
        <v>4183</v>
      </c>
      <c r="E2128" s="1187" t="s">
        <v>4120</v>
      </c>
      <c r="F2128" s="1189">
        <v>8304</v>
      </c>
      <c r="G2128" s="1187" t="s">
        <v>4091</v>
      </c>
      <c r="H2128" s="1190">
        <v>2</v>
      </c>
      <c r="I2128" s="1191">
        <v>0.39596119580281097</v>
      </c>
      <c r="J2128" s="1191">
        <v>0</v>
      </c>
      <c r="K2128" s="1192">
        <v>32</v>
      </c>
      <c r="L2128" s="1191">
        <v>12.21</v>
      </c>
      <c r="M2128" s="1191">
        <v>12.670758265690001</v>
      </c>
      <c r="N2128" s="1190">
        <v>1</v>
      </c>
      <c r="O2128" s="1190">
        <v>0</v>
      </c>
      <c r="P2128" s="1187">
        <v>4690379087984</v>
      </c>
      <c r="Q2128" s="1190"/>
      <c r="R2128" s="1190">
        <v>0</v>
      </c>
      <c r="S2128" s="968" t="s">
        <v>4092</v>
      </c>
      <c r="T2128" s="983">
        <f t="shared" si="66"/>
        <v>6061.92</v>
      </c>
      <c r="U2128" s="983">
        <f t="shared" si="67"/>
        <v>6365.0160000000005</v>
      </c>
      <c r="V2128" s="1169" t="s">
        <v>6208</v>
      </c>
    </row>
    <row r="2129" spans="1:22" hidden="1">
      <c r="A2129" s="1187" t="s">
        <v>4949</v>
      </c>
      <c r="B2129" s="1188">
        <v>620070802273</v>
      </c>
      <c r="C2129" s="1187" t="s">
        <v>5060</v>
      </c>
      <c r="D2129" s="1187" t="s">
        <v>4183</v>
      </c>
      <c r="E2129" s="1187" t="s">
        <v>4120</v>
      </c>
      <c r="F2129" s="1189">
        <v>8304</v>
      </c>
      <c r="G2129" s="1187" t="s">
        <v>4091</v>
      </c>
      <c r="H2129" s="1190">
        <v>2</v>
      </c>
      <c r="I2129" s="1191">
        <v>0.39596119580281097</v>
      </c>
      <c r="J2129" s="1191">
        <v>0</v>
      </c>
      <c r="K2129" s="1192">
        <v>32</v>
      </c>
      <c r="L2129" s="1191">
        <v>12.21</v>
      </c>
      <c r="M2129" s="1191">
        <v>12.670758265690001</v>
      </c>
      <c r="N2129" s="1190">
        <v>1</v>
      </c>
      <c r="O2129" s="1190">
        <v>0</v>
      </c>
      <c r="P2129" s="1187">
        <v>4690379088011</v>
      </c>
      <c r="Q2129" s="1190"/>
      <c r="R2129" s="1190">
        <v>0</v>
      </c>
      <c r="S2129" s="968" t="s">
        <v>4092</v>
      </c>
      <c r="T2129" s="983">
        <f t="shared" si="66"/>
        <v>6061.92</v>
      </c>
      <c r="U2129" s="983">
        <f t="shared" si="67"/>
        <v>6365.0160000000005</v>
      </c>
      <c r="V2129" s="1169" t="s">
        <v>6208</v>
      </c>
    </row>
    <row r="2130" spans="1:22" hidden="1">
      <c r="A2130" s="1187" t="s">
        <v>4949</v>
      </c>
      <c r="B2130" s="1188">
        <v>620070802274</v>
      </c>
      <c r="C2130" s="1187" t="s">
        <v>5061</v>
      </c>
      <c r="D2130" s="1187" t="s">
        <v>4183</v>
      </c>
      <c r="E2130" s="1187" t="s">
        <v>4120</v>
      </c>
      <c r="F2130" s="1189">
        <v>8304</v>
      </c>
      <c r="G2130" s="1187" t="s">
        <v>4091</v>
      </c>
      <c r="H2130" s="1190">
        <v>2</v>
      </c>
      <c r="I2130" s="1191">
        <v>0.39596119580281097</v>
      </c>
      <c r="J2130" s="1191">
        <v>0</v>
      </c>
      <c r="K2130" s="1192">
        <v>32</v>
      </c>
      <c r="L2130" s="1191">
        <v>12.21</v>
      </c>
      <c r="M2130" s="1191">
        <v>12.670758265690001</v>
      </c>
      <c r="N2130" s="1190">
        <v>1</v>
      </c>
      <c r="O2130" s="1190">
        <v>0</v>
      </c>
      <c r="P2130" s="1187">
        <v>4690379088028</v>
      </c>
      <c r="Q2130" s="1190"/>
      <c r="R2130" s="1190">
        <v>0</v>
      </c>
      <c r="S2130" s="968" t="s">
        <v>4092</v>
      </c>
      <c r="T2130" s="983">
        <f t="shared" si="66"/>
        <v>6061.92</v>
      </c>
      <c r="U2130" s="983">
        <f t="shared" si="67"/>
        <v>6365.0160000000005</v>
      </c>
      <c r="V2130" s="1169" t="s">
        <v>6208</v>
      </c>
    </row>
    <row r="2131" spans="1:22" hidden="1">
      <c r="A2131" s="1187" t="s">
        <v>4949</v>
      </c>
      <c r="B2131" s="1188">
        <v>620070802271</v>
      </c>
      <c r="C2131" s="1187" t="s">
        <v>5062</v>
      </c>
      <c r="D2131" s="1187" t="s">
        <v>4183</v>
      </c>
      <c r="E2131" s="1187" t="s">
        <v>4120</v>
      </c>
      <c r="F2131" s="1189">
        <v>8304</v>
      </c>
      <c r="G2131" s="1187" t="s">
        <v>4091</v>
      </c>
      <c r="H2131" s="1190">
        <v>2</v>
      </c>
      <c r="I2131" s="1191">
        <v>0.39596119580281097</v>
      </c>
      <c r="J2131" s="1191">
        <v>0</v>
      </c>
      <c r="K2131" s="1192">
        <v>32</v>
      </c>
      <c r="L2131" s="1191">
        <v>12.21</v>
      </c>
      <c r="M2131" s="1191">
        <v>12.670758265690001</v>
      </c>
      <c r="N2131" s="1190">
        <v>1</v>
      </c>
      <c r="O2131" s="1190">
        <v>0</v>
      </c>
      <c r="P2131" s="1187">
        <v>4690379087991</v>
      </c>
      <c r="Q2131" s="1190"/>
      <c r="R2131" s="1190">
        <v>0</v>
      </c>
      <c r="S2131" s="968" t="s">
        <v>4092</v>
      </c>
      <c r="T2131" s="983">
        <f t="shared" si="66"/>
        <v>6061.92</v>
      </c>
      <c r="U2131" s="983">
        <f t="shared" si="67"/>
        <v>6365.0160000000005</v>
      </c>
      <c r="V2131" s="1169" t="s">
        <v>6208</v>
      </c>
    </row>
    <row r="2132" spans="1:22" hidden="1">
      <c r="A2132" s="1187" t="s">
        <v>4949</v>
      </c>
      <c r="B2132" s="1188">
        <v>620070802272</v>
      </c>
      <c r="C2132" s="1187" t="s">
        <v>5063</v>
      </c>
      <c r="D2132" s="1187" t="s">
        <v>4183</v>
      </c>
      <c r="E2132" s="1187" t="s">
        <v>4120</v>
      </c>
      <c r="F2132" s="1189">
        <v>8304</v>
      </c>
      <c r="G2132" s="1187" t="s">
        <v>4091</v>
      </c>
      <c r="H2132" s="1190">
        <v>2</v>
      </c>
      <c r="I2132" s="1191">
        <v>0.39596119580281097</v>
      </c>
      <c r="J2132" s="1191">
        <v>0</v>
      </c>
      <c r="K2132" s="1192">
        <v>32</v>
      </c>
      <c r="L2132" s="1191">
        <v>12.21</v>
      </c>
      <c r="M2132" s="1191">
        <v>12.670758265690001</v>
      </c>
      <c r="N2132" s="1190">
        <v>1</v>
      </c>
      <c r="O2132" s="1190">
        <v>0</v>
      </c>
      <c r="P2132" s="1187">
        <v>4690379088004</v>
      </c>
      <c r="Q2132" s="1190"/>
      <c r="R2132" s="1190">
        <v>0</v>
      </c>
      <c r="S2132" s="968" t="s">
        <v>4092</v>
      </c>
      <c r="T2132" s="983">
        <f t="shared" si="66"/>
        <v>6061.92</v>
      </c>
      <c r="U2132" s="983">
        <f t="shared" si="67"/>
        <v>6365.0160000000005</v>
      </c>
      <c r="V2132" s="1169" t="s">
        <v>6208</v>
      </c>
    </row>
    <row r="2133" spans="1:22" hidden="1">
      <c r="A2133" s="1187" t="s">
        <v>5064</v>
      </c>
      <c r="B2133" s="1188">
        <v>600180000055</v>
      </c>
      <c r="C2133" s="1187" t="s">
        <v>5065</v>
      </c>
      <c r="D2133" s="1187" t="s">
        <v>4220</v>
      </c>
      <c r="E2133" s="1187" t="s">
        <v>4090</v>
      </c>
      <c r="F2133" s="1189">
        <v>8106</v>
      </c>
      <c r="G2133" s="1187" t="s">
        <v>4091</v>
      </c>
      <c r="H2133" s="1190">
        <v>1</v>
      </c>
      <c r="I2133" s="1191">
        <v>3.3359999999999999</v>
      </c>
      <c r="J2133" s="1191">
        <v>0</v>
      </c>
      <c r="K2133" s="1192">
        <v>18</v>
      </c>
      <c r="L2133" s="1191">
        <v>50.57376</v>
      </c>
      <c r="M2133" s="1191">
        <v>60.048000000000002</v>
      </c>
      <c r="N2133" s="1190">
        <v>1</v>
      </c>
      <c r="O2133" s="1190">
        <v>0</v>
      </c>
      <c r="P2133" s="1187">
        <v>4690379099772</v>
      </c>
      <c r="Q2133" s="1190"/>
      <c r="R2133" s="1190">
        <v>0</v>
      </c>
      <c r="S2133" s="968" t="s">
        <v>4092</v>
      </c>
      <c r="T2133" s="983">
        <f t="shared" ref="T2133:T2196" si="68">F2133*67%</f>
        <v>5431.02</v>
      </c>
      <c r="U2133" s="983">
        <f t="shared" si="67"/>
        <v>5702.5710000000008</v>
      </c>
      <c r="V2133" s="1169" t="s">
        <v>6208</v>
      </c>
    </row>
    <row r="2134" spans="1:22" hidden="1">
      <c r="A2134" s="1187" t="s">
        <v>5064</v>
      </c>
      <c r="B2134" s="1188">
        <v>600180000056</v>
      </c>
      <c r="C2134" s="1187" t="s">
        <v>5066</v>
      </c>
      <c r="D2134" s="1187" t="s">
        <v>4220</v>
      </c>
      <c r="E2134" s="1187" t="s">
        <v>4090</v>
      </c>
      <c r="F2134" s="1189">
        <v>8106</v>
      </c>
      <c r="G2134" s="1187" t="s">
        <v>4091</v>
      </c>
      <c r="H2134" s="1190">
        <v>1</v>
      </c>
      <c r="I2134" s="1191">
        <v>3.3359999999999999</v>
      </c>
      <c r="J2134" s="1191">
        <v>0</v>
      </c>
      <c r="K2134" s="1192">
        <v>18</v>
      </c>
      <c r="L2134" s="1191">
        <v>50.57376</v>
      </c>
      <c r="M2134" s="1191">
        <v>60.048000000000002</v>
      </c>
      <c r="N2134" s="1190">
        <v>1</v>
      </c>
      <c r="O2134" s="1190">
        <v>0</v>
      </c>
      <c r="P2134" s="1187">
        <v>4690379099789</v>
      </c>
      <c r="Q2134" s="1190"/>
      <c r="R2134" s="1190">
        <v>0</v>
      </c>
      <c r="S2134" s="968" t="s">
        <v>4092</v>
      </c>
      <c r="T2134" s="983">
        <f t="shared" si="68"/>
        <v>5431.02</v>
      </c>
      <c r="U2134" s="983">
        <f t="shared" si="67"/>
        <v>5702.5710000000008</v>
      </c>
      <c r="V2134" s="1169" t="s">
        <v>6208</v>
      </c>
    </row>
    <row r="2135" spans="1:22" hidden="1">
      <c r="A2135" s="1187" t="s">
        <v>5064</v>
      </c>
      <c r="B2135" s="1188">
        <v>600010002400</v>
      </c>
      <c r="C2135" s="1187" t="s">
        <v>5067</v>
      </c>
      <c r="D2135" s="1187" t="s">
        <v>4526</v>
      </c>
      <c r="E2135" s="1187" t="s">
        <v>4090</v>
      </c>
      <c r="F2135" s="1189">
        <v>5748</v>
      </c>
      <c r="G2135" s="1187" t="s">
        <v>4091</v>
      </c>
      <c r="H2135" s="1190">
        <v>2</v>
      </c>
      <c r="I2135" s="1191">
        <v>2.88</v>
      </c>
      <c r="J2135" s="1191">
        <v>0</v>
      </c>
      <c r="K2135" s="1192">
        <v>20</v>
      </c>
      <c r="L2135" s="1191">
        <v>56.16</v>
      </c>
      <c r="M2135" s="1191">
        <v>57.6</v>
      </c>
      <c r="N2135" s="1190">
        <v>1</v>
      </c>
      <c r="O2135" s="1190">
        <v>0</v>
      </c>
      <c r="P2135" s="1187">
        <v>4690379100546</v>
      </c>
      <c r="Q2135" s="1190"/>
      <c r="R2135" s="1190">
        <v>0</v>
      </c>
      <c r="S2135" s="968" t="s">
        <v>4092</v>
      </c>
      <c r="T2135" s="983">
        <f t="shared" si="68"/>
        <v>3851.1600000000003</v>
      </c>
      <c r="U2135" s="983">
        <f t="shared" si="67"/>
        <v>4043.7180000000003</v>
      </c>
      <c r="V2135" s="1169" t="s">
        <v>6208</v>
      </c>
    </row>
    <row r="2136" spans="1:22" hidden="1">
      <c r="A2136" s="1187" t="s">
        <v>5064</v>
      </c>
      <c r="B2136" s="1188">
        <v>600010002401</v>
      </c>
      <c r="C2136" s="1187" t="s">
        <v>5068</v>
      </c>
      <c r="D2136" s="1187" t="s">
        <v>4526</v>
      </c>
      <c r="E2136" s="1187" t="s">
        <v>4090</v>
      </c>
      <c r="F2136" s="1189">
        <v>5898</v>
      </c>
      <c r="G2136" s="1187" t="s">
        <v>4091</v>
      </c>
      <c r="H2136" s="1190">
        <v>2</v>
      </c>
      <c r="I2136" s="1191">
        <v>2.88</v>
      </c>
      <c r="J2136" s="1191">
        <v>0</v>
      </c>
      <c r="K2136" s="1192">
        <v>20</v>
      </c>
      <c r="L2136" s="1191">
        <v>56.16</v>
      </c>
      <c r="M2136" s="1191">
        <v>57.6</v>
      </c>
      <c r="N2136" s="1190">
        <v>1</v>
      </c>
      <c r="O2136" s="1190">
        <v>0</v>
      </c>
      <c r="P2136" s="1187">
        <v>4690379100553</v>
      </c>
      <c r="Q2136" s="1190"/>
      <c r="R2136" s="1190">
        <v>0</v>
      </c>
      <c r="S2136" s="968" t="s">
        <v>4092</v>
      </c>
      <c r="T2136" s="983">
        <f t="shared" si="68"/>
        <v>3951.6600000000003</v>
      </c>
      <c r="U2136" s="983">
        <f t="shared" si="67"/>
        <v>4149.2430000000004</v>
      </c>
      <c r="V2136" s="1169" t="s">
        <v>6208</v>
      </c>
    </row>
    <row r="2137" spans="1:22" hidden="1">
      <c r="A2137" s="1187" t="s">
        <v>5064</v>
      </c>
      <c r="B2137" s="1188">
        <v>600010002402</v>
      </c>
      <c r="C2137" s="1187" t="s">
        <v>5069</v>
      </c>
      <c r="D2137" s="1187" t="s">
        <v>4526</v>
      </c>
      <c r="E2137" s="1187" t="s">
        <v>4090</v>
      </c>
      <c r="F2137" s="1189">
        <v>5898</v>
      </c>
      <c r="G2137" s="1187" t="s">
        <v>4091</v>
      </c>
      <c r="H2137" s="1190">
        <v>2</v>
      </c>
      <c r="I2137" s="1191">
        <v>2.88</v>
      </c>
      <c r="J2137" s="1191">
        <v>0</v>
      </c>
      <c r="K2137" s="1192">
        <v>20</v>
      </c>
      <c r="L2137" s="1191">
        <v>56.16</v>
      </c>
      <c r="M2137" s="1191">
        <v>57.6</v>
      </c>
      <c r="N2137" s="1190">
        <v>1</v>
      </c>
      <c r="O2137" s="1190">
        <v>0</v>
      </c>
      <c r="P2137" s="1187">
        <v>4690379100560</v>
      </c>
      <c r="Q2137" s="1190"/>
      <c r="R2137" s="1190">
        <v>0</v>
      </c>
      <c r="S2137" s="968" t="s">
        <v>4092</v>
      </c>
      <c r="T2137" s="983">
        <f t="shared" si="68"/>
        <v>3951.6600000000003</v>
      </c>
      <c r="U2137" s="983">
        <f t="shared" si="67"/>
        <v>4149.2430000000004</v>
      </c>
      <c r="V2137" s="1169" t="s">
        <v>6208</v>
      </c>
    </row>
    <row r="2138" spans="1:22" hidden="1">
      <c r="A2138" s="1187" t="s">
        <v>5064</v>
      </c>
      <c r="B2138" s="1188">
        <v>600010002403</v>
      </c>
      <c r="C2138" s="1187" t="s">
        <v>5070</v>
      </c>
      <c r="D2138" s="1187" t="s">
        <v>4526</v>
      </c>
      <c r="E2138" s="1187" t="s">
        <v>4090</v>
      </c>
      <c r="F2138" s="1189">
        <v>5898</v>
      </c>
      <c r="G2138" s="1187" t="s">
        <v>4091</v>
      </c>
      <c r="H2138" s="1190">
        <v>2</v>
      </c>
      <c r="I2138" s="1191">
        <v>2.88</v>
      </c>
      <c r="J2138" s="1191">
        <v>0</v>
      </c>
      <c r="K2138" s="1192">
        <v>20</v>
      </c>
      <c r="L2138" s="1191">
        <v>56.16</v>
      </c>
      <c r="M2138" s="1191">
        <v>57.6</v>
      </c>
      <c r="N2138" s="1190">
        <v>1</v>
      </c>
      <c r="O2138" s="1190">
        <v>0</v>
      </c>
      <c r="P2138" s="1187">
        <v>4690379100577</v>
      </c>
      <c r="Q2138" s="1190"/>
      <c r="R2138" s="1190">
        <v>0</v>
      </c>
      <c r="S2138" s="968" t="s">
        <v>4092</v>
      </c>
      <c r="T2138" s="983">
        <f t="shared" si="68"/>
        <v>3951.6600000000003</v>
      </c>
      <c r="U2138" s="983">
        <f t="shared" si="67"/>
        <v>4149.2430000000004</v>
      </c>
      <c r="V2138" s="1169" t="s">
        <v>6208</v>
      </c>
    </row>
    <row r="2139" spans="1:22" hidden="1">
      <c r="A2139" s="1187" t="s">
        <v>5064</v>
      </c>
      <c r="B2139" s="1188">
        <v>600010002404</v>
      </c>
      <c r="C2139" s="1187" t="s">
        <v>5071</v>
      </c>
      <c r="D2139" s="1187" t="s">
        <v>4526</v>
      </c>
      <c r="E2139" s="1187" t="s">
        <v>4090</v>
      </c>
      <c r="F2139" s="1189">
        <v>5898</v>
      </c>
      <c r="G2139" s="1187" t="s">
        <v>4091</v>
      </c>
      <c r="H2139" s="1190">
        <v>2</v>
      </c>
      <c r="I2139" s="1191">
        <v>2.88</v>
      </c>
      <c r="J2139" s="1191">
        <v>0</v>
      </c>
      <c r="K2139" s="1192">
        <v>20</v>
      </c>
      <c r="L2139" s="1191">
        <v>56.16</v>
      </c>
      <c r="M2139" s="1191">
        <v>57.6</v>
      </c>
      <c r="N2139" s="1190">
        <v>1</v>
      </c>
      <c r="O2139" s="1190">
        <v>0</v>
      </c>
      <c r="P2139" s="1187">
        <v>4690379100584</v>
      </c>
      <c r="Q2139" s="1190"/>
      <c r="R2139" s="1190">
        <v>0</v>
      </c>
      <c r="S2139" s="968" t="s">
        <v>4092</v>
      </c>
      <c r="T2139" s="983">
        <f t="shared" si="68"/>
        <v>3951.6600000000003</v>
      </c>
      <c r="U2139" s="983">
        <f t="shared" si="67"/>
        <v>4149.2430000000004</v>
      </c>
      <c r="V2139" s="1169" t="s">
        <v>6208</v>
      </c>
    </row>
    <row r="2140" spans="1:22" hidden="1">
      <c r="A2140" s="1187" t="s">
        <v>5064</v>
      </c>
      <c r="B2140" s="1188">
        <v>610010005607</v>
      </c>
      <c r="C2140" s="1187" t="s">
        <v>5072</v>
      </c>
      <c r="D2140" s="1187" t="s">
        <v>4096</v>
      </c>
      <c r="E2140" s="1187" t="s">
        <v>4090</v>
      </c>
      <c r="F2140" s="1189">
        <v>5976</v>
      </c>
      <c r="G2140" s="1187" t="s">
        <v>4091</v>
      </c>
      <c r="H2140" s="1190">
        <v>2</v>
      </c>
      <c r="I2140" s="1191">
        <v>2.56</v>
      </c>
      <c r="J2140" s="1191">
        <v>0</v>
      </c>
      <c r="K2140" s="1192">
        <v>21</v>
      </c>
      <c r="L2140" s="1191">
        <v>51.712000000000003</v>
      </c>
      <c r="M2140" s="1191">
        <v>53.76</v>
      </c>
      <c r="N2140" s="1190">
        <v>1</v>
      </c>
      <c r="O2140" s="1190">
        <v>0</v>
      </c>
      <c r="P2140" s="1187">
        <v>4690379099963</v>
      </c>
      <c r="Q2140" s="1190"/>
      <c r="R2140" s="1190">
        <v>0</v>
      </c>
      <c r="S2140" s="968" t="s">
        <v>4092</v>
      </c>
      <c r="T2140" s="983">
        <f t="shared" si="68"/>
        <v>4003.92</v>
      </c>
      <c r="U2140" s="983">
        <f t="shared" si="67"/>
        <v>4204.116</v>
      </c>
      <c r="V2140" s="1169" t="s">
        <v>6208</v>
      </c>
    </row>
    <row r="2141" spans="1:22" hidden="1">
      <c r="A2141" s="1187" t="s">
        <v>5064</v>
      </c>
      <c r="B2141" s="1188">
        <v>610010005608</v>
      </c>
      <c r="C2141" s="1187" t="s">
        <v>5073</v>
      </c>
      <c r="D2141" s="1187" t="s">
        <v>4096</v>
      </c>
      <c r="E2141" s="1187" t="s">
        <v>4090</v>
      </c>
      <c r="F2141" s="1189">
        <v>5976</v>
      </c>
      <c r="G2141" s="1187" t="s">
        <v>4091</v>
      </c>
      <c r="H2141" s="1190">
        <v>2</v>
      </c>
      <c r="I2141" s="1191">
        <v>2.56</v>
      </c>
      <c r="J2141" s="1191">
        <v>0</v>
      </c>
      <c r="K2141" s="1192">
        <v>21</v>
      </c>
      <c r="L2141" s="1191">
        <v>51.712000000000003</v>
      </c>
      <c r="M2141" s="1191">
        <v>53.76</v>
      </c>
      <c r="N2141" s="1190">
        <v>1</v>
      </c>
      <c r="O2141" s="1190">
        <v>0</v>
      </c>
      <c r="P2141" s="1187">
        <v>4690379099970</v>
      </c>
      <c r="Q2141" s="1190"/>
      <c r="R2141" s="1190">
        <v>0</v>
      </c>
      <c r="S2141" s="968" t="s">
        <v>4092</v>
      </c>
      <c r="T2141" s="983">
        <f t="shared" si="68"/>
        <v>4003.92</v>
      </c>
      <c r="U2141" s="983">
        <f t="shared" si="67"/>
        <v>4204.116</v>
      </c>
      <c r="V2141" s="1169"/>
    </row>
    <row r="2142" spans="1:22" hidden="1">
      <c r="A2142" s="1187" t="s">
        <v>5064</v>
      </c>
      <c r="B2142" s="1188">
        <v>610010005609</v>
      </c>
      <c r="C2142" s="1187" t="s">
        <v>5074</v>
      </c>
      <c r="D2142" s="1187" t="s">
        <v>4096</v>
      </c>
      <c r="E2142" s="1187" t="s">
        <v>4090</v>
      </c>
      <c r="F2142" s="1189">
        <v>5976</v>
      </c>
      <c r="G2142" s="1187" t="s">
        <v>4091</v>
      </c>
      <c r="H2142" s="1190">
        <v>2</v>
      </c>
      <c r="I2142" s="1191">
        <v>2.56</v>
      </c>
      <c r="J2142" s="1191">
        <v>0</v>
      </c>
      <c r="K2142" s="1192">
        <v>21</v>
      </c>
      <c r="L2142" s="1191">
        <v>51.712000000000003</v>
      </c>
      <c r="M2142" s="1191">
        <v>53.76</v>
      </c>
      <c r="N2142" s="1190">
        <v>1</v>
      </c>
      <c r="O2142" s="1190">
        <v>0</v>
      </c>
      <c r="P2142" s="1187">
        <v>4690379099987</v>
      </c>
      <c r="Q2142" s="1190"/>
      <c r="R2142" s="1190">
        <v>0</v>
      </c>
      <c r="S2142" s="968" t="s">
        <v>4092</v>
      </c>
      <c r="T2142" s="983">
        <f t="shared" si="68"/>
        <v>4003.92</v>
      </c>
      <c r="U2142" s="983">
        <f t="shared" si="67"/>
        <v>4204.116</v>
      </c>
      <c r="V2142" s="1169"/>
    </row>
    <row r="2143" spans="1:22" hidden="1">
      <c r="A2143" s="1187" t="s">
        <v>5064</v>
      </c>
      <c r="B2143" s="1188">
        <v>610010005610</v>
      </c>
      <c r="C2143" s="1187" t="s">
        <v>5075</v>
      </c>
      <c r="D2143" s="1187" t="s">
        <v>4096</v>
      </c>
      <c r="E2143" s="1187" t="s">
        <v>4090</v>
      </c>
      <c r="F2143" s="1189">
        <v>6528</v>
      </c>
      <c r="G2143" s="1187" t="s">
        <v>4091</v>
      </c>
      <c r="H2143" s="1190">
        <v>2</v>
      </c>
      <c r="I2143" s="1191">
        <v>2.56</v>
      </c>
      <c r="J2143" s="1191">
        <v>0</v>
      </c>
      <c r="K2143" s="1192">
        <v>21</v>
      </c>
      <c r="L2143" s="1191">
        <v>51.712000000000003</v>
      </c>
      <c r="M2143" s="1191">
        <v>53.76</v>
      </c>
      <c r="N2143" s="1190">
        <v>1</v>
      </c>
      <c r="O2143" s="1190">
        <v>0</v>
      </c>
      <c r="P2143" s="1187">
        <v>4690379099994</v>
      </c>
      <c r="Q2143" s="1190"/>
      <c r="R2143" s="1190">
        <v>0</v>
      </c>
      <c r="S2143" s="968" t="s">
        <v>4092</v>
      </c>
      <c r="T2143" s="983">
        <f t="shared" si="68"/>
        <v>4373.76</v>
      </c>
      <c r="U2143" s="983">
        <f t="shared" si="67"/>
        <v>4592.4480000000003</v>
      </c>
      <c r="V2143" s="1169"/>
    </row>
    <row r="2144" spans="1:22" hidden="1">
      <c r="A2144" s="1187" t="s">
        <v>5064</v>
      </c>
      <c r="B2144" s="1188">
        <v>610010005611</v>
      </c>
      <c r="C2144" s="1187" t="s">
        <v>5076</v>
      </c>
      <c r="D2144" s="1187" t="s">
        <v>4096</v>
      </c>
      <c r="E2144" s="1187" t="s">
        <v>4090</v>
      </c>
      <c r="F2144" s="1189">
        <v>6528</v>
      </c>
      <c r="G2144" s="1187" t="s">
        <v>4091</v>
      </c>
      <c r="H2144" s="1190">
        <v>2</v>
      </c>
      <c r="I2144" s="1191">
        <v>2.56</v>
      </c>
      <c r="J2144" s="1191">
        <v>0</v>
      </c>
      <c r="K2144" s="1192">
        <v>21</v>
      </c>
      <c r="L2144" s="1191">
        <v>51.712000000000003</v>
      </c>
      <c r="M2144" s="1191">
        <v>53.76</v>
      </c>
      <c r="N2144" s="1190">
        <v>1</v>
      </c>
      <c r="O2144" s="1190">
        <v>0</v>
      </c>
      <c r="P2144" s="1187">
        <v>4690379100003</v>
      </c>
      <c r="Q2144" s="1190"/>
      <c r="R2144" s="1190">
        <v>0</v>
      </c>
      <c r="S2144" s="968" t="s">
        <v>4092</v>
      </c>
      <c r="T2144" s="983">
        <f t="shared" si="68"/>
        <v>4373.76</v>
      </c>
      <c r="U2144" s="983">
        <f t="shared" si="67"/>
        <v>4592.4480000000003</v>
      </c>
      <c r="V2144" s="1169"/>
    </row>
    <row r="2145" spans="1:22" hidden="1">
      <c r="A2145" s="1187" t="s">
        <v>5064</v>
      </c>
      <c r="B2145" s="1188">
        <v>610010005612</v>
      </c>
      <c r="C2145" s="1187" t="s">
        <v>5077</v>
      </c>
      <c r="D2145" s="1187" t="s">
        <v>4517</v>
      </c>
      <c r="E2145" s="1187" t="s">
        <v>4090</v>
      </c>
      <c r="F2145" s="1189">
        <v>4716</v>
      </c>
      <c r="G2145" s="1187" t="s">
        <v>4091</v>
      </c>
      <c r="H2145" s="1190">
        <v>2</v>
      </c>
      <c r="I2145" s="1191">
        <v>1.28</v>
      </c>
      <c r="J2145" s="1191">
        <v>0</v>
      </c>
      <c r="K2145" s="1192">
        <v>42</v>
      </c>
      <c r="L2145" s="1191">
        <v>25.856000000000002</v>
      </c>
      <c r="M2145" s="1191">
        <v>53.76</v>
      </c>
      <c r="N2145" s="1190">
        <v>1</v>
      </c>
      <c r="O2145" s="1190">
        <v>0</v>
      </c>
      <c r="P2145" s="1187">
        <v>4690379100010</v>
      </c>
      <c r="Q2145" s="1190"/>
      <c r="R2145" s="1190">
        <v>0</v>
      </c>
      <c r="S2145" s="968" t="s">
        <v>4092</v>
      </c>
      <c r="T2145" s="983">
        <f t="shared" si="68"/>
        <v>3159.7200000000003</v>
      </c>
      <c r="U2145" s="983">
        <f t="shared" si="67"/>
        <v>3317.7060000000006</v>
      </c>
      <c r="V2145" s="1169"/>
    </row>
    <row r="2146" spans="1:22" hidden="1">
      <c r="A2146" s="1187" t="s">
        <v>5064</v>
      </c>
      <c r="B2146" s="1188">
        <v>610010005613</v>
      </c>
      <c r="C2146" s="1187" t="s">
        <v>5078</v>
      </c>
      <c r="D2146" s="1187" t="s">
        <v>4517</v>
      </c>
      <c r="E2146" s="1187" t="s">
        <v>4090</v>
      </c>
      <c r="F2146" s="1189">
        <v>4716</v>
      </c>
      <c r="G2146" s="1187" t="s">
        <v>4091</v>
      </c>
      <c r="H2146" s="1190">
        <v>2</v>
      </c>
      <c r="I2146" s="1191">
        <v>1.28</v>
      </c>
      <c r="J2146" s="1191">
        <v>0</v>
      </c>
      <c r="K2146" s="1192">
        <v>42</v>
      </c>
      <c r="L2146" s="1191">
        <v>25.856000000000002</v>
      </c>
      <c r="M2146" s="1191">
        <v>53.76</v>
      </c>
      <c r="N2146" s="1190">
        <v>1</v>
      </c>
      <c r="O2146" s="1190">
        <v>0</v>
      </c>
      <c r="P2146" s="1187">
        <v>4690379100027</v>
      </c>
      <c r="Q2146" s="1190"/>
      <c r="R2146" s="1190">
        <v>0</v>
      </c>
      <c r="S2146" s="968" t="s">
        <v>4092</v>
      </c>
      <c r="T2146" s="983">
        <f t="shared" si="68"/>
        <v>3159.7200000000003</v>
      </c>
      <c r="U2146" s="983">
        <f t="shared" si="67"/>
        <v>3317.7060000000006</v>
      </c>
      <c r="V2146" s="1169"/>
    </row>
    <row r="2147" spans="1:22" hidden="1">
      <c r="A2147" s="1187" t="s">
        <v>5064</v>
      </c>
      <c r="B2147" s="1188">
        <v>610010005614</v>
      </c>
      <c r="C2147" s="1187" t="s">
        <v>5079</v>
      </c>
      <c r="D2147" s="1187" t="s">
        <v>4517</v>
      </c>
      <c r="E2147" s="1187" t="s">
        <v>4090</v>
      </c>
      <c r="F2147" s="1189">
        <v>4716</v>
      </c>
      <c r="G2147" s="1187" t="s">
        <v>4091</v>
      </c>
      <c r="H2147" s="1190">
        <v>2</v>
      </c>
      <c r="I2147" s="1191">
        <v>1.28</v>
      </c>
      <c r="J2147" s="1191">
        <v>0</v>
      </c>
      <c r="K2147" s="1192">
        <v>42</v>
      </c>
      <c r="L2147" s="1191">
        <v>25.856000000000002</v>
      </c>
      <c r="M2147" s="1191">
        <v>53.76</v>
      </c>
      <c r="N2147" s="1190">
        <v>1</v>
      </c>
      <c r="O2147" s="1190">
        <v>0</v>
      </c>
      <c r="P2147" s="1187">
        <v>4690379100034</v>
      </c>
      <c r="Q2147" s="1190"/>
      <c r="R2147" s="1190">
        <v>0</v>
      </c>
      <c r="S2147" s="968" t="s">
        <v>4092</v>
      </c>
      <c r="T2147" s="983">
        <f t="shared" si="68"/>
        <v>3159.7200000000003</v>
      </c>
      <c r="U2147" s="983">
        <f t="shared" si="67"/>
        <v>3317.7060000000006</v>
      </c>
      <c r="V2147" s="1169"/>
    </row>
    <row r="2148" spans="1:22" hidden="1">
      <c r="A2148" s="1187" t="s">
        <v>5064</v>
      </c>
      <c r="B2148" s="1188">
        <v>610010005615</v>
      </c>
      <c r="C2148" s="1187" t="s">
        <v>5080</v>
      </c>
      <c r="D2148" s="1187" t="s">
        <v>4517</v>
      </c>
      <c r="E2148" s="1187" t="s">
        <v>4090</v>
      </c>
      <c r="F2148" s="1189">
        <v>5238</v>
      </c>
      <c r="G2148" s="1187" t="s">
        <v>4091</v>
      </c>
      <c r="H2148" s="1190">
        <v>2</v>
      </c>
      <c r="I2148" s="1191">
        <v>1.28</v>
      </c>
      <c r="J2148" s="1191">
        <v>0</v>
      </c>
      <c r="K2148" s="1192">
        <v>42</v>
      </c>
      <c r="L2148" s="1191">
        <v>25.856000000000002</v>
      </c>
      <c r="M2148" s="1191">
        <v>53.76</v>
      </c>
      <c r="N2148" s="1190">
        <v>1</v>
      </c>
      <c r="O2148" s="1190">
        <v>0</v>
      </c>
      <c r="P2148" s="1187">
        <v>4690379100041</v>
      </c>
      <c r="Q2148" s="1190"/>
      <c r="R2148" s="1190">
        <v>0</v>
      </c>
      <c r="S2148" s="968" t="s">
        <v>4092</v>
      </c>
      <c r="T2148" s="983">
        <f t="shared" si="68"/>
        <v>3509.46</v>
      </c>
      <c r="U2148" s="983">
        <f t="shared" si="67"/>
        <v>3684.933</v>
      </c>
      <c r="V2148" s="1169"/>
    </row>
    <row r="2149" spans="1:22" hidden="1">
      <c r="A2149" s="1187" t="s">
        <v>5064</v>
      </c>
      <c r="B2149" s="1188">
        <v>610010005616</v>
      </c>
      <c r="C2149" s="1187" t="s">
        <v>5081</v>
      </c>
      <c r="D2149" s="1187" t="s">
        <v>4517</v>
      </c>
      <c r="E2149" s="1187" t="s">
        <v>4090</v>
      </c>
      <c r="F2149" s="1189">
        <v>5238</v>
      </c>
      <c r="G2149" s="1187" t="s">
        <v>4091</v>
      </c>
      <c r="H2149" s="1190">
        <v>2</v>
      </c>
      <c r="I2149" s="1191">
        <v>1.28</v>
      </c>
      <c r="J2149" s="1191">
        <v>0</v>
      </c>
      <c r="K2149" s="1192">
        <v>42</v>
      </c>
      <c r="L2149" s="1191">
        <v>25.856000000000002</v>
      </c>
      <c r="M2149" s="1191">
        <v>53.76</v>
      </c>
      <c r="N2149" s="1190">
        <v>1</v>
      </c>
      <c r="O2149" s="1190">
        <v>0</v>
      </c>
      <c r="P2149" s="1187">
        <v>4690379100058</v>
      </c>
      <c r="Q2149" s="1190"/>
      <c r="R2149" s="1190">
        <v>0</v>
      </c>
      <c r="S2149" s="968" t="s">
        <v>4092</v>
      </c>
      <c r="T2149" s="983">
        <f t="shared" si="68"/>
        <v>3509.46</v>
      </c>
      <c r="U2149" s="983">
        <f t="shared" si="67"/>
        <v>3684.933</v>
      </c>
      <c r="V2149" s="1169"/>
    </row>
    <row r="2150" spans="1:22" hidden="1">
      <c r="A2150" s="1187" t="s">
        <v>5064</v>
      </c>
      <c r="B2150" s="1188">
        <v>610010005602</v>
      </c>
      <c r="C2150" s="1187" t="s">
        <v>5082</v>
      </c>
      <c r="D2150" s="1187" t="s">
        <v>4101</v>
      </c>
      <c r="E2150" s="1187" t="s">
        <v>4090</v>
      </c>
      <c r="F2150" s="1189">
        <v>4422</v>
      </c>
      <c r="G2150" s="1187" t="s">
        <v>4091</v>
      </c>
      <c r="H2150" s="1190">
        <v>2</v>
      </c>
      <c r="I2150" s="1191">
        <v>1.44</v>
      </c>
      <c r="J2150" s="1191">
        <v>0</v>
      </c>
      <c r="K2150" s="1192">
        <v>35</v>
      </c>
      <c r="L2150" s="1191">
        <v>29.088000000000001</v>
      </c>
      <c r="M2150" s="1191">
        <v>50.4</v>
      </c>
      <c r="N2150" s="1190">
        <v>1</v>
      </c>
      <c r="O2150" s="1190">
        <v>0</v>
      </c>
      <c r="P2150" s="1187">
        <v>4690379100065</v>
      </c>
      <c r="Q2150" s="1190"/>
      <c r="R2150" s="1190">
        <v>0</v>
      </c>
      <c r="S2150" s="968" t="s">
        <v>4092</v>
      </c>
      <c r="T2150" s="983">
        <f t="shared" si="68"/>
        <v>2962.7400000000002</v>
      </c>
      <c r="U2150" s="983">
        <f t="shared" si="67"/>
        <v>3110.8770000000004</v>
      </c>
      <c r="V2150" s="1169"/>
    </row>
    <row r="2151" spans="1:22" hidden="1">
      <c r="A2151" s="1187" t="s">
        <v>5064</v>
      </c>
      <c r="B2151" s="1188">
        <v>610010005603</v>
      </c>
      <c r="C2151" s="1187" t="s">
        <v>5083</v>
      </c>
      <c r="D2151" s="1187" t="s">
        <v>4101</v>
      </c>
      <c r="E2151" s="1187" t="s">
        <v>4090</v>
      </c>
      <c r="F2151" s="1189">
        <v>4422</v>
      </c>
      <c r="G2151" s="1187" t="s">
        <v>4091</v>
      </c>
      <c r="H2151" s="1190">
        <v>2</v>
      </c>
      <c r="I2151" s="1191">
        <v>1.44</v>
      </c>
      <c r="J2151" s="1191">
        <v>0</v>
      </c>
      <c r="K2151" s="1192">
        <v>35</v>
      </c>
      <c r="L2151" s="1191">
        <v>29.088000000000001</v>
      </c>
      <c r="M2151" s="1191">
        <v>50.4</v>
      </c>
      <c r="N2151" s="1190">
        <v>1</v>
      </c>
      <c r="O2151" s="1190">
        <v>0</v>
      </c>
      <c r="P2151" s="1187">
        <v>4690379100072</v>
      </c>
      <c r="Q2151" s="1190"/>
      <c r="R2151" s="1190">
        <v>0</v>
      </c>
      <c r="S2151" s="968" t="s">
        <v>4092</v>
      </c>
      <c r="T2151" s="983">
        <f t="shared" si="68"/>
        <v>2962.7400000000002</v>
      </c>
      <c r="U2151" s="983">
        <f t="shared" si="67"/>
        <v>3110.8770000000004</v>
      </c>
      <c r="V2151" s="1169"/>
    </row>
    <row r="2152" spans="1:22" hidden="1">
      <c r="A2152" s="1187" t="s">
        <v>5064</v>
      </c>
      <c r="B2152" s="1188">
        <v>610010005604</v>
      </c>
      <c r="C2152" s="1187" t="s">
        <v>5084</v>
      </c>
      <c r="D2152" s="1187" t="s">
        <v>4101</v>
      </c>
      <c r="E2152" s="1187" t="s">
        <v>4090</v>
      </c>
      <c r="F2152" s="1189">
        <v>4422</v>
      </c>
      <c r="G2152" s="1187" t="s">
        <v>4091</v>
      </c>
      <c r="H2152" s="1190">
        <v>2</v>
      </c>
      <c r="I2152" s="1191">
        <v>1.44</v>
      </c>
      <c r="J2152" s="1191">
        <v>0</v>
      </c>
      <c r="K2152" s="1192">
        <v>35</v>
      </c>
      <c r="L2152" s="1191">
        <v>29.088000000000001</v>
      </c>
      <c r="M2152" s="1191">
        <v>50.4</v>
      </c>
      <c r="N2152" s="1190">
        <v>1</v>
      </c>
      <c r="O2152" s="1190">
        <v>0</v>
      </c>
      <c r="P2152" s="1187">
        <v>4690379100089</v>
      </c>
      <c r="Q2152" s="1190"/>
      <c r="R2152" s="1190">
        <v>0</v>
      </c>
      <c r="S2152" s="968" t="s">
        <v>4092</v>
      </c>
      <c r="T2152" s="983">
        <f t="shared" si="68"/>
        <v>2962.7400000000002</v>
      </c>
      <c r="U2152" s="983">
        <f t="shared" si="67"/>
        <v>3110.8770000000004</v>
      </c>
      <c r="V2152" s="1169"/>
    </row>
    <row r="2153" spans="1:22" hidden="1">
      <c r="A2153" s="1187" t="s">
        <v>5064</v>
      </c>
      <c r="B2153" s="1188">
        <v>610010005605</v>
      </c>
      <c r="C2153" s="1187" t="s">
        <v>5085</v>
      </c>
      <c r="D2153" s="1187" t="s">
        <v>4101</v>
      </c>
      <c r="E2153" s="1187" t="s">
        <v>4090</v>
      </c>
      <c r="F2153" s="1189">
        <v>4842</v>
      </c>
      <c r="G2153" s="1187" t="s">
        <v>4091</v>
      </c>
      <c r="H2153" s="1190">
        <v>2</v>
      </c>
      <c r="I2153" s="1191">
        <v>1.44</v>
      </c>
      <c r="J2153" s="1191">
        <v>0</v>
      </c>
      <c r="K2153" s="1192">
        <v>35</v>
      </c>
      <c r="L2153" s="1191">
        <v>29.088000000000001</v>
      </c>
      <c r="M2153" s="1191">
        <v>50.4</v>
      </c>
      <c r="N2153" s="1190">
        <v>1</v>
      </c>
      <c r="O2153" s="1190">
        <v>0</v>
      </c>
      <c r="P2153" s="1187">
        <v>4690379100096</v>
      </c>
      <c r="Q2153" s="1190"/>
      <c r="R2153" s="1190">
        <v>0</v>
      </c>
      <c r="S2153" s="968" t="s">
        <v>4092</v>
      </c>
      <c r="T2153" s="983">
        <f t="shared" si="68"/>
        <v>3244.1400000000003</v>
      </c>
      <c r="U2153" s="983">
        <f t="shared" si="67"/>
        <v>3406.3470000000007</v>
      </c>
      <c r="V2153" s="1169"/>
    </row>
    <row r="2154" spans="1:22" hidden="1">
      <c r="A2154" s="1187" t="s">
        <v>5064</v>
      </c>
      <c r="B2154" s="1188">
        <v>610010005606</v>
      </c>
      <c r="C2154" s="1187" t="s">
        <v>5086</v>
      </c>
      <c r="D2154" s="1187" t="s">
        <v>4101</v>
      </c>
      <c r="E2154" s="1187" t="s">
        <v>4090</v>
      </c>
      <c r="F2154" s="1189">
        <v>4842</v>
      </c>
      <c r="G2154" s="1187" t="s">
        <v>4091</v>
      </c>
      <c r="H2154" s="1190">
        <v>2</v>
      </c>
      <c r="I2154" s="1191">
        <v>1.44</v>
      </c>
      <c r="J2154" s="1191">
        <v>0</v>
      </c>
      <c r="K2154" s="1192">
        <v>35</v>
      </c>
      <c r="L2154" s="1191">
        <v>29.088000000000001</v>
      </c>
      <c r="M2154" s="1191">
        <v>50.4</v>
      </c>
      <c r="N2154" s="1190">
        <v>1</v>
      </c>
      <c r="O2154" s="1190">
        <v>0</v>
      </c>
      <c r="P2154" s="1187">
        <v>4690379100102</v>
      </c>
      <c r="Q2154" s="1190"/>
      <c r="R2154" s="1190">
        <v>0</v>
      </c>
      <c r="S2154" s="968" t="s">
        <v>4092</v>
      </c>
      <c r="T2154" s="983">
        <f t="shared" si="68"/>
        <v>3244.1400000000003</v>
      </c>
      <c r="U2154" s="983">
        <f t="shared" si="67"/>
        <v>3406.3470000000007</v>
      </c>
      <c r="V2154" s="1169"/>
    </row>
    <row r="2155" spans="1:22" hidden="1">
      <c r="A2155" s="1187" t="s">
        <v>5064</v>
      </c>
      <c r="B2155" s="1188">
        <v>610010005617</v>
      </c>
      <c r="C2155" s="1187" t="s">
        <v>5087</v>
      </c>
      <c r="D2155" s="1187" t="s">
        <v>4101</v>
      </c>
      <c r="E2155" s="1187" t="s">
        <v>4090</v>
      </c>
      <c r="F2155" s="1189">
        <v>4512</v>
      </c>
      <c r="G2155" s="1187" t="s">
        <v>4091</v>
      </c>
      <c r="H2155" s="1190">
        <v>2</v>
      </c>
      <c r="I2155" s="1191">
        <v>1.44</v>
      </c>
      <c r="J2155" s="1191">
        <v>0</v>
      </c>
      <c r="K2155" s="1192">
        <v>35</v>
      </c>
      <c r="L2155" s="1191">
        <v>29.088000000000001</v>
      </c>
      <c r="M2155" s="1191">
        <v>50.4</v>
      </c>
      <c r="N2155" s="1190">
        <v>1</v>
      </c>
      <c r="O2155" s="1190">
        <v>0</v>
      </c>
      <c r="P2155" s="1187">
        <v>4690379100119</v>
      </c>
      <c r="Q2155" s="1190"/>
      <c r="R2155" s="1190">
        <v>0</v>
      </c>
      <c r="S2155" s="968" t="s">
        <v>4092</v>
      </c>
      <c r="T2155" s="983">
        <f t="shared" si="68"/>
        <v>3023.04</v>
      </c>
      <c r="U2155" s="983">
        <f t="shared" si="67"/>
        <v>3174.192</v>
      </c>
      <c r="V2155" s="1169"/>
    </row>
    <row r="2156" spans="1:22" hidden="1">
      <c r="A2156" s="1187" t="s">
        <v>5064</v>
      </c>
      <c r="B2156" s="1188">
        <v>610010005618</v>
      </c>
      <c r="C2156" s="1187" t="s">
        <v>5088</v>
      </c>
      <c r="D2156" s="1187" t="s">
        <v>4101</v>
      </c>
      <c r="E2156" s="1187" t="s">
        <v>4090</v>
      </c>
      <c r="F2156" s="1189">
        <v>4512</v>
      </c>
      <c r="G2156" s="1187" t="s">
        <v>4091</v>
      </c>
      <c r="H2156" s="1190">
        <v>2</v>
      </c>
      <c r="I2156" s="1191">
        <v>1.44</v>
      </c>
      <c r="J2156" s="1191">
        <v>0</v>
      </c>
      <c r="K2156" s="1192">
        <v>35</v>
      </c>
      <c r="L2156" s="1191">
        <v>29.088000000000001</v>
      </c>
      <c r="M2156" s="1191">
        <v>50.4</v>
      </c>
      <c r="N2156" s="1190">
        <v>1</v>
      </c>
      <c r="O2156" s="1190">
        <v>0</v>
      </c>
      <c r="P2156" s="1187">
        <v>4690379100126</v>
      </c>
      <c r="Q2156" s="1190"/>
      <c r="R2156" s="1190">
        <v>0</v>
      </c>
      <c r="S2156" s="968" t="s">
        <v>4092</v>
      </c>
      <c r="T2156" s="983">
        <f t="shared" si="68"/>
        <v>3023.04</v>
      </c>
      <c r="U2156" s="983">
        <f t="shared" si="67"/>
        <v>3174.192</v>
      </c>
      <c r="V2156" s="1169"/>
    </row>
    <row r="2157" spans="1:22" hidden="1">
      <c r="A2157" s="1187" t="s">
        <v>5064</v>
      </c>
      <c r="B2157" s="1188">
        <v>610010005619</v>
      </c>
      <c r="C2157" s="1187" t="s">
        <v>5089</v>
      </c>
      <c r="D2157" s="1187" t="s">
        <v>4101</v>
      </c>
      <c r="E2157" s="1187" t="s">
        <v>4090</v>
      </c>
      <c r="F2157" s="1189">
        <v>4512</v>
      </c>
      <c r="G2157" s="1187" t="s">
        <v>4091</v>
      </c>
      <c r="H2157" s="1190">
        <v>2</v>
      </c>
      <c r="I2157" s="1191">
        <v>1.44</v>
      </c>
      <c r="J2157" s="1191">
        <v>0</v>
      </c>
      <c r="K2157" s="1192">
        <v>35</v>
      </c>
      <c r="L2157" s="1191">
        <v>29.088000000000001</v>
      </c>
      <c r="M2157" s="1191">
        <v>50.4</v>
      </c>
      <c r="N2157" s="1190">
        <v>1</v>
      </c>
      <c r="O2157" s="1190">
        <v>0</v>
      </c>
      <c r="P2157" s="1187">
        <v>4690379100133</v>
      </c>
      <c r="Q2157" s="1190"/>
      <c r="R2157" s="1190">
        <v>0</v>
      </c>
      <c r="S2157" s="968" t="s">
        <v>4092</v>
      </c>
      <c r="T2157" s="983">
        <f t="shared" si="68"/>
        <v>3023.04</v>
      </c>
      <c r="U2157" s="983">
        <f t="shared" si="67"/>
        <v>3174.192</v>
      </c>
      <c r="V2157" s="1169"/>
    </row>
    <row r="2158" spans="1:22" hidden="1">
      <c r="A2158" s="1187" t="s">
        <v>5064</v>
      </c>
      <c r="B2158" s="1188">
        <v>610010005620</v>
      </c>
      <c r="C2158" s="1187" t="s">
        <v>5090</v>
      </c>
      <c r="D2158" s="1187" t="s">
        <v>4101</v>
      </c>
      <c r="E2158" s="1187" t="s">
        <v>4090</v>
      </c>
      <c r="F2158" s="1189">
        <v>4938</v>
      </c>
      <c r="G2158" s="1187" t="s">
        <v>4091</v>
      </c>
      <c r="H2158" s="1190">
        <v>2</v>
      </c>
      <c r="I2158" s="1191">
        <v>1.44</v>
      </c>
      <c r="J2158" s="1191">
        <v>0</v>
      </c>
      <c r="K2158" s="1192">
        <v>35</v>
      </c>
      <c r="L2158" s="1191">
        <v>29.088000000000001</v>
      </c>
      <c r="M2158" s="1191">
        <v>50.4</v>
      </c>
      <c r="N2158" s="1190">
        <v>1</v>
      </c>
      <c r="O2158" s="1190">
        <v>0</v>
      </c>
      <c r="P2158" s="1187">
        <v>4690379100140</v>
      </c>
      <c r="Q2158" s="1190"/>
      <c r="R2158" s="1190">
        <v>0</v>
      </c>
      <c r="S2158" s="968" t="s">
        <v>4092</v>
      </c>
      <c r="T2158" s="983">
        <f t="shared" si="68"/>
        <v>3308.46</v>
      </c>
      <c r="U2158" s="983">
        <f t="shared" si="67"/>
        <v>3473.8830000000003</v>
      </c>
      <c r="V2158" s="1169"/>
    </row>
    <row r="2159" spans="1:22" hidden="1">
      <c r="A2159" s="1187" t="s">
        <v>5064</v>
      </c>
      <c r="B2159" s="1188">
        <v>610010005621</v>
      </c>
      <c r="C2159" s="1187" t="s">
        <v>5091</v>
      </c>
      <c r="D2159" s="1187" t="s">
        <v>4101</v>
      </c>
      <c r="E2159" s="1187" t="s">
        <v>4090</v>
      </c>
      <c r="F2159" s="1189">
        <v>4938</v>
      </c>
      <c r="G2159" s="1187" t="s">
        <v>4091</v>
      </c>
      <c r="H2159" s="1190">
        <v>2</v>
      </c>
      <c r="I2159" s="1191">
        <v>1.44</v>
      </c>
      <c r="J2159" s="1191">
        <v>0</v>
      </c>
      <c r="K2159" s="1192">
        <v>35</v>
      </c>
      <c r="L2159" s="1191">
        <v>29.088000000000001</v>
      </c>
      <c r="M2159" s="1191">
        <v>50.4</v>
      </c>
      <c r="N2159" s="1190">
        <v>1</v>
      </c>
      <c r="O2159" s="1190">
        <v>0</v>
      </c>
      <c r="P2159" s="1187">
        <v>4690379100157</v>
      </c>
      <c r="Q2159" s="1190"/>
      <c r="R2159" s="1190">
        <v>0</v>
      </c>
      <c r="S2159" s="968" t="s">
        <v>4092</v>
      </c>
      <c r="T2159" s="983">
        <f t="shared" si="68"/>
        <v>3308.46</v>
      </c>
      <c r="U2159" s="983">
        <f t="shared" si="67"/>
        <v>3473.8830000000003</v>
      </c>
      <c r="V2159" s="1169"/>
    </row>
    <row r="2160" spans="1:22" hidden="1">
      <c r="A2160" s="1187" t="s">
        <v>5064</v>
      </c>
      <c r="B2160" s="1188">
        <v>610010003164</v>
      </c>
      <c r="C2160" s="1187" t="s">
        <v>5092</v>
      </c>
      <c r="D2160" s="1187" t="s">
        <v>4089</v>
      </c>
      <c r="E2160" s="1187" t="s">
        <v>4090</v>
      </c>
      <c r="F2160" s="1189">
        <v>6390</v>
      </c>
      <c r="G2160" s="1187" t="s">
        <v>4091</v>
      </c>
      <c r="H2160" s="1190">
        <v>2</v>
      </c>
      <c r="I2160" s="1191">
        <v>0.72</v>
      </c>
      <c r="J2160" s="1191">
        <v>0</v>
      </c>
      <c r="K2160" s="1192">
        <v>30</v>
      </c>
      <c r="L2160" s="1191">
        <v>31.32</v>
      </c>
      <c r="M2160" s="1191">
        <v>21.6</v>
      </c>
      <c r="N2160" s="1190">
        <v>1</v>
      </c>
      <c r="O2160" s="1190">
        <v>0</v>
      </c>
      <c r="P2160" s="1187">
        <v>4690379100713</v>
      </c>
      <c r="Q2160" s="1190"/>
      <c r="R2160" s="1190">
        <v>0</v>
      </c>
      <c r="S2160" s="968" t="s">
        <v>4092</v>
      </c>
      <c r="T2160" s="983">
        <f t="shared" si="68"/>
        <v>4281.3</v>
      </c>
      <c r="U2160" s="983">
        <f t="shared" ref="U2160:U2223" si="69">T2160*1.05</f>
        <v>4495.3650000000007</v>
      </c>
      <c r="V2160" s="1169"/>
    </row>
    <row r="2161" spans="1:22" hidden="1">
      <c r="A2161" s="1187" t="s">
        <v>5064</v>
      </c>
      <c r="B2161" s="1188">
        <v>600010002389</v>
      </c>
      <c r="C2161" s="1187" t="s">
        <v>5093</v>
      </c>
      <c r="D2161" s="1187"/>
      <c r="E2161" s="1187" t="s">
        <v>4090</v>
      </c>
      <c r="F2161" s="1189">
        <v>5520</v>
      </c>
      <c r="G2161" s="1187" t="s">
        <v>4091</v>
      </c>
      <c r="H2161" s="1190">
        <v>47</v>
      </c>
      <c r="I2161" s="1191">
        <v>1.08</v>
      </c>
      <c r="J2161" s="1191">
        <v>0</v>
      </c>
      <c r="K2161" s="1192">
        <v>48</v>
      </c>
      <c r="L2161" s="1191">
        <v>20.303999999999998</v>
      </c>
      <c r="M2161" s="1191">
        <v>51.84</v>
      </c>
      <c r="N2161" s="1190">
        <v>1</v>
      </c>
      <c r="O2161" s="1190">
        <v>0</v>
      </c>
      <c r="P2161" s="1187">
        <v>4690379099796</v>
      </c>
      <c r="Q2161" s="1190"/>
      <c r="R2161" s="1190">
        <v>0</v>
      </c>
      <c r="S2161" s="968" t="s">
        <v>4092</v>
      </c>
      <c r="T2161" s="983">
        <f t="shared" si="68"/>
        <v>3698.4</v>
      </c>
      <c r="U2161" s="983">
        <f t="shared" si="69"/>
        <v>3883.32</v>
      </c>
      <c r="V2161" s="1169"/>
    </row>
    <row r="2162" spans="1:22" hidden="1">
      <c r="A2162" s="1187" t="s">
        <v>5064</v>
      </c>
      <c r="B2162" s="1188">
        <v>600010002390</v>
      </c>
      <c r="C2162" s="1187" t="s">
        <v>5094</v>
      </c>
      <c r="D2162" s="1187"/>
      <c r="E2162" s="1187" t="s">
        <v>4090</v>
      </c>
      <c r="F2162" s="1189">
        <v>5520</v>
      </c>
      <c r="G2162" s="1187" t="s">
        <v>4091</v>
      </c>
      <c r="H2162" s="1190">
        <v>47</v>
      </c>
      <c r="I2162" s="1191">
        <v>1.08</v>
      </c>
      <c r="J2162" s="1191">
        <v>0</v>
      </c>
      <c r="K2162" s="1192">
        <v>48</v>
      </c>
      <c r="L2162" s="1191">
        <v>20.303999999999998</v>
      </c>
      <c r="M2162" s="1191">
        <v>51.84</v>
      </c>
      <c r="N2162" s="1190">
        <v>1</v>
      </c>
      <c r="O2162" s="1190">
        <v>0</v>
      </c>
      <c r="P2162" s="1187">
        <v>4690379099802</v>
      </c>
      <c r="Q2162" s="1190"/>
      <c r="R2162" s="1190">
        <v>0</v>
      </c>
      <c r="S2162" s="968" t="s">
        <v>4092</v>
      </c>
      <c r="T2162" s="983">
        <f t="shared" si="68"/>
        <v>3698.4</v>
      </c>
      <c r="U2162" s="983">
        <f t="shared" si="69"/>
        <v>3883.32</v>
      </c>
      <c r="V2162" s="1169"/>
    </row>
    <row r="2163" spans="1:22" hidden="1">
      <c r="A2163" s="1187" t="s">
        <v>5064</v>
      </c>
      <c r="B2163" s="1188">
        <v>600010002391</v>
      </c>
      <c r="C2163" s="1187" t="s">
        <v>5095</v>
      </c>
      <c r="D2163" s="1187"/>
      <c r="E2163" s="1187" t="s">
        <v>4090</v>
      </c>
      <c r="F2163" s="1189">
        <v>5520</v>
      </c>
      <c r="G2163" s="1187" t="s">
        <v>4091</v>
      </c>
      <c r="H2163" s="1190">
        <v>47</v>
      </c>
      <c r="I2163" s="1191">
        <v>1.08</v>
      </c>
      <c r="J2163" s="1191">
        <v>0</v>
      </c>
      <c r="K2163" s="1192">
        <v>48</v>
      </c>
      <c r="L2163" s="1191">
        <v>20.303999999999998</v>
      </c>
      <c r="M2163" s="1191">
        <v>51.84</v>
      </c>
      <c r="N2163" s="1190">
        <v>1</v>
      </c>
      <c r="O2163" s="1190">
        <v>0</v>
      </c>
      <c r="P2163" s="1187">
        <v>4690379099819</v>
      </c>
      <c r="Q2163" s="1190"/>
      <c r="R2163" s="1190">
        <v>0</v>
      </c>
      <c r="S2163" s="968" t="s">
        <v>4092</v>
      </c>
      <c r="T2163" s="983">
        <f t="shared" si="68"/>
        <v>3698.4</v>
      </c>
      <c r="U2163" s="983">
        <f t="shared" si="69"/>
        <v>3883.32</v>
      </c>
      <c r="V2163" s="1169"/>
    </row>
    <row r="2164" spans="1:22" hidden="1">
      <c r="A2164" s="1187" t="s">
        <v>5064</v>
      </c>
      <c r="B2164" s="1188">
        <v>600010002392</v>
      </c>
      <c r="C2164" s="1187" t="s">
        <v>5096</v>
      </c>
      <c r="D2164" s="1187"/>
      <c r="E2164" s="1187" t="s">
        <v>4090</v>
      </c>
      <c r="F2164" s="1189">
        <v>5520</v>
      </c>
      <c r="G2164" s="1187" t="s">
        <v>4091</v>
      </c>
      <c r="H2164" s="1190">
        <v>47</v>
      </c>
      <c r="I2164" s="1191">
        <v>1.08</v>
      </c>
      <c r="J2164" s="1191">
        <v>0</v>
      </c>
      <c r="K2164" s="1192">
        <v>48</v>
      </c>
      <c r="L2164" s="1191">
        <v>20.303999999999998</v>
      </c>
      <c r="M2164" s="1191">
        <v>51.84</v>
      </c>
      <c r="N2164" s="1190">
        <v>1</v>
      </c>
      <c r="O2164" s="1190">
        <v>0</v>
      </c>
      <c r="P2164" s="1187">
        <v>4690379099826</v>
      </c>
      <c r="Q2164" s="1190"/>
      <c r="R2164" s="1190">
        <v>0</v>
      </c>
      <c r="S2164" s="968" t="s">
        <v>4092</v>
      </c>
      <c r="T2164" s="983">
        <f t="shared" si="68"/>
        <v>3698.4</v>
      </c>
      <c r="U2164" s="983">
        <f t="shared" si="69"/>
        <v>3883.32</v>
      </c>
      <c r="V2164" s="1169"/>
    </row>
    <row r="2165" spans="1:22" hidden="1">
      <c r="A2165" s="1187" t="s">
        <v>5064</v>
      </c>
      <c r="B2165" s="1188">
        <v>610110001199</v>
      </c>
      <c r="C2165" s="1187" t="s">
        <v>5097</v>
      </c>
      <c r="D2165" s="1187" t="s">
        <v>4114</v>
      </c>
      <c r="E2165" s="1187" t="s">
        <v>4090</v>
      </c>
      <c r="F2165" s="1189">
        <v>14400</v>
      </c>
      <c r="G2165" s="1187" t="s">
        <v>4091</v>
      </c>
      <c r="H2165" s="1190">
        <v>11</v>
      </c>
      <c r="I2165" s="1191">
        <v>0.99</v>
      </c>
      <c r="J2165" s="1191">
        <v>0</v>
      </c>
      <c r="K2165" s="1192">
        <v>36</v>
      </c>
      <c r="L2165" s="1191">
        <v>20.354399999999998</v>
      </c>
      <c r="M2165" s="1191">
        <v>35.64</v>
      </c>
      <c r="N2165" s="1190">
        <v>1</v>
      </c>
      <c r="O2165" s="1190">
        <v>0</v>
      </c>
      <c r="P2165" s="1187">
        <v>4690379102793</v>
      </c>
      <c r="Q2165" s="1190"/>
      <c r="R2165" s="1190">
        <v>0</v>
      </c>
      <c r="S2165" s="968" t="s">
        <v>4092</v>
      </c>
      <c r="T2165" s="983">
        <f t="shared" si="68"/>
        <v>9648</v>
      </c>
      <c r="U2165" s="983">
        <f t="shared" si="69"/>
        <v>10130.4</v>
      </c>
      <c r="V2165" s="1169"/>
    </row>
    <row r="2166" spans="1:22" hidden="1">
      <c r="A2166" s="1187" t="s">
        <v>5064</v>
      </c>
      <c r="B2166" s="1188">
        <v>610110001200</v>
      </c>
      <c r="C2166" s="1187" t="s">
        <v>5098</v>
      </c>
      <c r="D2166" s="1187" t="s">
        <v>4114</v>
      </c>
      <c r="E2166" s="1187" t="s">
        <v>4090</v>
      </c>
      <c r="F2166" s="1189">
        <v>14400</v>
      </c>
      <c r="G2166" s="1187" t="s">
        <v>4091</v>
      </c>
      <c r="H2166" s="1190">
        <v>11</v>
      </c>
      <c r="I2166" s="1191">
        <v>0.99</v>
      </c>
      <c r="J2166" s="1191">
        <v>0</v>
      </c>
      <c r="K2166" s="1192">
        <v>36</v>
      </c>
      <c r="L2166" s="1191">
        <v>20.354399999999998</v>
      </c>
      <c r="M2166" s="1191">
        <v>35.64</v>
      </c>
      <c r="N2166" s="1190">
        <v>1</v>
      </c>
      <c r="O2166" s="1190">
        <v>0</v>
      </c>
      <c r="P2166" s="1187">
        <v>4690379102809</v>
      </c>
      <c r="Q2166" s="1190"/>
      <c r="R2166" s="1190">
        <v>0</v>
      </c>
      <c r="S2166" s="968" t="s">
        <v>4092</v>
      </c>
      <c r="T2166" s="983">
        <f t="shared" si="68"/>
        <v>9648</v>
      </c>
      <c r="U2166" s="983">
        <f t="shared" si="69"/>
        <v>10130.4</v>
      </c>
      <c r="V2166" s="1169"/>
    </row>
    <row r="2167" spans="1:22" hidden="1">
      <c r="A2167" s="1187" t="s">
        <v>5064</v>
      </c>
      <c r="B2167" s="1188">
        <v>610110001201</v>
      </c>
      <c r="C2167" s="1187" t="s">
        <v>5099</v>
      </c>
      <c r="D2167" s="1187" t="s">
        <v>4114</v>
      </c>
      <c r="E2167" s="1187" t="s">
        <v>4090</v>
      </c>
      <c r="F2167" s="1189">
        <v>14400</v>
      </c>
      <c r="G2167" s="1187" t="s">
        <v>4091</v>
      </c>
      <c r="H2167" s="1190">
        <v>11</v>
      </c>
      <c r="I2167" s="1191">
        <v>0.99</v>
      </c>
      <c r="J2167" s="1191">
        <v>0</v>
      </c>
      <c r="K2167" s="1192">
        <v>36</v>
      </c>
      <c r="L2167" s="1191">
        <v>20.354399999999998</v>
      </c>
      <c r="M2167" s="1191">
        <v>35.64</v>
      </c>
      <c r="N2167" s="1190">
        <v>1</v>
      </c>
      <c r="O2167" s="1190">
        <v>0</v>
      </c>
      <c r="P2167" s="1187">
        <v>4690379102816</v>
      </c>
      <c r="Q2167" s="1190"/>
      <c r="R2167" s="1190">
        <v>0</v>
      </c>
      <c r="S2167" s="968" t="s">
        <v>4092</v>
      </c>
      <c r="T2167" s="983">
        <f t="shared" si="68"/>
        <v>9648</v>
      </c>
      <c r="U2167" s="983">
        <f t="shared" si="69"/>
        <v>10130.4</v>
      </c>
      <c r="V2167" s="1169"/>
    </row>
    <row r="2168" spans="1:22" hidden="1">
      <c r="A2168" s="1187" t="s">
        <v>5064</v>
      </c>
      <c r="B2168" s="1188">
        <v>610110001202</v>
      </c>
      <c r="C2168" s="1187" t="s">
        <v>5100</v>
      </c>
      <c r="D2168" s="1187" t="s">
        <v>4114</v>
      </c>
      <c r="E2168" s="1187" t="s">
        <v>4090</v>
      </c>
      <c r="F2168" s="1189">
        <v>14400</v>
      </c>
      <c r="G2168" s="1187" t="s">
        <v>4091</v>
      </c>
      <c r="H2168" s="1190">
        <v>11</v>
      </c>
      <c r="I2168" s="1191">
        <v>0.99</v>
      </c>
      <c r="J2168" s="1191">
        <v>0</v>
      </c>
      <c r="K2168" s="1192">
        <v>36</v>
      </c>
      <c r="L2168" s="1191">
        <v>20.354399999999998</v>
      </c>
      <c r="M2168" s="1191">
        <v>35.64</v>
      </c>
      <c r="N2168" s="1190">
        <v>1</v>
      </c>
      <c r="O2168" s="1190">
        <v>0</v>
      </c>
      <c r="P2168" s="1187">
        <v>4690379102823</v>
      </c>
      <c r="Q2168" s="1190"/>
      <c r="R2168" s="1190">
        <v>0</v>
      </c>
      <c r="S2168" s="968" t="s">
        <v>4092</v>
      </c>
      <c r="T2168" s="983">
        <f t="shared" si="68"/>
        <v>9648</v>
      </c>
      <c r="U2168" s="983">
        <f t="shared" si="69"/>
        <v>10130.4</v>
      </c>
      <c r="V2168" s="1169"/>
    </row>
    <row r="2169" spans="1:22" hidden="1">
      <c r="A2169" s="1187" t="s">
        <v>5064</v>
      </c>
      <c r="B2169" s="1188">
        <v>610110001203</v>
      </c>
      <c r="C2169" s="1187" t="s">
        <v>5101</v>
      </c>
      <c r="D2169" s="1187" t="s">
        <v>4114</v>
      </c>
      <c r="E2169" s="1187" t="s">
        <v>4090</v>
      </c>
      <c r="F2169" s="1189">
        <v>14400</v>
      </c>
      <c r="G2169" s="1187" t="s">
        <v>4091</v>
      </c>
      <c r="H2169" s="1190">
        <v>11</v>
      </c>
      <c r="I2169" s="1191">
        <v>0.99</v>
      </c>
      <c r="J2169" s="1191">
        <v>0</v>
      </c>
      <c r="K2169" s="1192">
        <v>36</v>
      </c>
      <c r="L2169" s="1191">
        <v>20.354399999999998</v>
      </c>
      <c r="M2169" s="1191">
        <v>35.64</v>
      </c>
      <c r="N2169" s="1190">
        <v>1</v>
      </c>
      <c r="O2169" s="1190">
        <v>0</v>
      </c>
      <c r="P2169" s="1187">
        <v>4690379102830</v>
      </c>
      <c r="Q2169" s="1190"/>
      <c r="R2169" s="1190">
        <v>0</v>
      </c>
      <c r="S2169" s="968" t="s">
        <v>4092</v>
      </c>
      <c r="T2169" s="983">
        <f t="shared" si="68"/>
        <v>9648</v>
      </c>
      <c r="U2169" s="983">
        <f t="shared" si="69"/>
        <v>10130.4</v>
      </c>
      <c r="V2169" s="1169"/>
    </row>
    <row r="2170" spans="1:22" hidden="1">
      <c r="A2170" s="1187" t="s">
        <v>5064</v>
      </c>
      <c r="B2170" s="1188">
        <v>610130007542</v>
      </c>
      <c r="C2170" s="1187" t="s">
        <v>5102</v>
      </c>
      <c r="D2170" s="1187" t="s">
        <v>4119</v>
      </c>
      <c r="E2170" s="1187" t="s">
        <v>4135</v>
      </c>
      <c r="F2170" s="1189">
        <v>1236</v>
      </c>
      <c r="G2170" s="1187" t="s">
        <v>4091</v>
      </c>
      <c r="H2170" s="1190">
        <v>10</v>
      </c>
      <c r="I2170" s="1191">
        <v>0.57599539203686401</v>
      </c>
      <c r="J2170" s="1191">
        <v>8</v>
      </c>
      <c r="K2170" s="1192">
        <v>60</v>
      </c>
      <c r="L2170" s="1191">
        <v>12.44</v>
      </c>
      <c r="M2170" s="1191">
        <v>34.559723522211797</v>
      </c>
      <c r="N2170" s="1190">
        <v>1</v>
      </c>
      <c r="O2170" s="1190">
        <v>0</v>
      </c>
      <c r="P2170" s="1187">
        <v>4690379102243</v>
      </c>
      <c r="Q2170" s="1190"/>
      <c r="R2170" s="1190">
        <v>0</v>
      </c>
      <c r="S2170" s="968" t="s">
        <v>4092</v>
      </c>
      <c r="T2170" s="983">
        <f t="shared" si="68"/>
        <v>828.12</v>
      </c>
      <c r="U2170" s="983">
        <f t="shared" si="69"/>
        <v>869.52600000000007</v>
      </c>
      <c r="V2170" s="1169"/>
    </row>
    <row r="2171" spans="1:22" hidden="1">
      <c r="A2171" s="1187" t="s">
        <v>5064</v>
      </c>
      <c r="B2171" s="1188">
        <v>610130007543</v>
      </c>
      <c r="C2171" s="1187" t="s">
        <v>5103</v>
      </c>
      <c r="D2171" s="1187" t="s">
        <v>4119</v>
      </c>
      <c r="E2171" s="1187" t="s">
        <v>4135</v>
      </c>
      <c r="F2171" s="1189">
        <v>1236</v>
      </c>
      <c r="G2171" s="1187" t="s">
        <v>4091</v>
      </c>
      <c r="H2171" s="1190">
        <v>10</v>
      </c>
      <c r="I2171" s="1191">
        <v>0.57599539203686401</v>
      </c>
      <c r="J2171" s="1191">
        <v>8</v>
      </c>
      <c r="K2171" s="1192">
        <v>60</v>
      </c>
      <c r="L2171" s="1191">
        <v>12.44</v>
      </c>
      <c r="M2171" s="1191">
        <v>34.559723522211797</v>
      </c>
      <c r="N2171" s="1190">
        <v>1</v>
      </c>
      <c r="O2171" s="1190">
        <v>0</v>
      </c>
      <c r="P2171" s="1187">
        <v>4690379102250</v>
      </c>
      <c r="Q2171" s="1190"/>
      <c r="R2171" s="1190">
        <v>0</v>
      </c>
      <c r="S2171" s="968" t="s">
        <v>4092</v>
      </c>
      <c r="T2171" s="983">
        <f t="shared" si="68"/>
        <v>828.12</v>
      </c>
      <c r="U2171" s="983">
        <f t="shared" si="69"/>
        <v>869.52600000000007</v>
      </c>
      <c r="V2171" s="1169"/>
    </row>
    <row r="2172" spans="1:22" hidden="1">
      <c r="A2172" s="1187" t="s">
        <v>5064</v>
      </c>
      <c r="B2172" s="1188">
        <v>610130007544</v>
      </c>
      <c r="C2172" s="1187" t="s">
        <v>5104</v>
      </c>
      <c r="D2172" s="1187" t="s">
        <v>4119</v>
      </c>
      <c r="E2172" s="1187" t="s">
        <v>4135</v>
      </c>
      <c r="F2172" s="1189">
        <v>1236</v>
      </c>
      <c r="G2172" s="1187" t="s">
        <v>4091</v>
      </c>
      <c r="H2172" s="1190">
        <v>10</v>
      </c>
      <c r="I2172" s="1191">
        <v>0.57599539203686401</v>
      </c>
      <c r="J2172" s="1191">
        <v>8</v>
      </c>
      <c r="K2172" s="1192">
        <v>60</v>
      </c>
      <c r="L2172" s="1191">
        <v>12.44</v>
      </c>
      <c r="M2172" s="1191">
        <v>34.559723522211797</v>
      </c>
      <c r="N2172" s="1190">
        <v>1</v>
      </c>
      <c r="O2172" s="1190">
        <v>0</v>
      </c>
      <c r="P2172" s="1187">
        <v>4690379102267</v>
      </c>
      <c r="Q2172" s="1190"/>
      <c r="R2172" s="1190">
        <v>0</v>
      </c>
      <c r="S2172" s="968" t="s">
        <v>4092</v>
      </c>
      <c r="T2172" s="983">
        <f t="shared" si="68"/>
        <v>828.12</v>
      </c>
      <c r="U2172" s="983">
        <f t="shared" si="69"/>
        <v>869.52600000000007</v>
      </c>
      <c r="V2172" s="1169"/>
    </row>
    <row r="2173" spans="1:22" hidden="1">
      <c r="A2173" s="1187" t="s">
        <v>5064</v>
      </c>
      <c r="B2173" s="1188">
        <v>610130007545</v>
      </c>
      <c r="C2173" s="1187" t="s">
        <v>5105</v>
      </c>
      <c r="D2173" s="1187" t="s">
        <v>4119</v>
      </c>
      <c r="E2173" s="1187" t="s">
        <v>4135</v>
      </c>
      <c r="F2173" s="1189">
        <v>1236</v>
      </c>
      <c r="G2173" s="1187" t="s">
        <v>4091</v>
      </c>
      <c r="H2173" s="1190">
        <v>10</v>
      </c>
      <c r="I2173" s="1191">
        <v>0.57599539203686401</v>
      </c>
      <c r="J2173" s="1191">
        <v>8</v>
      </c>
      <c r="K2173" s="1192">
        <v>60</v>
      </c>
      <c r="L2173" s="1191">
        <v>12.44</v>
      </c>
      <c r="M2173" s="1191">
        <v>34.559723522211797</v>
      </c>
      <c r="N2173" s="1190">
        <v>1</v>
      </c>
      <c r="O2173" s="1190">
        <v>0</v>
      </c>
      <c r="P2173" s="1187">
        <v>4690379102274</v>
      </c>
      <c r="Q2173" s="1190"/>
      <c r="R2173" s="1190">
        <v>0</v>
      </c>
      <c r="S2173" s="968" t="s">
        <v>4092</v>
      </c>
      <c r="T2173" s="983">
        <f t="shared" si="68"/>
        <v>828.12</v>
      </c>
      <c r="U2173" s="983">
        <f t="shared" si="69"/>
        <v>869.52600000000007</v>
      </c>
      <c r="V2173" s="1169"/>
    </row>
    <row r="2174" spans="1:22" hidden="1">
      <c r="A2174" s="1187" t="s">
        <v>5064</v>
      </c>
      <c r="B2174" s="1188">
        <v>610130007546</v>
      </c>
      <c r="C2174" s="1187" t="s">
        <v>5106</v>
      </c>
      <c r="D2174" s="1187" t="s">
        <v>4119</v>
      </c>
      <c r="E2174" s="1187" t="s">
        <v>4135</v>
      </c>
      <c r="F2174" s="1189">
        <v>1236</v>
      </c>
      <c r="G2174" s="1187" t="s">
        <v>4091</v>
      </c>
      <c r="H2174" s="1190">
        <v>10</v>
      </c>
      <c r="I2174" s="1191">
        <v>0.57599539203686401</v>
      </c>
      <c r="J2174" s="1191">
        <v>8</v>
      </c>
      <c r="K2174" s="1192">
        <v>60</v>
      </c>
      <c r="L2174" s="1191">
        <v>12.44</v>
      </c>
      <c r="M2174" s="1191">
        <v>34.559723522211797</v>
      </c>
      <c r="N2174" s="1190">
        <v>1</v>
      </c>
      <c r="O2174" s="1190">
        <v>0</v>
      </c>
      <c r="P2174" s="1187">
        <v>4690379102281</v>
      </c>
      <c r="Q2174" s="1190"/>
      <c r="R2174" s="1190">
        <v>0</v>
      </c>
      <c r="S2174" s="968" t="s">
        <v>4092</v>
      </c>
      <c r="T2174" s="983">
        <f t="shared" si="68"/>
        <v>828.12</v>
      </c>
      <c r="U2174" s="983">
        <f t="shared" si="69"/>
        <v>869.52600000000007</v>
      </c>
      <c r="V2174" s="1169"/>
    </row>
    <row r="2175" spans="1:22" hidden="1">
      <c r="A2175" s="1187" t="s">
        <v>5064</v>
      </c>
      <c r="B2175" s="1188">
        <v>610130007547</v>
      </c>
      <c r="C2175" s="1187" t="s">
        <v>5107</v>
      </c>
      <c r="D2175" s="1187" t="s">
        <v>4125</v>
      </c>
      <c r="E2175" s="1187" t="s">
        <v>4135</v>
      </c>
      <c r="F2175" s="1189">
        <v>1098</v>
      </c>
      <c r="G2175" s="1187" t="s">
        <v>4091</v>
      </c>
      <c r="H2175" s="1190">
        <v>10</v>
      </c>
      <c r="I2175" s="1191">
        <v>0.43199654402764798</v>
      </c>
      <c r="J2175" s="1191">
        <v>6</v>
      </c>
      <c r="K2175" s="1192">
        <v>72</v>
      </c>
      <c r="L2175" s="1191">
        <v>9.33</v>
      </c>
      <c r="M2175" s="1191">
        <v>31.103751169990598</v>
      </c>
      <c r="N2175" s="1190">
        <v>1</v>
      </c>
      <c r="O2175" s="1190">
        <v>0</v>
      </c>
      <c r="P2175" s="1187">
        <v>4690379102298</v>
      </c>
      <c r="Q2175" s="1190"/>
      <c r="R2175" s="1190">
        <v>0</v>
      </c>
      <c r="S2175" s="968" t="s">
        <v>4092</v>
      </c>
      <c r="T2175" s="983">
        <f t="shared" si="68"/>
        <v>735.66000000000008</v>
      </c>
      <c r="U2175" s="983">
        <f t="shared" si="69"/>
        <v>772.4430000000001</v>
      </c>
      <c r="V2175" s="1169"/>
    </row>
    <row r="2176" spans="1:22" hidden="1">
      <c r="A2176" s="1187" t="s">
        <v>5064</v>
      </c>
      <c r="B2176" s="1188">
        <v>610130007548</v>
      </c>
      <c r="C2176" s="1187" t="s">
        <v>5108</v>
      </c>
      <c r="D2176" s="1187" t="s">
        <v>4125</v>
      </c>
      <c r="E2176" s="1187" t="s">
        <v>4135</v>
      </c>
      <c r="F2176" s="1189">
        <v>1098</v>
      </c>
      <c r="G2176" s="1187" t="s">
        <v>4091</v>
      </c>
      <c r="H2176" s="1190">
        <v>10</v>
      </c>
      <c r="I2176" s="1191">
        <v>0.43199654402764798</v>
      </c>
      <c r="J2176" s="1191">
        <v>6</v>
      </c>
      <c r="K2176" s="1192">
        <v>72</v>
      </c>
      <c r="L2176" s="1191">
        <v>9.33</v>
      </c>
      <c r="M2176" s="1191">
        <v>31.103751169990598</v>
      </c>
      <c r="N2176" s="1190">
        <v>1</v>
      </c>
      <c r="O2176" s="1190">
        <v>0</v>
      </c>
      <c r="P2176" s="1187">
        <v>4690379102304</v>
      </c>
      <c r="Q2176" s="1190"/>
      <c r="R2176" s="1190">
        <v>0</v>
      </c>
      <c r="S2176" s="968" t="s">
        <v>4092</v>
      </c>
      <c r="T2176" s="983">
        <f t="shared" si="68"/>
        <v>735.66000000000008</v>
      </c>
      <c r="U2176" s="983">
        <f t="shared" si="69"/>
        <v>772.4430000000001</v>
      </c>
      <c r="V2176" s="1169"/>
    </row>
    <row r="2177" spans="1:22" hidden="1">
      <c r="A2177" s="1187" t="s">
        <v>5064</v>
      </c>
      <c r="B2177" s="1188">
        <v>610130007549</v>
      </c>
      <c r="C2177" s="1187" t="s">
        <v>5109</v>
      </c>
      <c r="D2177" s="1187" t="s">
        <v>4125</v>
      </c>
      <c r="E2177" s="1187" t="s">
        <v>4135</v>
      </c>
      <c r="F2177" s="1189">
        <v>1098</v>
      </c>
      <c r="G2177" s="1187" t="s">
        <v>4091</v>
      </c>
      <c r="H2177" s="1190">
        <v>10</v>
      </c>
      <c r="I2177" s="1191">
        <v>0.43199654402764798</v>
      </c>
      <c r="J2177" s="1191">
        <v>6</v>
      </c>
      <c r="K2177" s="1192">
        <v>72</v>
      </c>
      <c r="L2177" s="1191">
        <v>9.33</v>
      </c>
      <c r="M2177" s="1191">
        <v>31.103751169990598</v>
      </c>
      <c r="N2177" s="1190">
        <v>1</v>
      </c>
      <c r="O2177" s="1190">
        <v>0</v>
      </c>
      <c r="P2177" s="1187">
        <v>4690379102311</v>
      </c>
      <c r="Q2177" s="1190"/>
      <c r="R2177" s="1190">
        <v>0</v>
      </c>
      <c r="S2177" s="968" t="s">
        <v>4092</v>
      </c>
      <c r="T2177" s="983">
        <f t="shared" si="68"/>
        <v>735.66000000000008</v>
      </c>
      <c r="U2177" s="983">
        <f t="shared" si="69"/>
        <v>772.4430000000001</v>
      </c>
      <c r="V2177" s="1169"/>
    </row>
    <row r="2178" spans="1:22" hidden="1">
      <c r="A2178" s="1187" t="s">
        <v>5064</v>
      </c>
      <c r="B2178" s="1188">
        <v>610130007550</v>
      </c>
      <c r="C2178" s="1187" t="s">
        <v>5110</v>
      </c>
      <c r="D2178" s="1187" t="s">
        <v>4125</v>
      </c>
      <c r="E2178" s="1187" t="s">
        <v>4135</v>
      </c>
      <c r="F2178" s="1189">
        <v>1098</v>
      </c>
      <c r="G2178" s="1187" t="s">
        <v>4091</v>
      </c>
      <c r="H2178" s="1190">
        <v>10</v>
      </c>
      <c r="I2178" s="1191">
        <v>0.43199654402764798</v>
      </c>
      <c r="J2178" s="1191">
        <v>6</v>
      </c>
      <c r="K2178" s="1192">
        <v>72</v>
      </c>
      <c r="L2178" s="1191">
        <v>9.33</v>
      </c>
      <c r="M2178" s="1191">
        <v>31.103751169990598</v>
      </c>
      <c r="N2178" s="1190">
        <v>1</v>
      </c>
      <c r="O2178" s="1190">
        <v>0</v>
      </c>
      <c r="P2178" s="1187">
        <v>4690379102328</v>
      </c>
      <c r="Q2178" s="1190"/>
      <c r="R2178" s="1190">
        <v>0</v>
      </c>
      <c r="S2178" s="968" t="s">
        <v>4092</v>
      </c>
      <c r="T2178" s="983">
        <f t="shared" si="68"/>
        <v>735.66000000000008</v>
      </c>
      <c r="U2178" s="983">
        <f t="shared" si="69"/>
        <v>772.4430000000001</v>
      </c>
      <c r="V2178" s="1169"/>
    </row>
    <row r="2179" spans="1:22" hidden="1">
      <c r="A2179" s="1187" t="s">
        <v>5064</v>
      </c>
      <c r="B2179" s="1188">
        <v>610130007551</v>
      </c>
      <c r="C2179" s="1187" t="s">
        <v>5111</v>
      </c>
      <c r="D2179" s="1187" t="s">
        <v>4125</v>
      </c>
      <c r="E2179" s="1187" t="s">
        <v>4135</v>
      </c>
      <c r="F2179" s="1189">
        <v>1098</v>
      </c>
      <c r="G2179" s="1187" t="s">
        <v>4091</v>
      </c>
      <c r="H2179" s="1190">
        <v>10</v>
      </c>
      <c r="I2179" s="1191">
        <v>0.43199654402764798</v>
      </c>
      <c r="J2179" s="1191">
        <v>6</v>
      </c>
      <c r="K2179" s="1192">
        <v>72</v>
      </c>
      <c r="L2179" s="1191">
        <v>9.33</v>
      </c>
      <c r="M2179" s="1191">
        <v>31.103751169990598</v>
      </c>
      <c r="N2179" s="1190">
        <v>1</v>
      </c>
      <c r="O2179" s="1190">
        <v>0</v>
      </c>
      <c r="P2179" s="1187">
        <v>4690379102335</v>
      </c>
      <c r="Q2179" s="1190"/>
      <c r="R2179" s="1190">
        <v>0</v>
      </c>
      <c r="S2179" s="968" t="s">
        <v>4092</v>
      </c>
      <c r="T2179" s="983">
        <f t="shared" si="68"/>
        <v>735.66000000000008</v>
      </c>
      <c r="U2179" s="983">
        <f t="shared" si="69"/>
        <v>772.4430000000001</v>
      </c>
      <c r="V2179" s="1169"/>
    </row>
    <row r="2180" spans="1:22" hidden="1">
      <c r="A2180" s="1187" t="s">
        <v>5064</v>
      </c>
      <c r="B2180" s="1188">
        <v>620070002705</v>
      </c>
      <c r="C2180" s="1187" t="s">
        <v>5112</v>
      </c>
      <c r="D2180" s="1187" t="s">
        <v>4144</v>
      </c>
      <c r="E2180" s="1187" t="s">
        <v>4120</v>
      </c>
      <c r="F2180" s="1189">
        <v>11958</v>
      </c>
      <c r="G2180" s="1187" t="s">
        <v>4091</v>
      </c>
      <c r="H2180" s="1190">
        <v>2</v>
      </c>
      <c r="I2180" s="1191">
        <v>1.05596620908131</v>
      </c>
      <c r="J2180" s="1191">
        <v>0</v>
      </c>
      <c r="K2180" s="1192">
        <v>18</v>
      </c>
      <c r="L2180" s="1191">
        <v>22.9</v>
      </c>
      <c r="M2180" s="1191">
        <v>19.007391763463598</v>
      </c>
      <c r="N2180" s="1190">
        <v>1</v>
      </c>
      <c r="O2180" s="1190">
        <v>0</v>
      </c>
      <c r="P2180" s="1187">
        <v>4690379102342</v>
      </c>
      <c r="Q2180" s="1190"/>
      <c r="R2180" s="1190">
        <v>0</v>
      </c>
      <c r="S2180" s="968" t="s">
        <v>4092</v>
      </c>
      <c r="T2180" s="983">
        <f t="shared" si="68"/>
        <v>8011.8600000000006</v>
      </c>
      <c r="U2180" s="983">
        <f t="shared" si="69"/>
        <v>8412.4530000000013</v>
      </c>
      <c r="V2180" s="1169"/>
    </row>
    <row r="2181" spans="1:22" hidden="1">
      <c r="A2181" s="1187" t="s">
        <v>5064</v>
      </c>
      <c r="B2181" s="1188">
        <v>620070002706</v>
      </c>
      <c r="C2181" s="1187" t="s">
        <v>5113</v>
      </c>
      <c r="D2181" s="1187" t="s">
        <v>4144</v>
      </c>
      <c r="E2181" s="1187" t="s">
        <v>4120</v>
      </c>
      <c r="F2181" s="1189">
        <v>11958</v>
      </c>
      <c r="G2181" s="1187" t="s">
        <v>4091</v>
      </c>
      <c r="H2181" s="1190">
        <v>2</v>
      </c>
      <c r="I2181" s="1191">
        <v>1.05596620908131</v>
      </c>
      <c r="J2181" s="1191">
        <v>0</v>
      </c>
      <c r="K2181" s="1192">
        <v>18</v>
      </c>
      <c r="L2181" s="1191">
        <v>22.9</v>
      </c>
      <c r="M2181" s="1191">
        <v>19.007391763463598</v>
      </c>
      <c r="N2181" s="1190">
        <v>1</v>
      </c>
      <c r="O2181" s="1190">
        <v>0</v>
      </c>
      <c r="P2181" s="1187">
        <v>4690379102359</v>
      </c>
      <c r="Q2181" s="1190"/>
      <c r="R2181" s="1190">
        <v>0</v>
      </c>
      <c r="S2181" s="968" t="s">
        <v>4092</v>
      </c>
      <c r="T2181" s="983">
        <f t="shared" si="68"/>
        <v>8011.8600000000006</v>
      </c>
      <c r="U2181" s="983">
        <f t="shared" si="69"/>
        <v>8412.4530000000013</v>
      </c>
      <c r="V2181" s="1169"/>
    </row>
    <row r="2182" spans="1:22" hidden="1">
      <c r="A2182" s="1187" t="s">
        <v>5064</v>
      </c>
      <c r="B2182" s="1188">
        <v>620070002707</v>
      </c>
      <c r="C2182" s="1187" t="s">
        <v>5114</v>
      </c>
      <c r="D2182" s="1187" t="s">
        <v>4144</v>
      </c>
      <c r="E2182" s="1187" t="s">
        <v>4120</v>
      </c>
      <c r="F2182" s="1189">
        <v>11958</v>
      </c>
      <c r="G2182" s="1187" t="s">
        <v>4091</v>
      </c>
      <c r="H2182" s="1190">
        <v>2</v>
      </c>
      <c r="I2182" s="1191">
        <v>1.05596620908131</v>
      </c>
      <c r="J2182" s="1191">
        <v>0</v>
      </c>
      <c r="K2182" s="1192">
        <v>18</v>
      </c>
      <c r="L2182" s="1191">
        <v>22.9</v>
      </c>
      <c r="M2182" s="1191">
        <v>19.007391763463598</v>
      </c>
      <c r="N2182" s="1190">
        <v>1</v>
      </c>
      <c r="O2182" s="1190">
        <v>0</v>
      </c>
      <c r="P2182" s="1187">
        <v>4690379102366</v>
      </c>
      <c r="Q2182" s="1190"/>
      <c r="R2182" s="1190">
        <v>0</v>
      </c>
      <c r="S2182" s="968" t="s">
        <v>4092</v>
      </c>
      <c r="T2182" s="983">
        <f t="shared" si="68"/>
        <v>8011.8600000000006</v>
      </c>
      <c r="U2182" s="983">
        <f t="shared" si="69"/>
        <v>8412.4530000000013</v>
      </c>
      <c r="V2182" s="1169"/>
    </row>
    <row r="2183" spans="1:22" hidden="1">
      <c r="A2183" s="1187" t="s">
        <v>5064</v>
      </c>
      <c r="B2183" s="1188">
        <v>620070002708</v>
      </c>
      <c r="C2183" s="1187" t="s">
        <v>5115</v>
      </c>
      <c r="D2183" s="1187" t="s">
        <v>4144</v>
      </c>
      <c r="E2183" s="1187" t="s">
        <v>4120</v>
      </c>
      <c r="F2183" s="1189">
        <v>11958</v>
      </c>
      <c r="G2183" s="1187" t="s">
        <v>4091</v>
      </c>
      <c r="H2183" s="1190">
        <v>2</v>
      </c>
      <c r="I2183" s="1191">
        <v>1.05596620908131</v>
      </c>
      <c r="J2183" s="1191">
        <v>0</v>
      </c>
      <c r="K2183" s="1192">
        <v>18</v>
      </c>
      <c r="L2183" s="1191">
        <v>22.9</v>
      </c>
      <c r="M2183" s="1191">
        <v>19.007391763463598</v>
      </c>
      <c r="N2183" s="1190">
        <v>1</v>
      </c>
      <c r="O2183" s="1190">
        <v>0</v>
      </c>
      <c r="P2183" s="1187">
        <v>4690379102373</v>
      </c>
      <c r="Q2183" s="1190"/>
      <c r="R2183" s="1190">
        <v>0</v>
      </c>
      <c r="S2183" s="968" t="s">
        <v>4092</v>
      </c>
      <c r="T2183" s="983">
        <f t="shared" si="68"/>
        <v>8011.8600000000006</v>
      </c>
      <c r="U2183" s="983">
        <f t="shared" si="69"/>
        <v>8412.4530000000013</v>
      </c>
      <c r="V2183" s="1169"/>
    </row>
    <row r="2184" spans="1:22" hidden="1">
      <c r="A2184" s="1187" t="s">
        <v>5064</v>
      </c>
      <c r="B2184" s="1188">
        <v>620070002709</v>
      </c>
      <c r="C2184" s="1187" t="s">
        <v>5116</v>
      </c>
      <c r="D2184" s="1187" t="s">
        <v>4144</v>
      </c>
      <c r="E2184" s="1187" t="s">
        <v>4120</v>
      </c>
      <c r="F2184" s="1189">
        <v>11958</v>
      </c>
      <c r="G2184" s="1187" t="s">
        <v>4091</v>
      </c>
      <c r="H2184" s="1190">
        <v>2</v>
      </c>
      <c r="I2184" s="1191">
        <v>1.05596620908131</v>
      </c>
      <c r="J2184" s="1191">
        <v>0</v>
      </c>
      <c r="K2184" s="1192">
        <v>18</v>
      </c>
      <c r="L2184" s="1191">
        <v>22.9</v>
      </c>
      <c r="M2184" s="1191">
        <v>19.007391763463598</v>
      </c>
      <c r="N2184" s="1190">
        <v>1</v>
      </c>
      <c r="O2184" s="1190">
        <v>0</v>
      </c>
      <c r="P2184" s="1187">
        <v>4690379102380</v>
      </c>
      <c r="Q2184" s="1190"/>
      <c r="R2184" s="1190">
        <v>0</v>
      </c>
      <c r="S2184" s="968" t="s">
        <v>4092</v>
      </c>
      <c r="T2184" s="983">
        <f t="shared" si="68"/>
        <v>8011.8600000000006</v>
      </c>
      <c r="U2184" s="983">
        <f t="shared" si="69"/>
        <v>8412.4530000000013</v>
      </c>
      <c r="V2184" s="1169"/>
    </row>
    <row r="2185" spans="1:22" hidden="1">
      <c r="A2185" s="1187" t="s">
        <v>5064</v>
      </c>
      <c r="B2185" s="1188">
        <v>620070002710</v>
      </c>
      <c r="C2185" s="1187" t="s">
        <v>5117</v>
      </c>
      <c r="D2185" s="1187" t="s">
        <v>4144</v>
      </c>
      <c r="E2185" s="1187" t="s">
        <v>4120</v>
      </c>
      <c r="F2185" s="1189">
        <v>16158</v>
      </c>
      <c r="G2185" s="1187" t="s">
        <v>4091</v>
      </c>
      <c r="H2185" s="1190">
        <v>1</v>
      </c>
      <c r="I2185" s="1191">
        <v>0.527983104540655</v>
      </c>
      <c r="J2185" s="1191">
        <v>0</v>
      </c>
      <c r="K2185" s="1192">
        <v>30</v>
      </c>
      <c r="L2185" s="1191">
        <v>11.45</v>
      </c>
      <c r="M2185" s="1191">
        <v>15.8394931362196</v>
      </c>
      <c r="N2185" s="1190">
        <v>1</v>
      </c>
      <c r="O2185" s="1190">
        <v>0</v>
      </c>
      <c r="P2185" s="1187">
        <v>4690379102397</v>
      </c>
      <c r="Q2185" s="1190"/>
      <c r="R2185" s="1190">
        <v>0</v>
      </c>
      <c r="S2185" s="968" t="s">
        <v>4092</v>
      </c>
      <c r="T2185" s="983">
        <f t="shared" si="68"/>
        <v>10825.86</v>
      </c>
      <c r="U2185" s="983">
        <f t="shared" si="69"/>
        <v>11367.153</v>
      </c>
      <c r="V2185" s="1169"/>
    </row>
    <row r="2186" spans="1:22" hidden="1">
      <c r="A2186" s="1187" t="s">
        <v>5064</v>
      </c>
      <c r="B2186" s="1188">
        <v>620070002711</v>
      </c>
      <c r="C2186" s="1187" t="s">
        <v>5118</v>
      </c>
      <c r="D2186" s="1187" t="s">
        <v>4144</v>
      </c>
      <c r="E2186" s="1187" t="s">
        <v>4120</v>
      </c>
      <c r="F2186" s="1189">
        <v>16158</v>
      </c>
      <c r="G2186" s="1187" t="s">
        <v>4091</v>
      </c>
      <c r="H2186" s="1190">
        <v>1</v>
      </c>
      <c r="I2186" s="1191">
        <v>0.527983104540655</v>
      </c>
      <c r="J2186" s="1191">
        <v>0</v>
      </c>
      <c r="K2186" s="1192">
        <v>30</v>
      </c>
      <c r="L2186" s="1191">
        <v>11.45</v>
      </c>
      <c r="M2186" s="1191">
        <v>15.8394931362196</v>
      </c>
      <c r="N2186" s="1190">
        <v>1</v>
      </c>
      <c r="O2186" s="1190">
        <v>0</v>
      </c>
      <c r="P2186" s="1187">
        <v>4690379102403</v>
      </c>
      <c r="Q2186" s="1190"/>
      <c r="R2186" s="1190">
        <v>0</v>
      </c>
      <c r="S2186" s="968" t="s">
        <v>4092</v>
      </c>
      <c r="T2186" s="983">
        <f t="shared" si="68"/>
        <v>10825.86</v>
      </c>
      <c r="U2186" s="983">
        <f t="shared" si="69"/>
        <v>11367.153</v>
      </c>
      <c r="V2186" s="1169"/>
    </row>
    <row r="2187" spans="1:22" hidden="1">
      <c r="A2187" s="1187" t="s">
        <v>5064</v>
      </c>
      <c r="B2187" s="1188">
        <v>620070002712</v>
      </c>
      <c r="C2187" s="1187" t="s">
        <v>5119</v>
      </c>
      <c r="D2187" s="1187" t="s">
        <v>4144</v>
      </c>
      <c r="E2187" s="1187" t="s">
        <v>4120</v>
      </c>
      <c r="F2187" s="1189">
        <v>16158</v>
      </c>
      <c r="G2187" s="1187" t="s">
        <v>4091</v>
      </c>
      <c r="H2187" s="1190">
        <v>1</v>
      </c>
      <c r="I2187" s="1191">
        <v>0.527983104540655</v>
      </c>
      <c r="J2187" s="1191">
        <v>0</v>
      </c>
      <c r="K2187" s="1192">
        <v>30</v>
      </c>
      <c r="L2187" s="1191">
        <v>11.45</v>
      </c>
      <c r="M2187" s="1191">
        <v>15.8394931362196</v>
      </c>
      <c r="N2187" s="1190">
        <v>1</v>
      </c>
      <c r="O2187" s="1190">
        <v>0</v>
      </c>
      <c r="P2187" s="1187">
        <v>4690379102410</v>
      </c>
      <c r="Q2187" s="1190"/>
      <c r="R2187" s="1190">
        <v>0</v>
      </c>
      <c r="S2187" s="968" t="s">
        <v>4092</v>
      </c>
      <c r="T2187" s="983">
        <f t="shared" si="68"/>
        <v>10825.86</v>
      </c>
      <c r="U2187" s="983">
        <f t="shared" si="69"/>
        <v>11367.153</v>
      </c>
      <c r="V2187" s="1169"/>
    </row>
    <row r="2188" spans="1:22" hidden="1">
      <c r="A2188" s="1187" t="s">
        <v>5064</v>
      </c>
      <c r="B2188" s="1188">
        <v>620070002713</v>
      </c>
      <c r="C2188" s="1187" t="s">
        <v>5120</v>
      </c>
      <c r="D2188" s="1187" t="s">
        <v>4144</v>
      </c>
      <c r="E2188" s="1187" t="s">
        <v>4120</v>
      </c>
      <c r="F2188" s="1189">
        <v>16158</v>
      </c>
      <c r="G2188" s="1187" t="s">
        <v>4091</v>
      </c>
      <c r="H2188" s="1190">
        <v>1</v>
      </c>
      <c r="I2188" s="1191">
        <v>0.527983104540655</v>
      </c>
      <c r="J2188" s="1191">
        <v>0</v>
      </c>
      <c r="K2188" s="1192">
        <v>30</v>
      </c>
      <c r="L2188" s="1191">
        <v>11.45</v>
      </c>
      <c r="M2188" s="1191">
        <v>15.8394931362196</v>
      </c>
      <c r="N2188" s="1190">
        <v>1</v>
      </c>
      <c r="O2188" s="1190">
        <v>0</v>
      </c>
      <c r="P2188" s="1187">
        <v>4690379102427</v>
      </c>
      <c r="Q2188" s="1190"/>
      <c r="R2188" s="1190">
        <v>0</v>
      </c>
      <c r="S2188" s="968" t="s">
        <v>4092</v>
      </c>
      <c r="T2188" s="983">
        <f t="shared" si="68"/>
        <v>10825.86</v>
      </c>
      <c r="U2188" s="983">
        <f t="shared" si="69"/>
        <v>11367.153</v>
      </c>
      <c r="V2188" s="1169"/>
    </row>
    <row r="2189" spans="1:22" hidden="1">
      <c r="A2189" s="1187" t="s">
        <v>5064</v>
      </c>
      <c r="B2189" s="1188">
        <v>620070002714</v>
      </c>
      <c r="C2189" s="1187" t="s">
        <v>5121</v>
      </c>
      <c r="D2189" s="1187" t="s">
        <v>4144</v>
      </c>
      <c r="E2189" s="1187" t="s">
        <v>4120</v>
      </c>
      <c r="F2189" s="1189">
        <v>16158</v>
      </c>
      <c r="G2189" s="1187" t="s">
        <v>4091</v>
      </c>
      <c r="H2189" s="1190">
        <v>1</v>
      </c>
      <c r="I2189" s="1191">
        <v>0.527983104540655</v>
      </c>
      <c r="J2189" s="1191">
        <v>0</v>
      </c>
      <c r="K2189" s="1192">
        <v>30</v>
      </c>
      <c r="L2189" s="1191">
        <v>11.45</v>
      </c>
      <c r="M2189" s="1191">
        <v>15.8394931362196</v>
      </c>
      <c r="N2189" s="1190">
        <v>1</v>
      </c>
      <c r="O2189" s="1190">
        <v>0</v>
      </c>
      <c r="P2189" s="1187">
        <v>4690379102434</v>
      </c>
      <c r="Q2189" s="1190"/>
      <c r="R2189" s="1190">
        <v>0</v>
      </c>
      <c r="S2189" s="968" t="s">
        <v>4092</v>
      </c>
      <c r="T2189" s="983">
        <f t="shared" si="68"/>
        <v>10825.86</v>
      </c>
      <c r="U2189" s="983">
        <f t="shared" si="69"/>
        <v>11367.153</v>
      </c>
      <c r="V2189" s="1169"/>
    </row>
    <row r="2190" spans="1:22" hidden="1">
      <c r="A2190" s="1187" t="s">
        <v>5064</v>
      </c>
      <c r="B2190" s="1188">
        <v>620070002715</v>
      </c>
      <c r="C2190" s="1187" t="s">
        <v>5122</v>
      </c>
      <c r="D2190" s="1187" t="s">
        <v>4144</v>
      </c>
      <c r="E2190" s="1187" t="s">
        <v>4120</v>
      </c>
      <c r="F2190" s="1189">
        <v>16158</v>
      </c>
      <c r="G2190" s="1187" t="s">
        <v>4091</v>
      </c>
      <c r="H2190" s="1190">
        <v>1</v>
      </c>
      <c r="I2190" s="1191">
        <v>0.527983104540655</v>
      </c>
      <c r="J2190" s="1191">
        <v>0</v>
      </c>
      <c r="K2190" s="1192">
        <v>30</v>
      </c>
      <c r="L2190" s="1191">
        <v>11.45</v>
      </c>
      <c r="M2190" s="1191">
        <v>15.8394931362196</v>
      </c>
      <c r="N2190" s="1190">
        <v>1</v>
      </c>
      <c r="O2190" s="1190">
        <v>0</v>
      </c>
      <c r="P2190" s="1187">
        <v>4690379102441</v>
      </c>
      <c r="Q2190" s="1190"/>
      <c r="R2190" s="1190">
        <v>0</v>
      </c>
      <c r="S2190" s="968" t="s">
        <v>4092</v>
      </c>
      <c r="T2190" s="983">
        <f t="shared" si="68"/>
        <v>10825.86</v>
      </c>
      <c r="U2190" s="983">
        <f t="shared" si="69"/>
        <v>11367.153</v>
      </c>
      <c r="V2190" s="1169"/>
    </row>
    <row r="2191" spans="1:22" hidden="1">
      <c r="A2191" s="1187" t="s">
        <v>5064</v>
      </c>
      <c r="B2191" s="1188">
        <v>620070002716</v>
      </c>
      <c r="C2191" s="1187" t="s">
        <v>5123</v>
      </c>
      <c r="D2191" s="1187" t="s">
        <v>4144</v>
      </c>
      <c r="E2191" s="1187" t="s">
        <v>4120</v>
      </c>
      <c r="F2191" s="1189">
        <v>16158</v>
      </c>
      <c r="G2191" s="1187" t="s">
        <v>4091</v>
      </c>
      <c r="H2191" s="1190">
        <v>1</v>
      </c>
      <c r="I2191" s="1191">
        <v>0.527983104540655</v>
      </c>
      <c r="J2191" s="1191">
        <v>0</v>
      </c>
      <c r="K2191" s="1192">
        <v>30</v>
      </c>
      <c r="L2191" s="1191">
        <v>11.45</v>
      </c>
      <c r="M2191" s="1191">
        <v>15.8394931362196</v>
      </c>
      <c r="N2191" s="1190">
        <v>1</v>
      </c>
      <c r="O2191" s="1190">
        <v>0</v>
      </c>
      <c r="P2191" s="1187">
        <v>4690379102458</v>
      </c>
      <c r="Q2191" s="1190"/>
      <c r="R2191" s="1190">
        <v>0</v>
      </c>
      <c r="S2191" s="968" t="s">
        <v>4092</v>
      </c>
      <c r="T2191" s="983">
        <f t="shared" si="68"/>
        <v>10825.86</v>
      </c>
      <c r="U2191" s="983">
        <f t="shared" si="69"/>
        <v>11367.153</v>
      </c>
      <c r="V2191" s="1169"/>
    </row>
    <row r="2192" spans="1:22" hidden="1">
      <c r="A2192" s="1187" t="s">
        <v>5064</v>
      </c>
      <c r="B2192" s="1188">
        <v>620070002717</v>
      </c>
      <c r="C2192" s="1187" t="s">
        <v>5124</v>
      </c>
      <c r="D2192" s="1187" t="s">
        <v>4144</v>
      </c>
      <c r="E2192" s="1187" t="s">
        <v>4120</v>
      </c>
      <c r="F2192" s="1189">
        <v>16158</v>
      </c>
      <c r="G2192" s="1187" t="s">
        <v>4091</v>
      </c>
      <c r="H2192" s="1190">
        <v>1</v>
      </c>
      <c r="I2192" s="1191">
        <v>0.527983104540655</v>
      </c>
      <c r="J2192" s="1191">
        <v>0</v>
      </c>
      <c r="K2192" s="1192">
        <v>30</v>
      </c>
      <c r="L2192" s="1191">
        <v>11.45</v>
      </c>
      <c r="M2192" s="1191">
        <v>15.8394931362196</v>
      </c>
      <c r="N2192" s="1190">
        <v>1</v>
      </c>
      <c r="O2192" s="1190">
        <v>0</v>
      </c>
      <c r="P2192" s="1187">
        <v>4690379102465</v>
      </c>
      <c r="Q2192" s="1190"/>
      <c r="R2192" s="1190">
        <v>0</v>
      </c>
      <c r="S2192" s="968" t="s">
        <v>4092</v>
      </c>
      <c r="T2192" s="983">
        <f t="shared" si="68"/>
        <v>10825.86</v>
      </c>
      <c r="U2192" s="983">
        <f t="shared" si="69"/>
        <v>11367.153</v>
      </c>
      <c r="V2192" s="1169"/>
    </row>
    <row r="2193" spans="1:22" hidden="1">
      <c r="A2193" s="1187" t="s">
        <v>5064</v>
      </c>
      <c r="B2193" s="1188">
        <v>620070002718</v>
      </c>
      <c r="C2193" s="1187" t="s">
        <v>5125</v>
      </c>
      <c r="D2193" s="1187" t="s">
        <v>4144</v>
      </c>
      <c r="E2193" s="1187" t="s">
        <v>4120</v>
      </c>
      <c r="F2193" s="1189">
        <v>16158</v>
      </c>
      <c r="G2193" s="1187" t="s">
        <v>4091</v>
      </c>
      <c r="H2193" s="1190">
        <v>1</v>
      </c>
      <c r="I2193" s="1191">
        <v>0.527983104540655</v>
      </c>
      <c r="J2193" s="1191">
        <v>0</v>
      </c>
      <c r="K2193" s="1192">
        <v>30</v>
      </c>
      <c r="L2193" s="1191">
        <v>11.45</v>
      </c>
      <c r="M2193" s="1191">
        <v>15.8394931362196</v>
      </c>
      <c r="N2193" s="1190">
        <v>1</v>
      </c>
      <c r="O2193" s="1190">
        <v>0</v>
      </c>
      <c r="P2193" s="1187">
        <v>4690379102472</v>
      </c>
      <c r="Q2193" s="1190"/>
      <c r="R2193" s="1190">
        <v>0</v>
      </c>
      <c r="S2193" s="968" t="s">
        <v>4092</v>
      </c>
      <c r="T2193" s="983">
        <f t="shared" si="68"/>
        <v>10825.86</v>
      </c>
      <c r="U2193" s="983">
        <f t="shared" si="69"/>
        <v>11367.153</v>
      </c>
      <c r="V2193" s="1169"/>
    </row>
    <row r="2194" spans="1:22" hidden="1">
      <c r="A2194" s="1187" t="s">
        <v>5064</v>
      </c>
      <c r="B2194" s="1188">
        <v>620070002719</v>
      </c>
      <c r="C2194" s="1187" t="s">
        <v>5126</v>
      </c>
      <c r="D2194" s="1187" t="s">
        <v>4144</v>
      </c>
      <c r="E2194" s="1187" t="s">
        <v>4120</v>
      </c>
      <c r="F2194" s="1189">
        <v>16158</v>
      </c>
      <c r="G2194" s="1187" t="s">
        <v>4091</v>
      </c>
      <c r="H2194" s="1190">
        <v>1</v>
      </c>
      <c r="I2194" s="1191">
        <v>0.527983104540655</v>
      </c>
      <c r="J2194" s="1191">
        <v>0</v>
      </c>
      <c r="K2194" s="1192">
        <v>30</v>
      </c>
      <c r="L2194" s="1191">
        <v>11.45</v>
      </c>
      <c r="M2194" s="1191">
        <v>15.8394931362196</v>
      </c>
      <c r="N2194" s="1190">
        <v>1</v>
      </c>
      <c r="O2194" s="1190">
        <v>0</v>
      </c>
      <c r="P2194" s="1187">
        <v>4690379102489</v>
      </c>
      <c r="Q2194" s="1190"/>
      <c r="R2194" s="1190">
        <v>0</v>
      </c>
      <c r="S2194" s="968" t="s">
        <v>4092</v>
      </c>
      <c r="T2194" s="983">
        <f t="shared" si="68"/>
        <v>10825.86</v>
      </c>
      <c r="U2194" s="983">
        <f t="shared" si="69"/>
        <v>11367.153</v>
      </c>
      <c r="V2194" s="1169"/>
    </row>
    <row r="2195" spans="1:22" hidden="1">
      <c r="A2195" s="1187" t="s">
        <v>5064</v>
      </c>
      <c r="B2195" s="1188">
        <v>620070002720</v>
      </c>
      <c r="C2195" s="1187" t="s">
        <v>5127</v>
      </c>
      <c r="D2195" s="1187" t="s">
        <v>4157</v>
      </c>
      <c r="E2195" s="1187" t="s">
        <v>4120</v>
      </c>
      <c r="F2195" s="1189">
        <v>6858</v>
      </c>
      <c r="G2195" s="1187" t="s">
        <v>4091</v>
      </c>
      <c r="H2195" s="1190">
        <v>4</v>
      </c>
      <c r="I2195" s="1191">
        <v>1.05596620908131</v>
      </c>
      <c r="J2195" s="1191">
        <v>0</v>
      </c>
      <c r="K2195" s="1192">
        <v>20</v>
      </c>
      <c r="L2195" s="1191">
        <v>45.8</v>
      </c>
      <c r="M2195" s="1191">
        <v>21.119324181626201</v>
      </c>
      <c r="N2195" s="1190">
        <v>1</v>
      </c>
      <c r="O2195" s="1190">
        <v>0</v>
      </c>
      <c r="P2195" s="1187">
        <v>4690379102496</v>
      </c>
      <c r="Q2195" s="1190"/>
      <c r="R2195" s="1190">
        <v>0</v>
      </c>
      <c r="S2195" s="968" t="s">
        <v>4092</v>
      </c>
      <c r="T2195" s="983">
        <f t="shared" si="68"/>
        <v>4594.8600000000006</v>
      </c>
      <c r="U2195" s="983">
        <f t="shared" si="69"/>
        <v>4824.603000000001</v>
      </c>
      <c r="V2195" s="1169"/>
    </row>
    <row r="2196" spans="1:22" hidden="1">
      <c r="A2196" s="1187" t="s">
        <v>5064</v>
      </c>
      <c r="B2196" s="1188">
        <v>620070002721</v>
      </c>
      <c r="C2196" s="1187" t="s">
        <v>5128</v>
      </c>
      <c r="D2196" s="1187" t="s">
        <v>4157</v>
      </c>
      <c r="E2196" s="1187" t="s">
        <v>4120</v>
      </c>
      <c r="F2196" s="1189">
        <v>6858</v>
      </c>
      <c r="G2196" s="1187" t="s">
        <v>4091</v>
      </c>
      <c r="H2196" s="1190">
        <v>4</v>
      </c>
      <c r="I2196" s="1191">
        <v>1.05596620908131</v>
      </c>
      <c r="J2196" s="1191">
        <v>0</v>
      </c>
      <c r="K2196" s="1192">
        <v>20</v>
      </c>
      <c r="L2196" s="1191">
        <v>45.8</v>
      </c>
      <c r="M2196" s="1191">
        <v>21.119324181626201</v>
      </c>
      <c r="N2196" s="1190">
        <v>1</v>
      </c>
      <c r="O2196" s="1190">
        <v>0</v>
      </c>
      <c r="P2196" s="1187">
        <v>4690379102502</v>
      </c>
      <c r="Q2196" s="1190"/>
      <c r="R2196" s="1190">
        <v>0</v>
      </c>
      <c r="S2196" s="968" t="s">
        <v>4092</v>
      </c>
      <c r="T2196" s="983">
        <f t="shared" si="68"/>
        <v>4594.8600000000006</v>
      </c>
      <c r="U2196" s="983">
        <f t="shared" si="69"/>
        <v>4824.603000000001</v>
      </c>
      <c r="V2196" s="1169"/>
    </row>
    <row r="2197" spans="1:22" hidden="1">
      <c r="A2197" s="1187" t="s">
        <v>5064</v>
      </c>
      <c r="B2197" s="1188">
        <v>620070002722</v>
      </c>
      <c r="C2197" s="1187" t="s">
        <v>5129</v>
      </c>
      <c r="D2197" s="1187" t="s">
        <v>4157</v>
      </c>
      <c r="E2197" s="1187" t="s">
        <v>4120</v>
      </c>
      <c r="F2197" s="1189">
        <v>6858</v>
      </c>
      <c r="G2197" s="1187" t="s">
        <v>4091</v>
      </c>
      <c r="H2197" s="1190">
        <v>4</v>
      </c>
      <c r="I2197" s="1191">
        <v>1.05596620908131</v>
      </c>
      <c r="J2197" s="1191">
        <v>0</v>
      </c>
      <c r="K2197" s="1192">
        <v>20</v>
      </c>
      <c r="L2197" s="1191">
        <v>45.8</v>
      </c>
      <c r="M2197" s="1191">
        <v>21.119324181626201</v>
      </c>
      <c r="N2197" s="1190">
        <v>1</v>
      </c>
      <c r="O2197" s="1190">
        <v>0</v>
      </c>
      <c r="P2197" s="1187">
        <v>4690379102519</v>
      </c>
      <c r="Q2197" s="1190"/>
      <c r="R2197" s="1190">
        <v>0</v>
      </c>
      <c r="S2197" s="968" t="s">
        <v>4092</v>
      </c>
      <c r="T2197" s="983">
        <f t="shared" ref="T2197:T2260" si="70">F2197*67%</f>
        <v>4594.8600000000006</v>
      </c>
      <c r="U2197" s="983">
        <f t="shared" si="69"/>
        <v>4824.603000000001</v>
      </c>
      <c r="V2197" s="1169"/>
    </row>
    <row r="2198" spans="1:22" hidden="1">
      <c r="A2198" s="1187" t="s">
        <v>5064</v>
      </c>
      <c r="B2198" s="1188">
        <v>620070002723</v>
      </c>
      <c r="C2198" s="1187" t="s">
        <v>5130</v>
      </c>
      <c r="D2198" s="1187" t="s">
        <v>4157</v>
      </c>
      <c r="E2198" s="1187" t="s">
        <v>4120</v>
      </c>
      <c r="F2198" s="1189">
        <v>6858</v>
      </c>
      <c r="G2198" s="1187" t="s">
        <v>4091</v>
      </c>
      <c r="H2198" s="1190">
        <v>4</v>
      </c>
      <c r="I2198" s="1191">
        <v>1.05596620908131</v>
      </c>
      <c r="J2198" s="1191">
        <v>0</v>
      </c>
      <c r="K2198" s="1192">
        <v>20</v>
      </c>
      <c r="L2198" s="1191">
        <v>45.8</v>
      </c>
      <c r="M2198" s="1191">
        <v>21.119324181626201</v>
      </c>
      <c r="N2198" s="1190">
        <v>1</v>
      </c>
      <c r="O2198" s="1190">
        <v>0</v>
      </c>
      <c r="P2198" s="1187">
        <v>4690379102526</v>
      </c>
      <c r="Q2198" s="1190"/>
      <c r="R2198" s="1190">
        <v>0</v>
      </c>
      <c r="S2198" s="968" t="s">
        <v>4092</v>
      </c>
      <c r="T2198" s="983">
        <f t="shared" si="70"/>
        <v>4594.8600000000006</v>
      </c>
      <c r="U2198" s="983">
        <f t="shared" si="69"/>
        <v>4824.603000000001</v>
      </c>
      <c r="V2198" s="1169"/>
    </row>
    <row r="2199" spans="1:22" hidden="1">
      <c r="A2199" s="1187" t="s">
        <v>5064</v>
      </c>
      <c r="B2199" s="1188">
        <v>620070002724</v>
      </c>
      <c r="C2199" s="1187" t="s">
        <v>5131</v>
      </c>
      <c r="D2199" s="1187" t="s">
        <v>4157</v>
      </c>
      <c r="E2199" s="1187" t="s">
        <v>4120</v>
      </c>
      <c r="F2199" s="1189">
        <v>6858</v>
      </c>
      <c r="G2199" s="1187" t="s">
        <v>4091</v>
      </c>
      <c r="H2199" s="1190">
        <v>4</v>
      </c>
      <c r="I2199" s="1191">
        <v>1.05596620908131</v>
      </c>
      <c r="J2199" s="1191">
        <v>0</v>
      </c>
      <c r="K2199" s="1192">
        <v>20</v>
      </c>
      <c r="L2199" s="1191">
        <v>45.8</v>
      </c>
      <c r="M2199" s="1191">
        <v>21.119324181626201</v>
      </c>
      <c r="N2199" s="1190">
        <v>1</v>
      </c>
      <c r="O2199" s="1190">
        <v>0</v>
      </c>
      <c r="P2199" s="1187">
        <v>4690379102533</v>
      </c>
      <c r="Q2199" s="1190"/>
      <c r="R2199" s="1190">
        <v>0</v>
      </c>
      <c r="S2199" s="968" t="s">
        <v>4092</v>
      </c>
      <c r="T2199" s="983">
        <f t="shared" si="70"/>
        <v>4594.8600000000006</v>
      </c>
      <c r="U2199" s="983">
        <f t="shared" si="69"/>
        <v>4824.603000000001</v>
      </c>
      <c r="V2199" s="1169"/>
    </row>
    <row r="2200" spans="1:22" hidden="1">
      <c r="A2200" s="1187" t="s">
        <v>5064</v>
      </c>
      <c r="B2200" s="1188">
        <v>620070002725</v>
      </c>
      <c r="C2200" s="1187" t="s">
        <v>5132</v>
      </c>
      <c r="D2200" s="1187" t="s">
        <v>4157</v>
      </c>
      <c r="E2200" s="1187" t="s">
        <v>4120</v>
      </c>
      <c r="F2200" s="1189">
        <v>11520</v>
      </c>
      <c r="G2200" s="1187" t="s">
        <v>4091</v>
      </c>
      <c r="H2200" s="1190">
        <v>2</v>
      </c>
      <c r="I2200" s="1191">
        <v>0.527983104540655</v>
      </c>
      <c r="J2200" s="1191">
        <v>0</v>
      </c>
      <c r="K2200" s="1192">
        <v>26</v>
      </c>
      <c r="L2200" s="1191">
        <v>22.9</v>
      </c>
      <c r="M2200" s="1191">
        <v>13.727560718056999</v>
      </c>
      <c r="N2200" s="1190">
        <v>1</v>
      </c>
      <c r="O2200" s="1190">
        <v>0</v>
      </c>
      <c r="P2200" s="1187">
        <v>4690379102540</v>
      </c>
      <c r="Q2200" s="1190"/>
      <c r="R2200" s="1190">
        <v>0</v>
      </c>
      <c r="S2200" s="968" t="s">
        <v>4092</v>
      </c>
      <c r="T2200" s="983">
        <f t="shared" si="70"/>
        <v>7718.4000000000005</v>
      </c>
      <c r="U2200" s="983">
        <f t="shared" si="69"/>
        <v>8104.3200000000006</v>
      </c>
      <c r="V2200" s="1169"/>
    </row>
    <row r="2201" spans="1:22" hidden="1">
      <c r="A2201" s="1187" t="s">
        <v>5064</v>
      </c>
      <c r="B2201" s="1188">
        <v>620070002726</v>
      </c>
      <c r="C2201" s="1187" t="s">
        <v>5133</v>
      </c>
      <c r="D2201" s="1187" t="s">
        <v>4157</v>
      </c>
      <c r="E2201" s="1187" t="s">
        <v>4120</v>
      </c>
      <c r="F2201" s="1189">
        <v>11520</v>
      </c>
      <c r="G2201" s="1187" t="s">
        <v>4091</v>
      </c>
      <c r="H2201" s="1190">
        <v>2</v>
      </c>
      <c r="I2201" s="1191">
        <v>0.527983104540655</v>
      </c>
      <c r="J2201" s="1191">
        <v>0</v>
      </c>
      <c r="K2201" s="1192">
        <v>26</v>
      </c>
      <c r="L2201" s="1191">
        <v>22.9</v>
      </c>
      <c r="M2201" s="1191">
        <v>13.727560718056999</v>
      </c>
      <c r="N2201" s="1190">
        <v>1</v>
      </c>
      <c r="O2201" s="1190">
        <v>0</v>
      </c>
      <c r="P2201" s="1187">
        <v>4690379102557</v>
      </c>
      <c r="Q2201" s="1190"/>
      <c r="R2201" s="1190">
        <v>0</v>
      </c>
      <c r="S2201" s="968" t="s">
        <v>4092</v>
      </c>
      <c r="T2201" s="983">
        <f t="shared" si="70"/>
        <v>7718.4000000000005</v>
      </c>
      <c r="U2201" s="983">
        <f t="shared" si="69"/>
        <v>8104.3200000000006</v>
      </c>
      <c r="V2201" s="1169"/>
    </row>
    <row r="2202" spans="1:22" hidden="1">
      <c r="A2202" s="1187" t="s">
        <v>5064</v>
      </c>
      <c r="B2202" s="1188">
        <v>620070002727</v>
      </c>
      <c r="C2202" s="1187" t="s">
        <v>5134</v>
      </c>
      <c r="D2202" s="1187" t="s">
        <v>4157</v>
      </c>
      <c r="E2202" s="1187" t="s">
        <v>4120</v>
      </c>
      <c r="F2202" s="1189">
        <v>11520</v>
      </c>
      <c r="G2202" s="1187" t="s">
        <v>4091</v>
      </c>
      <c r="H2202" s="1190">
        <v>2</v>
      </c>
      <c r="I2202" s="1191">
        <v>0.527983104540655</v>
      </c>
      <c r="J2202" s="1191">
        <v>0</v>
      </c>
      <c r="K2202" s="1192">
        <v>26</v>
      </c>
      <c r="L2202" s="1191">
        <v>22.9</v>
      </c>
      <c r="M2202" s="1191">
        <v>13.727560718056999</v>
      </c>
      <c r="N2202" s="1190">
        <v>1</v>
      </c>
      <c r="O2202" s="1190">
        <v>0</v>
      </c>
      <c r="P2202" s="1187">
        <v>4690379102564</v>
      </c>
      <c r="Q2202" s="1190"/>
      <c r="R2202" s="1190">
        <v>0</v>
      </c>
      <c r="S2202" s="968" t="s">
        <v>4092</v>
      </c>
      <c r="T2202" s="983">
        <f t="shared" si="70"/>
        <v>7718.4000000000005</v>
      </c>
      <c r="U2202" s="983">
        <f t="shared" si="69"/>
        <v>8104.3200000000006</v>
      </c>
      <c r="V2202" s="1169"/>
    </row>
    <row r="2203" spans="1:22" hidden="1">
      <c r="A2203" s="1187" t="s">
        <v>5064</v>
      </c>
      <c r="B2203" s="1188">
        <v>620070002728</v>
      </c>
      <c r="C2203" s="1187" t="s">
        <v>5135</v>
      </c>
      <c r="D2203" s="1187" t="s">
        <v>4157</v>
      </c>
      <c r="E2203" s="1187" t="s">
        <v>4120</v>
      </c>
      <c r="F2203" s="1189">
        <v>11520</v>
      </c>
      <c r="G2203" s="1187" t="s">
        <v>4091</v>
      </c>
      <c r="H2203" s="1190">
        <v>2</v>
      </c>
      <c r="I2203" s="1191">
        <v>0.527983104540655</v>
      </c>
      <c r="J2203" s="1191">
        <v>0</v>
      </c>
      <c r="K2203" s="1192">
        <v>26</v>
      </c>
      <c r="L2203" s="1191">
        <v>22.9</v>
      </c>
      <c r="M2203" s="1191">
        <v>13.727560718056999</v>
      </c>
      <c r="N2203" s="1190">
        <v>1</v>
      </c>
      <c r="O2203" s="1190">
        <v>0</v>
      </c>
      <c r="P2203" s="1187">
        <v>4690379102571</v>
      </c>
      <c r="Q2203" s="1190"/>
      <c r="R2203" s="1190">
        <v>0</v>
      </c>
      <c r="S2203" s="968" t="s">
        <v>4092</v>
      </c>
      <c r="T2203" s="983">
        <f t="shared" si="70"/>
        <v>7718.4000000000005</v>
      </c>
      <c r="U2203" s="983">
        <f t="shared" si="69"/>
        <v>8104.3200000000006</v>
      </c>
      <c r="V2203" s="1169"/>
    </row>
    <row r="2204" spans="1:22" hidden="1">
      <c r="A2204" s="1187" t="s">
        <v>5064</v>
      </c>
      <c r="B2204" s="1188">
        <v>620070002729</v>
      </c>
      <c r="C2204" s="1187" t="s">
        <v>5136</v>
      </c>
      <c r="D2204" s="1187" t="s">
        <v>4157</v>
      </c>
      <c r="E2204" s="1187" t="s">
        <v>4120</v>
      </c>
      <c r="F2204" s="1189">
        <v>11520</v>
      </c>
      <c r="G2204" s="1187" t="s">
        <v>4091</v>
      </c>
      <c r="H2204" s="1190">
        <v>2</v>
      </c>
      <c r="I2204" s="1191">
        <v>0.527983104540655</v>
      </c>
      <c r="J2204" s="1191">
        <v>0</v>
      </c>
      <c r="K2204" s="1192">
        <v>26</v>
      </c>
      <c r="L2204" s="1191">
        <v>22.9</v>
      </c>
      <c r="M2204" s="1191">
        <v>13.727560718056999</v>
      </c>
      <c r="N2204" s="1190">
        <v>1</v>
      </c>
      <c r="O2204" s="1190">
        <v>0</v>
      </c>
      <c r="P2204" s="1187">
        <v>4690379102588</v>
      </c>
      <c r="Q2204" s="1190"/>
      <c r="R2204" s="1190">
        <v>0</v>
      </c>
      <c r="S2204" s="968" t="s">
        <v>4092</v>
      </c>
      <c r="T2204" s="983">
        <f t="shared" si="70"/>
        <v>7718.4000000000005</v>
      </c>
      <c r="U2204" s="983">
        <f t="shared" si="69"/>
        <v>8104.3200000000006</v>
      </c>
      <c r="V2204" s="1169"/>
    </row>
    <row r="2205" spans="1:22" hidden="1">
      <c r="A2205" s="1187" t="s">
        <v>5064</v>
      </c>
      <c r="B2205" s="1188">
        <v>620070002730</v>
      </c>
      <c r="C2205" s="1187" t="s">
        <v>5137</v>
      </c>
      <c r="D2205" s="1187" t="s">
        <v>4157</v>
      </c>
      <c r="E2205" s="1187" t="s">
        <v>4120</v>
      </c>
      <c r="F2205" s="1189">
        <v>11520</v>
      </c>
      <c r="G2205" s="1187" t="s">
        <v>4091</v>
      </c>
      <c r="H2205" s="1190">
        <v>2</v>
      </c>
      <c r="I2205" s="1191">
        <v>0.527983104540655</v>
      </c>
      <c r="J2205" s="1191">
        <v>0</v>
      </c>
      <c r="K2205" s="1192">
        <v>26</v>
      </c>
      <c r="L2205" s="1191">
        <v>22.9</v>
      </c>
      <c r="M2205" s="1191">
        <v>13.727560718056999</v>
      </c>
      <c r="N2205" s="1190">
        <v>1</v>
      </c>
      <c r="O2205" s="1190">
        <v>0</v>
      </c>
      <c r="P2205" s="1187">
        <v>4690379102595</v>
      </c>
      <c r="Q2205" s="1190"/>
      <c r="R2205" s="1190">
        <v>0</v>
      </c>
      <c r="S2205" s="968" t="s">
        <v>4092</v>
      </c>
      <c r="T2205" s="983">
        <f t="shared" si="70"/>
        <v>7718.4000000000005</v>
      </c>
      <c r="U2205" s="983">
        <f t="shared" si="69"/>
        <v>8104.3200000000006</v>
      </c>
      <c r="V2205" s="1169"/>
    </row>
    <row r="2206" spans="1:22" hidden="1">
      <c r="A2206" s="1187" t="s">
        <v>5064</v>
      </c>
      <c r="B2206" s="1188">
        <v>620070002731</v>
      </c>
      <c r="C2206" s="1187" t="s">
        <v>5138</v>
      </c>
      <c r="D2206" s="1187" t="s">
        <v>4157</v>
      </c>
      <c r="E2206" s="1187" t="s">
        <v>4120</v>
      </c>
      <c r="F2206" s="1189">
        <v>11520</v>
      </c>
      <c r="G2206" s="1187" t="s">
        <v>4091</v>
      </c>
      <c r="H2206" s="1190">
        <v>2</v>
      </c>
      <c r="I2206" s="1191">
        <v>0.527983104540655</v>
      </c>
      <c r="J2206" s="1191">
        <v>0</v>
      </c>
      <c r="K2206" s="1192">
        <v>26</v>
      </c>
      <c r="L2206" s="1191">
        <v>22.9</v>
      </c>
      <c r="M2206" s="1191">
        <v>13.727560718056999</v>
      </c>
      <c r="N2206" s="1190">
        <v>1</v>
      </c>
      <c r="O2206" s="1190">
        <v>0</v>
      </c>
      <c r="P2206" s="1187">
        <v>4690379102601</v>
      </c>
      <c r="Q2206" s="1190"/>
      <c r="R2206" s="1190">
        <v>0</v>
      </c>
      <c r="S2206" s="968" t="s">
        <v>4092</v>
      </c>
      <c r="T2206" s="983">
        <f t="shared" si="70"/>
        <v>7718.4000000000005</v>
      </c>
      <c r="U2206" s="983">
        <f t="shared" si="69"/>
        <v>8104.3200000000006</v>
      </c>
      <c r="V2206" s="1169"/>
    </row>
    <row r="2207" spans="1:22" hidden="1">
      <c r="A2207" s="1187" t="s">
        <v>5064</v>
      </c>
      <c r="B2207" s="1188">
        <v>620070002732</v>
      </c>
      <c r="C2207" s="1187" t="s">
        <v>5139</v>
      </c>
      <c r="D2207" s="1187" t="s">
        <v>4157</v>
      </c>
      <c r="E2207" s="1187" t="s">
        <v>4120</v>
      </c>
      <c r="F2207" s="1189">
        <v>11520</v>
      </c>
      <c r="G2207" s="1187" t="s">
        <v>4091</v>
      </c>
      <c r="H2207" s="1190">
        <v>2</v>
      </c>
      <c r="I2207" s="1191">
        <v>0.527983104540655</v>
      </c>
      <c r="J2207" s="1191">
        <v>0</v>
      </c>
      <c r="K2207" s="1192">
        <v>26</v>
      </c>
      <c r="L2207" s="1191">
        <v>22.9</v>
      </c>
      <c r="M2207" s="1191">
        <v>13.727560718056999</v>
      </c>
      <c r="N2207" s="1190">
        <v>1</v>
      </c>
      <c r="O2207" s="1190">
        <v>0</v>
      </c>
      <c r="P2207" s="1187">
        <v>4690379102618</v>
      </c>
      <c r="Q2207" s="1190"/>
      <c r="R2207" s="1190">
        <v>0</v>
      </c>
      <c r="S2207" s="968" t="s">
        <v>4092</v>
      </c>
      <c r="T2207" s="983">
        <f t="shared" si="70"/>
        <v>7718.4000000000005</v>
      </c>
      <c r="U2207" s="983">
        <f t="shared" si="69"/>
        <v>8104.3200000000006</v>
      </c>
      <c r="V2207" s="1169"/>
    </row>
    <row r="2208" spans="1:22" hidden="1">
      <c r="A2208" s="1187" t="s">
        <v>5064</v>
      </c>
      <c r="B2208" s="1188">
        <v>620070002733</v>
      </c>
      <c r="C2208" s="1187" t="s">
        <v>5140</v>
      </c>
      <c r="D2208" s="1187" t="s">
        <v>4157</v>
      </c>
      <c r="E2208" s="1187" t="s">
        <v>4120</v>
      </c>
      <c r="F2208" s="1189">
        <v>11520</v>
      </c>
      <c r="G2208" s="1187" t="s">
        <v>4091</v>
      </c>
      <c r="H2208" s="1190">
        <v>2</v>
      </c>
      <c r="I2208" s="1191">
        <v>0.527983104540655</v>
      </c>
      <c r="J2208" s="1191">
        <v>0</v>
      </c>
      <c r="K2208" s="1192">
        <v>26</v>
      </c>
      <c r="L2208" s="1191">
        <v>22.9</v>
      </c>
      <c r="M2208" s="1191">
        <v>13.727560718056999</v>
      </c>
      <c r="N2208" s="1190">
        <v>1</v>
      </c>
      <c r="O2208" s="1190">
        <v>0</v>
      </c>
      <c r="P2208" s="1187">
        <v>4690379102625</v>
      </c>
      <c r="Q2208" s="1190"/>
      <c r="R2208" s="1190">
        <v>0</v>
      </c>
      <c r="S2208" s="968" t="s">
        <v>4092</v>
      </c>
      <c r="T2208" s="983">
        <f t="shared" si="70"/>
        <v>7718.4000000000005</v>
      </c>
      <c r="U2208" s="983">
        <f t="shared" si="69"/>
        <v>8104.3200000000006</v>
      </c>
      <c r="V2208" s="1169"/>
    </row>
    <row r="2209" spans="1:22" hidden="1">
      <c r="A2209" s="1187" t="s">
        <v>5064</v>
      </c>
      <c r="B2209" s="1188">
        <v>620070002734</v>
      </c>
      <c r="C2209" s="1187" t="s">
        <v>5141</v>
      </c>
      <c r="D2209" s="1187" t="s">
        <v>4157</v>
      </c>
      <c r="E2209" s="1187" t="s">
        <v>4120</v>
      </c>
      <c r="F2209" s="1189">
        <v>11520</v>
      </c>
      <c r="G2209" s="1187" t="s">
        <v>4091</v>
      </c>
      <c r="H2209" s="1190">
        <v>2</v>
      </c>
      <c r="I2209" s="1191">
        <v>0.527983104540655</v>
      </c>
      <c r="J2209" s="1191">
        <v>0</v>
      </c>
      <c r="K2209" s="1192">
        <v>26</v>
      </c>
      <c r="L2209" s="1191">
        <v>22.9</v>
      </c>
      <c r="M2209" s="1191">
        <v>13.727560718056999</v>
      </c>
      <c r="N2209" s="1190">
        <v>1</v>
      </c>
      <c r="O2209" s="1190">
        <v>0</v>
      </c>
      <c r="P2209" s="1187">
        <v>4690379102632</v>
      </c>
      <c r="Q2209" s="1190"/>
      <c r="R2209" s="1190">
        <v>0</v>
      </c>
      <c r="S2209" s="968" t="s">
        <v>4092</v>
      </c>
      <c r="T2209" s="983">
        <f t="shared" si="70"/>
        <v>7718.4000000000005</v>
      </c>
      <c r="U2209" s="983">
        <f t="shared" si="69"/>
        <v>8104.3200000000006</v>
      </c>
      <c r="V2209" s="1169"/>
    </row>
    <row r="2210" spans="1:22" hidden="1">
      <c r="A2210" s="1187" t="s">
        <v>5064</v>
      </c>
      <c r="B2210" s="1188">
        <v>620070002735</v>
      </c>
      <c r="C2210" s="1187" t="s">
        <v>5142</v>
      </c>
      <c r="D2210" s="1187" t="s">
        <v>4170</v>
      </c>
      <c r="E2210" s="1187" t="s">
        <v>4120</v>
      </c>
      <c r="F2210" s="1189">
        <v>8838</v>
      </c>
      <c r="G2210" s="1187" t="s">
        <v>4091</v>
      </c>
      <c r="H2210" s="1190">
        <v>2</v>
      </c>
      <c r="I2210" s="1191">
        <v>0.79207920792079201</v>
      </c>
      <c r="J2210" s="1191">
        <v>0</v>
      </c>
      <c r="K2210" s="1192">
        <v>18</v>
      </c>
      <c r="L2210" s="1191">
        <v>22.9</v>
      </c>
      <c r="M2210" s="1191">
        <v>14.2574257425743</v>
      </c>
      <c r="N2210" s="1190">
        <v>1</v>
      </c>
      <c r="O2210" s="1190">
        <v>0</v>
      </c>
      <c r="P2210" s="1187">
        <v>4690379102649</v>
      </c>
      <c r="Q2210" s="1190"/>
      <c r="R2210" s="1190">
        <v>0</v>
      </c>
      <c r="S2210" s="968" t="s">
        <v>4092</v>
      </c>
      <c r="T2210" s="983">
        <f t="shared" si="70"/>
        <v>5921.46</v>
      </c>
      <c r="U2210" s="983">
        <f t="shared" si="69"/>
        <v>6217.5330000000004</v>
      </c>
      <c r="V2210" s="1169"/>
    </row>
    <row r="2211" spans="1:22" hidden="1">
      <c r="A2211" s="1187" t="s">
        <v>5064</v>
      </c>
      <c r="B2211" s="1188">
        <v>620070002736</v>
      </c>
      <c r="C2211" s="1187" t="s">
        <v>5143</v>
      </c>
      <c r="D2211" s="1187" t="s">
        <v>4170</v>
      </c>
      <c r="E2211" s="1187" t="s">
        <v>4120</v>
      </c>
      <c r="F2211" s="1189">
        <v>8838</v>
      </c>
      <c r="G2211" s="1187" t="s">
        <v>4091</v>
      </c>
      <c r="H2211" s="1190">
        <v>2</v>
      </c>
      <c r="I2211" s="1191">
        <v>0.79207920792079201</v>
      </c>
      <c r="J2211" s="1191">
        <v>0</v>
      </c>
      <c r="K2211" s="1192">
        <v>18</v>
      </c>
      <c r="L2211" s="1191">
        <v>22.9</v>
      </c>
      <c r="M2211" s="1191">
        <v>14.2574257425743</v>
      </c>
      <c r="N2211" s="1190">
        <v>1</v>
      </c>
      <c r="O2211" s="1190">
        <v>0</v>
      </c>
      <c r="P2211" s="1187">
        <v>4690379102656</v>
      </c>
      <c r="Q2211" s="1190"/>
      <c r="R2211" s="1190">
        <v>0</v>
      </c>
      <c r="S2211" s="968" t="s">
        <v>4092</v>
      </c>
      <c r="T2211" s="983">
        <f t="shared" si="70"/>
        <v>5921.46</v>
      </c>
      <c r="U2211" s="983">
        <f t="shared" si="69"/>
        <v>6217.5330000000004</v>
      </c>
      <c r="V2211" s="1169"/>
    </row>
    <row r="2212" spans="1:22" hidden="1">
      <c r="A2212" s="1187" t="s">
        <v>5064</v>
      </c>
      <c r="B2212" s="1188">
        <v>620070002737</v>
      </c>
      <c r="C2212" s="1187" t="s">
        <v>5144</v>
      </c>
      <c r="D2212" s="1187" t="s">
        <v>4170</v>
      </c>
      <c r="E2212" s="1187" t="s">
        <v>4120</v>
      </c>
      <c r="F2212" s="1189">
        <v>8838</v>
      </c>
      <c r="G2212" s="1187" t="s">
        <v>4091</v>
      </c>
      <c r="H2212" s="1190">
        <v>2</v>
      </c>
      <c r="I2212" s="1191">
        <v>0.79207920792079201</v>
      </c>
      <c r="J2212" s="1191">
        <v>0</v>
      </c>
      <c r="K2212" s="1192">
        <v>18</v>
      </c>
      <c r="L2212" s="1191">
        <v>22.9</v>
      </c>
      <c r="M2212" s="1191">
        <v>14.2574257425743</v>
      </c>
      <c r="N2212" s="1190">
        <v>1</v>
      </c>
      <c r="O2212" s="1190">
        <v>0</v>
      </c>
      <c r="P2212" s="1187">
        <v>4690379102663</v>
      </c>
      <c r="Q2212" s="1190"/>
      <c r="R2212" s="1190">
        <v>0</v>
      </c>
      <c r="S2212" s="968" t="s">
        <v>4092</v>
      </c>
      <c r="T2212" s="983">
        <f t="shared" si="70"/>
        <v>5921.46</v>
      </c>
      <c r="U2212" s="983">
        <f t="shared" si="69"/>
        <v>6217.5330000000004</v>
      </c>
      <c r="V2212" s="1169"/>
    </row>
    <row r="2213" spans="1:22" hidden="1">
      <c r="A2213" s="1187" t="s">
        <v>5064</v>
      </c>
      <c r="B2213" s="1188">
        <v>620070002738</v>
      </c>
      <c r="C2213" s="1187" t="s">
        <v>5145</v>
      </c>
      <c r="D2213" s="1187" t="s">
        <v>4170</v>
      </c>
      <c r="E2213" s="1187" t="s">
        <v>4120</v>
      </c>
      <c r="F2213" s="1189">
        <v>8838</v>
      </c>
      <c r="G2213" s="1187" t="s">
        <v>4091</v>
      </c>
      <c r="H2213" s="1190">
        <v>2</v>
      </c>
      <c r="I2213" s="1191">
        <v>0.79207920792079201</v>
      </c>
      <c r="J2213" s="1191">
        <v>0</v>
      </c>
      <c r="K2213" s="1192">
        <v>18</v>
      </c>
      <c r="L2213" s="1191">
        <v>22.9</v>
      </c>
      <c r="M2213" s="1191">
        <v>14.2574257425743</v>
      </c>
      <c r="N2213" s="1190">
        <v>1</v>
      </c>
      <c r="O2213" s="1190">
        <v>0</v>
      </c>
      <c r="P2213" s="1187">
        <v>4690379102670</v>
      </c>
      <c r="Q2213" s="1190"/>
      <c r="R2213" s="1190">
        <v>0</v>
      </c>
      <c r="S2213" s="968" t="s">
        <v>4092</v>
      </c>
      <c r="T2213" s="983">
        <f t="shared" si="70"/>
        <v>5921.46</v>
      </c>
      <c r="U2213" s="983">
        <f t="shared" si="69"/>
        <v>6217.5330000000004</v>
      </c>
      <c r="V2213" s="1169"/>
    </row>
    <row r="2214" spans="1:22" hidden="1">
      <c r="A2214" s="1187" t="s">
        <v>5064</v>
      </c>
      <c r="B2214" s="1188">
        <v>620070002739</v>
      </c>
      <c r="C2214" s="1187" t="s">
        <v>5146</v>
      </c>
      <c r="D2214" s="1187" t="s">
        <v>4170</v>
      </c>
      <c r="E2214" s="1187" t="s">
        <v>4120</v>
      </c>
      <c r="F2214" s="1189">
        <v>8838</v>
      </c>
      <c r="G2214" s="1187" t="s">
        <v>4091</v>
      </c>
      <c r="H2214" s="1190">
        <v>2</v>
      </c>
      <c r="I2214" s="1191">
        <v>0.79207920792079201</v>
      </c>
      <c r="J2214" s="1191">
        <v>0</v>
      </c>
      <c r="K2214" s="1192">
        <v>18</v>
      </c>
      <c r="L2214" s="1191">
        <v>22.9</v>
      </c>
      <c r="M2214" s="1191">
        <v>14.2574257425743</v>
      </c>
      <c r="N2214" s="1190">
        <v>1</v>
      </c>
      <c r="O2214" s="1190">
        <v>0</v>
      </c>
      <c r="P2214" s="1187">
        <v>4690379102687</v>
      </c>
      <c r="Q2214" s="1190"/>
      <c r="R2214" s="1190">
        <v>0</v>
      </c>
      <c r="S2214" s="968" t="s">
        <v>4092</v>
      </c>
      <c r="T2214" s="983">
        <f t="shared" si="70"/>
        <v>5921.46</v>
      </c>
      <c r="U2214" s="983">
        <f t="shared" si="69"/>
        <v>6217.5330000000004</v>
      </c>
      <c r="V2214" s="1169"/>
    </row>
    <row r="2215" spans="1:22" hidden="1">
      <c r="A2215" s="1187" t="s">
        <v>5064</v>
      </c>
      <c r="B2215" s="1188">
        <v>620070002740</v>
      </c>
      <c r="C2215" s="1187" t="s">
        <v>5147</v>
      </c>
      <c r="D2215" s="1187" t="s">
        <v>4170</v>
      </c>
      <c r="E2215" s="1187" t="s">
        <v>4120</v>
      </c>
      <c r="F2215" s="1189">
        <v>12684</v>
      </c>
      <c r="G2215" s="1187" t="s">
        <v>4091</v>
      </c>
      <c r="H2215" s="1190">
        <v>1</v>
      </c>
      <c r="I2215" s="1191">
        <v>0.396039603960396</v>
      </c>
      <c r="J2215" s="1191">
        <v>0</v>
      </c>
      <c r="K2215" s="1192">
        <v>30</v>
      </c>
      <c r="L2215" s="1191">
        <v>11.45</v>
      </c>
      <c r="M2215" s="1191">
        <v>11.881188118811901</v>
      </c>
      <c r="N2215" s="1190">
        <v>1</v>
      </c>
      <c r="O2215" s="1190">
        <v>0</v>
      </c>
      <c r="P2215" s="1187">
        <v>4690379102694</v>
      </c>
      <c r="Q2215" s="1190"/>
      <c r="R2215" s="1190">
        <v>0</v>
      </c>
      <c r="S2215" s="968" t="s">
        <v>4092</v>
      </c>
      <c r="T2215" s="983">
        <f t="shared" si="70"/>
        <v>8498.2800000000007</v>
      </c>
      <c r="U2215" s="983">
        <f t="shared" si="69"/>
        <v>8923.1940000000013</v>
      </c>
      <c r="V2215" s="1169"/>
    </row>
    <row r="2216" spans="1:22" hidden="1">
      <c r="A2216" s="1187" t="s">
        <v>5064</v>
      </c>
      <c r="B2216" s="1188">
        <v>620070002741</v>
      </c>
      <c r="C2216" s="1187" t="s">
        <v>5148</v>
      </c>
      <c r="D2216" s="1187" t="s">
        <v>4170</v>
      </c>
      <c r="E2216" s="1187" t="s">
        <v>4120</v>
      </c>
      <c r="F2216" s="1189">
        <v>12684</v>
      </c>
      <c r="G2216" s="1187" t="s">
        <v>4091</v>
      </c>
      <c r="H2216" s="1190">
        <v>1</v>
      </c>
      <c r="I2216" s="1191">
        <v>0.396039603960396</v>
      </c>
      <c r="J2216" s="1191">
        <v>0</v>
      </c>
      <c r="K2216" s="1192">
        <v>30</v>
      </c>
      <c r="L2216" s="1191">
        <v>11.45</v>
      </c>
      <c r="M2216" s="1191">
        <v>11.881188118811901</v>
      </c>
      <c r="N2216" s="1190">
        <v>1</v>
      </c>
      <c r="O2216" s="1190">
        <v>0</v>
      </c>
      <c r="P2216" s="1187">
        <v>4690379102700</v>
      </c>
      <c r="Q2216" s="1190"/>
      <c r="R2216" s="1190">
        <v>0</v>
      </c>
      <c r="S2216" s="968" t="s">
        <v>4092</v>
      </c>
      <c r="T2216" s="983">
        <f t="shared" si="70"/>
        <v>8498.2800000000007</v>
      </c>
      <c r="U2216" s="983">
        <f t="shared" si="69"/>
        <v>8923.1940000000013</v>
      </c>
      <c r="V2216" s="1169"/>
    </row>
    <row r="2217" spans="1:22" hidden="1">
      <c r="A2217" s="1187" t="s">
        <v>5064</v>
      </c>
      <c r="B2217" s="1188">
        <v>620070002742</v>
      </c>
      <c r="C2217" s="1187" t="s">
        <v>5149</v>
      </c>
      <c r="D2217" s="1187" t="s">
        <v>4170</v>
      </c>
      <c r="E2217" s="1187" t="s">
        <v>4120</v>
      </c>
      <c r="F2217" s="1189">
        <v>12684</v>
      </c>
      <c r="G2217" s="1187" t="s">
        <v>4091</v>
      </c>
      <c r="H2217" s="1190">
        <v>1</v>
      </c>
      <c r="I2217" s="1191">
        <v>0.396039603960396</v>
      </c>
      <c r="J2217" s="1191">
        <v>0</v>
      </c>
      <c r="K2217" s="1192">
        <v>30</v>
      </c>
      <c r="L2217" s="1191">
        <v>11.45</v>
      </c>
      <c r="M2217" s="1191">
        <v>11.881188118811901</v>
      </c>
      <c r="N2217" s="1190">
        <v>1</v>
      </c>
      <c r="O2217" s="1190">
        <v>0</v>
      </c>
      <c r="P2217" s="1187">
        <v>4690379102717</v>
      </c>
      <c r="Q2217" s="1190"/>
      <c r="R2217" s="1190">
        <v>0</v>
      </c>
      <c r="S2217" s="968" t="s">
        <v>4092</v>
      </c>
      <c r="T2217" s="983">
        <f t="shared" si="70"/>
        <v>8498.2800000000007</v>
      </c>
      <c r="U2217" s="983">
        <f t="shared" si="69"/>
        <v>8923.1940000000013</v>
      </c>
      <c r="V2217" s="1169"/>
    </row>
    <row r="2218" spans="1:22" hidden="1">
      <c r="A2218" s="1187" t="s">
        <v>5064</v>
      </c>
      <c r="B2218" s="1188">
        <v>620070002743</v>
      </c>
      <c r="C2218" s="1187" t="s">
        <v>5150</v>
      </c>
      <c r="D2218" s="1187" t="s">
        <v>4170</v>
      </c>
      <c r="E2218" s="1187" t="s">
        <v>4120</v>
      </c>
      <c r="F2218" s="1189">
        <v>12684</v>
      </c>
      <c r="G2218" s="1187" t="s">
        <v>4091</v>
      </c>
      <c r="H2218" s="1190">
        <v>1</v>
      </c>
      <c r="I2218" s="1191">
        <v>0.396039603960396</v>
      </c>
      <c r="J2218" s="1191">
        <v>0</v>
      </c>
      <c r="K2218" s="1192">
        <v>30</v>
      </c>
      <c r="L2218" s="1191">
        <v>11.45</v>
      </c>
      <c r="M2218" s="1191">
        <v>11.881188118811901</v>
      </c>
      <c r="N2218" s="1190">
        <v>1</v>
      </c>
      <c r="O2218" s="1190">
        <v>0</v>
      </c>
      <c r="P2218" s="1187">
        <v>4690379102724</v>
      </c>
      <c r="Q2218" s="1190"/>
      <c r="R2218" s="1190">
        <v>0</v>
      </c>
      <c r="S2218" s="968" t="s">
        <v>4092</v>
      </c>
      <c r="T2218" s="983">
        <f t="shared" si="70"/>
        <v>8498.2800000000007</v>
      </c>
      <c r="U2218" s="983">
        <f t="shared" si="69"/>
        <v>8923.1940000000013</v>
      </c>
      <c r="V2218" s="1169"/>
    </row>
    <row r="2219" spans="1:22" hidden="1">
      <c r="A2219" s="1187" t="s">
        <v>5064</v>
      </c>
      <c r="B2219" s="1188">
        <v>620070002744</v>
      </c>
      <c r="C2219" s="1187" t="s">
        <v>5151</v>
      </c>
      <c r="D2219" s="1187" t="s">
        <v>4170</v>
      </c>
      <c r="E2219" s="1187" t="s">
        <v>4120</v>
      </c>
      <c r="F2219" s="1189">
        <v>12684</v>
      </c>
      <c r="G2219" s="1187" t="s">
        <v>4091</v>
      </c>
      <c r="H2219" s="1190">
        <v>1</v>
      </c>
      <c r="I2219" s="1191">
        <v>0.396039603960396</v>
      </c>
      <c r="J2219" s="1191">
        <v>0</v>
      </c>
      <c r="K2219" s="1192">
        <v>30</v>
      </c>
      <c r="L2219" s="1191">
        <v>11.45</v>
      </c>
      <c r="M2219" s="1191">
        <v>11.881188118811901</v>
      </c>
      <c r="N2219" s="1190">
        <v>1</v>
      </c>
      <c r="O2219" s="1190">
        <v>0</v>
      </c>
      <c r="P2219" s="1187">
        <v>4690379102731</v>
      </c>
      <c r="Q2219" s="1190"/>
      <c r="R2219" s="1190">
        <v>0</v>
      </c>
      <c r="S2219" s="968" t="s">
        <v>4092</v>
      </c>
      <c r="T2219" s="983">
        <f t="shared" si="70"/>
        <v>8498.2800000000007</v>
      </c>
      <c r="U2219" s="983">
        <f t="shared" si="69"/>
        <v>8923.1940000000013</v>
      </c>
      <c r="V2219" s="1169"/>
    </row>
    <row r="2220" spans="1:22" hidden="1">
      <c r="A2220" s="1187" t="s">
        <v>5064</v>
      </c>
      <c r="B2220" s="1188">
        <v>620070002745</v>
      </c>
      <c r="C2220" s="1187" t="s">
        <v>5152</v>
      </c>
      <c r="D2220" s="1187" t="s">
        <v>4170</v>
      </c>
      <c r="E2220" s="1187" t="s">
        <v>4120</v>
      </c>
      <c r="F2220" s="1189">
        <v>12684</v>
      </c>
      <c r="G2220" s="1187" t="s">
        <v>4091</v>
      </c>
      <c r="H2220" s="1190">
        <v>1</v>
      </c>
      <c r="I2220" s="1191">
        <v>0.396039603960396</v>
      </c>
      <c r="J2220" s="1191">
        <v>0</v>
      </c>
      <c r="K2220" s="1192">
        <v>30</v>
      </c>
      <c r="L2220" s="1191">
        <v>11.45</v>
      </c>
      <c r="M2220" s="1191">
        <v>11.881188118811901</v>
      </c>
      <c r="N2220" s="1190">
        <v>1</v>
      </c>
      <c r="O2220" s="1190">
        <v>0</v>
      </c>
      <c r="P2220" s="1187">
        <v>4690379102748</v>
      </c>
      <c r="Q2220" s="1190"/>
      <c r="R2220" s="1190">
        <v>0</v>
      </c>
      <c r="S2220" s="968" t="s">
        <v>4092</v>
      </c>
      <c r="T2220" s="983">
        <f t="shared" si="70"/>
        <v>8498.2800000000007</v>
      </c>
      <c r="U2220" s="983">
        <f t="shared" si="69"/>
        <v>8923.1940000000013</v>
      </c>
      <c r="V2220" s="1169"/>
    </row>
    <row r="2221" spans="1:22" hidden="1">
      <c r="A2221" s="1187" t="s">
        <v>5064</v>
      </c>
      <c r="B2221" s="1188">
        <v>620070002746</v>
      </c>
      <c r="C2221" s="1187" t="s">
        <v>5153</v>
      </c>
      <c r="D2221" s="1187" t="s">
        <v>4170</v>
      </c>
      <c r="E2221" s="1187" t="s">
        <v>4120</v>
      </c>
      <c r="F2221" s="1189">
        <v>12684</v>
      </c>
      <c r="G2221" s="1187" t="s">
        <v>4091</v>
      </c>
      <c r="H2221" s="1190">
        <v>1</v>
      </c>
      <c r="I2221" s="1191">
        <v>0.396039603960396</v>
      </c>
      <c r="J2221" s="1191">
        <v>0</v>
      </c>
      <c r="K2221" s="1192">
        <v>30</v>
      </c>
      <c r="L2221" s="1191">
        <v>11.45</v>
      </c>
      <c r="M2221" s="1191">
        <v>11.881188118811901</v>
      </c>
      <c r="N2221" s="1190">
        <v>1</v>
      </c>
      <c r="O2221" s="1190">
        <v>0</v>
      </c>
      <c r="P2221" s="1187">
        <v>4690379102755</v>
      </c>
      <c r="Q2221" s="1190"/>
      <c r="R2221" s="1190">
        <v>0</v>
      </c>
      <c r="S2221" s="968" t="s">
        <v>4092</v>
      </c>
      <c r="T2221" s="983">
        <f t="shared" si="70"/>
        <v>8498.2800000000007</v>
      </c>
      <c r="U2221" s="983">
        <f t="shared" si="69"/>
        <v>8923.1940000000013</v>
      </c>
      <c r="V2221" s="1169"/>
    </row>
    <row r="2222" spans="1:22" hidden="1">
      <c r="A2222" s="1187" t="s">
        <v>5064</v>
      </c>
      <c r="B2222" s="1188">
        <v>620070002747</v>
      </c>
      <c r="C2222" s="1187" t="s">
        <v>5154</v>
      </c>
      <c r="D2222" s="1187" t="s">
        <v>4170</v>
      </c>
      <c r="E2222" s="1187" t="s">
        <v>4120</v>
      </c>
      <c r="F2222" s="1189">
        <v>12684</v>
      </c>
      <c r="G2222" s="1187" t="s">
        <v>4091</v>
      </c>
      <c r="H2222" s="1190">
        <v>1</v>
      </c>
      <c r="I2222" s="1191">
        <v>0.396039603960396</v>
      </c>
      <c r="J2222" s="1191">
        <v>0</v>
      </c>
      <c r="K2222" s="1192">
        <v>30</v>
      </c>
      <c r="L2222" s="1191">
        <v>11.45</v>
      </c>
      <c r="M2222" s="1191">
        <v>11.881188118811901</v>
      </c>
      <c r="N2222" s="1190">
        <v>1</v>
      </c>
      <c r="O2222" s="1190">
        <v>0</v>
      </c>
      <c r="P2222" s="1187">
        <v>4690379102762</v>
      </c>
      <c r="Q2222" s="1190"/>
      <c r="R2222" s="1190">
        <v>0</v>
      </c>
      <c r="S2222" s="968" t="s">
        <v>4092</v>
      </c>
      <c r="T2222" s="983">
        <f t="shared" si="70"/>
        <v>8498.2800000000007</v>
      </c>
      <c r="U2222" s="983">
        <f t="shared" si="69"/>
        <v>8923.1940000000013</v>
      </c>
      <c r="V2222" s="1169"/>
    </row>
    <row r="2223" spans="1:22" hidden="1">
      <c r="A2223" s="1187" t="s">
        <v>5064</v>
      </c>
      <c r="B2223" s="1188">
        <v>620070002748</v>
      </c>
      <c r="C2223" s="1187" t="s">
        <v>5155</v>
      </c>
      <c r="D2223" s="1187" t="s">
        <v>4170</v>
      </c>
      <c r="E2223" s="1187" t="s">
        <v>4120</v>
      </c>
      <c r="F2223" s="1189">
        <v>12684</v>
      </c>
      <c r="G2223" s="1187" t="s">
        <v>4091</v>
      </c>
      <c r="H2223" s="1190">
        <v>1</v>
      </c>
      <c r="I2223" s="1191">
        <v>0.396039603960396</v>
      </c>
      <c r="J2223" s="1191">
        <v>0</v>
      </c>
      <c r="K2223" s="1192">
        <v>30</v>
      </c>
      <c r="L2223" s="1191">
        <v>11.45</v>
      </c>
      <c r="M2223" s="1191">
        <v>11.881188118811901</v>
      </c>
      <c r="N2223" s="1190">
        <v>1</v>
      </c>
      <c r="O2223" s="1190">
        <v>0</v>
      </c>
      <c r="P2223" s="1187">
        <v>4690379102779</v>
      </c>
      <c r="Q2223" s="1190"/>
      <c r="R2223" s="1190">
        <v>0</v>
      </c>
      <c r="S2223" s="968" t="s">
        <v>4092</v>
      </c>
      <c r="T2223" s="983">
        <f t="shared" si="70"/>
        <v>8498.2800000000007</v>
      </c>
      <c r="U2223" s="983">
        <f t="shared" si="69"/>
        <v>8923.1940000000013</v>
      </c>
      <c r="V2223" s="1169"/>
    </row>
    <row r="2224" spans="1:22" hidden="1">
      <c r="A2224" s="1187" t="s">
        <v>5064</v>
      </c>
      <c r="B2224" s="1188">
        <v>620070002749</v>
      </c>
      <c r="C2224" s="1187" t="s">
        <v>5156</v>
      </c>
      <c r="D2224" s="1187" t="s">
        <v>4170</v>
      </c>
      <c r="E2224" s="1187" t="s">
        <v>4120</v>
      </c>
      <c r="F2224" s="1189">
        <v>12684</v>
      </c>
      <c r="G2224" s="1187" t="s">
        <v>4091</v>
      </c>
      <c r="H2224" s="1190">
        <v>1</v>
      </c>
      <c r="I2224" s="1191">
        <v>0.396039603960396</v>
      </c>
      <c r="J2224" s="1191">
        <v>0</v>
      </c>
      <c r="K2224" s="1192">
        <v>30</v>
      </c>
      <c r="L2224" s="1191">
        <v>11.45</v>
      </c>
      <c r="M2224" s="1191">
        <v>11.881188118811901</v>
      </c>
      <c r="N2224" s="1190">
        <v>1</v>
      </c>
      <c r="O2224" s="1190">
        <v>0</v>
      </c>
      <c r="P2224" s="1187">
        <v>4690379102786</v>
      </c>
      <c r="Q2224" s="1190"/>
      <c r="R2224" s="1190">
        <v>0</v>
      </c>
      <c r="S2224" s="968" t="s">
        <v>4092</v>
      </c>
      <c r="T2224" s="983">
        <f t="shared" si="70"/>
        <v>8498.2800000000007</v>
      </c>
      <c r="U2224" s="983">
        <f t="shared" ref="U2224:U2287" si="71">T2224*1.05</f>
        <v>8923.1940000000013</v>
      </c>
      <c r="V2224" s="1169"/>
    </row>
    <row r="2225" spans="1:22" hidden="1">
      <c r="A2225" s="1187" t="s">
        <v>5157</v>
      </c>
      <c r="B2225" s="1188">
        <v>600180000071</v>
      </c>
      <c r="C2225" s="1187" t="s">
        <v>5158</v>
      </c>
      <c r="D2225" s="1187" t="s">
        <v>4220</v>
      </c>
      <c r="E2225" s="1187" t="s">
        <v>4090</v>
      </c>
      <c r="F2225" s="1189">
        <v>8106</v>
      </c>
      <c r="G2225" s="1187" t="s">
        <v>4091</v>
      </c>
      <c r="H2225" s="1190">
        <v>1</v>
      </c>
      <c r="I2225" s="1191">
        <v>3.3359999999999999</v>
      </c>
      <c r="J2225" s="1191">
        <v>0</v>
      </c>
      <c r="K2225" s="1192">
        <v>18</v>
      </c>
      <c r="L2225" s="1191">
        <v>50.57376</v>
      </c>
      <c r="M2225" s="1191">
        <v>60.048000000000002</v>
      </c>
      <c r="N2225" s="1190">
        <v>1</v>
      </c>
      <c r="O2225" s="1190">
        <v>0</v>
      </c>
      <c r="P2225" s="1187">
        <v>4690379106364</v>
      </c>
      <c r="Q2225" s="1190"/>
      <c r="R2225" s="1190">
        <v>0</v>
      </c>
      <c r="S2225" s="968" t="s">
        <v>4092</v>
      </c>
      <c r="T2225" s="983">
        <f t="shared" si="70"/>
        <v>5431.02</v>
      </c>
      <c r="U2225" s="983">
        <f t="shared" si="71"/>
        <v>5702.5710000000008</v>
      </c>
      <c r="V2225" s="1169"/>
    </row>
    <row r="2226" spans="1:22" hidden="1">
      <c r="A2226" s="1187" t="s">
        <v>5157</v>
      </c>
      <c r="B2226" s="1188">
        <v>610010002248</v>
      </c>
      <c r="C2226" s="1187" t="s">
        <v>5159</v>
      </c>
      <c r="D2226" s="1187" t="s">
        <v>5160</v>
      </c>
      <c r="E2226" s="1187" t="s">
        <v>4090</v>
      </c>
      <c r="F2226" s="1189">
        <v>5466</v>
      </c>
      <c r="G2226" s="1187" t="s">
        <v>4091</v>
      </c>
      <c r="H2226" s="1190">
        <v>4</v>
      </c>
      <c r="I2226" s="1191">
        <v>1.28</v>
      </c>
      <c r="J2226" s="1191">
        <v>0</v>
      </c>
      <c r="K2226" s="1192">
        <v>40</v>
      </c>
      <c r="L2226" s="1191">
        <v>25.856000000000002</v>
      </c>
      <c r="M2226" s="1191">
        <v>51.2</v>
      </c>
      <c r="N2226" s="1190">
        <v>1</v>
      </c>
      <c r="O2226" s="1190">
        <v>0</v>
      </c>
      <c r="P2226" s="1187">
        <v>4690379084556</v>
      </c>
      <c r="Q2226" s="1190"/>
      <c r="R2226" s="1190">
        <v>0</v>
      </c>
      <c r="S2226" s="968" t="s">
        <v>4092</v>
      </c>
      <c r="T2226" s="983">
        <f t="shared" si="70"/>
        <v>3662.2200000000003</v>
      </c>
      <c r="U2226" s="983">
        <f t="shared" si="71"/>
        <v>3845.3310000000006</v>
      </c>
      <c r="V2226" s="1169"/>
    </row>
    <row r="2227" spans="1:22" hidden="1">
      <c r="A2227" s="1187" t="s">
        <v>5157</v>
      </c>
      <c r="B2227" s="1188">
        <v>610010002249</v>
      </c>
      <c r="C2227" s="1187" t="s">
        <v>5161</v>
      </c>
      <c r="D2227" s="1187" t="s">
        <v>5160</v>
      </c>
      <c r="E2227" s="1187" t="s">
        <v>4090</v>
      </c>
      <c r="F2227" s="1189">
        <v>5466</v>
      </c>
      <c r="G2227" s="1187" t="s">
        <v>4091</v>
      </c>
      <c r="H2227" s="1190">
        <v>4</v>
      </c>
      <c r="I2227" s="1191">
        <v>1.28</v>
      </c>
      <c r="J2227" s="1191">
        <v>0</v>
      </c>
      <c r="K2227" s="1192">
        <v>40</v>
      </c>
      <c r="L2227" s="1191">
        <v>25.856000000000002</v>
      </c>
      <c r="M2227" s="1191">
        <v>51.2</v>
      </c>
      <c r="N2227" s="1190">
        <v>1</v>
      </c>
      <c r="O2227" s="1190">
        <v>0</v>
      </c>
      <c r="P2227" s="1187">
        <v>4690379084563</v>
      </c>
      <c r="Q2227" s="1190"/>
      <c r="R2227" s="1190">
        <v>0</v>
      </c>
      <c r="S2227" s="968" t="s">
        <v>4092</v>
      </c>
      <c r="T2227" s="983">
        <f t="shared" si="70"/>
        <v>3662.2200000000003</v>
      </c>
      <c r="U2227" s="983">
        <f t="shared" si="71"/>
        <v>3845.3310000000006</v>
      </c>
      <c r="V2227" s="1169"/>
    </row>
    <row r="2228" spans="1:22" hidden="1">
      <c r="A2228" s="1187" t="s">
        <v>5157</v>
      </c>
      <c r="B2228" s="1188">
        <v>610010002246</v>
      </c>
      <c r="C2228" s="1187" t="s">
        <v>5162</v>
      </c>
      <c r="D2228" s="1187" t="s">
        <v>5160</v>
      </c>
      <c r="E2228" s="1187" t="s">
        <v>4090</v>
      </c>
      <c r="F2228" s="1189">
        <v>5466</v>
      </c>
      <c r="G2228" s="1187" t="s">
        <v>4091</v>
      </c>
      <c r="H2228" s="1190">
        <v>4</v>
      </c>
      <c r="I2228" s="1191">
        <v>1.28</v>
      </c>
      <c r="J2228" s="1191">
        <v>0</v>
      </c>
      <c r="K2228" s="1192">
        <v>40</v>
      </c>
      <c r="L2228" s="1191">
        <v>25.856000000000002</v>
      </c>
      <c r="M2228" s="1191">
        <v>51.2</v>
      </c>
      <c r="N2228" s="1190">
        <v>1</v>
      </c>
      <c r="O2228" s="1190">
        <v>0</v>
      </c>
      <c r="P2228" s="1187">
        <v>4690379084532</v>
      </c>
      <c r="Q2228" s="1190"/>
      <c r="R2228" s="1190">
        <v>0</v>
      </c>
      <c r="S2228" s="968" t="s">
        <v>4092</v>
      </c>
      <c r="T2228" s="983">
        <f t="shared" si="70"/>
        <v>3662.2200000000003</v>
      </c>
      <c r="U2228" s="983">
        <f t="shared" si="71"/>
        <v>3845.3310000000006</v>
      </c>
      <c r="V2228" s="1169"/>
    </row>
    <row r="2229" spans="1:22" hidden="1">
      <c r="A2229" s="1187" t="s">
        <v>5157</v>
      </c>
      <c r="B2229" s="1188">
        <v>610010002247</v>
      </c>
      <c r="C2229" s="1187" t="s">
        <v>5163</v>
      </c>
      <c r="D2229" s="1187" t="s">
        <v>5160</v>
      </c>
      <c r="E2229" s="1187" t="s">
        <v>4090</v>
      </c>
      <c r="F2229" s="1189">
        <v>6252</v>
      </c>
      <c r="G2229" s="1187" t="s">
        <v>4091</v>
      </c>
      <c r="H2229" s="1190">
        <v>4</v>
      </c>
      <c r="I2229" s="1191">
        <v>1.28</v>
      </c>
      <c r="J2229" s="1191">
        <v>0</v>
      </c>
      <c r="K2229" s="1192">
        <v>40</v>
      </c>
      <c r="L2229" s="1191">
        <v>25.856000000000002</v>
      </c>
      <c r="M2229" s="1191">
        <v>51.2</v>
      </c>
      <c r="N2229" s="1190">
        <v>1</v>
      </c>
      <c r="O2229" s="1190">
        <v>0</v>
      </c>
      <c r="P2229" s="1187">
        <v>4690379084549</v>
      </c>
      <c r="Q2229" s="1190"/>
      <c r="R2229" s="1190">
        <v>0</v>
      </c>
      <c r="S2229" s="968" t="s">
        <v>4092</v>
      </c>
      <c r="T2229" s="983">
        <f t="shared" si="70"/>
        <v>4188.84</v>
      </c>
      <c r="U2229" s="983">
        <f t="shared" si="71"/>
        <v>4398.2820000000002</v>
      </c>
      <c r="V2229" s="1169"/>
    </row>
    <row r="2230" spans="1:22" hidden="1">
      <c r="A2230" s="1187" t="s">
        <v>5157</v>
      </c>
      <c r="B2230" s="1188">
        <v>610010002659</v>
      </c>
      <c r="C2230" s="1187" t="s">
        <v>5170</v>
      </c>
      <c r="D2230" s="1187" t="s">
        <v>4089</v>
      </c>
      <c r="E2230" s="1187" t="s">
        <v>4090</v>
      </c>
      <c r="F2230" s="1189">
        <v>6390</v>
      </c>
      <c r="G2230" s="1187" t="s">
        <v>4091</v>
      </c>
      <c r="H2230" s="1190">
        <v>2</v>
      </c>
      <c r="I2230" s="1191">
        <v>0.72</v>
      </c>
      <c r="J2230" s="1191">
        <v>0</v>
      </c>
      <c r="K2230" s="1192">
        <v>30</v>
      </c>
      <c r="L2230" s="1191">
        <v>32.688000000000002</v>
      </c>
      <c r="M2230" s="1191">
        <v>21.6</v>
      </c>
      <c r="N2230" s="1190">
        <v>1</v>
      </c>
      <c r="O2230" s="1190">
        <v>0</v>
      </c>
      <c r="P2230" s="1187">
        <v>4690379088417</v>
      </c>
      <c r="Q2230" s="1190"/>
      <c r="R2230" s="1190">
        <v>0</v>
      </c>
      <c r="S2230" s="968" t="s">
        <v>4092</v>
      </c>
      <c r="T2230" s="983">
        <f t="shared" si="70"/>
        <v>4281.3</v>
      </c>
      <c r="U2230" s="983">
        <f t="shared" si="71"/>
        <v>4495.3650000000007</v>
      </c>
      <c r="V2230" s="1169"/>
    </row>
    <row r="2231" spans="1:22" hidden="1">
      <c r="A2231" s="1187" t="s">
        <v>5157</v>
      </c>
      <c r="B2231" s="1188">
        <v>610010002660</v>
      </c>
      <c r="C2231" s="1187" t="s">
        <v>5171</v>
      </c>
      <c r="D2231" s="1187" t="s">
        <v>4089</v>
      </c>
      <c r="E2231" s="1187" t="s">
        <v>4090</v>
      </c>
      <c r="F2231" s="1189">
        <v>6390</v>
      </c>
      <c r="G2231" s="1187" t="s">
        <v>4091</v>
      </c>
      <c r="H2231" s="1190">
        <v>2</v>
      </c>
      <c r="I2231" s="1191">
        <v>0.72</v>
      </c>
      <c r="J2231" s="1191">
        <v>0</v>
      </c>
      <c r="K2231" s="1192">
        <v>30</v>
      </c>
      <c r="L2231" s="1191">
        <v>32.688000000000002</v>
      </c>
      <c r="M2231" s="1191">
        <v>21.6</v>
      </c>
      <c r="N2231" s="1190">
        <v>1</v>
      </c>
      <c r="O2231" s="1190">
        <v>0</v>
      </c>
      <c r="P2231" s="1187">
        <v>4690379088424</v>
      </c>
      <c r="Q2231" s="1190"/>
      <c r="R2231" s="1190">
        <v>0</v>
      </c>
      <c r="S2231" s="968" t="s">
        <v>4092</v>
      </c>
      <c r="T2231" s="983">
        <f t="shared" si="70"/>
        <v>4281.3</v>
      </c>
      <c r="U2231" s="983">
        <f t="shared" si="71"/>
        <v>4495.3650000000007</v>
      </c>
      <c r="V2231" s="1169"/>
    </row>
    <row r="2232" spans="1:22" hidden="1">
      <c r="A2232" s="1187" t="s">
        <v>5157</v>
      </c>
      <c r="B2232" s="1188">
        <v>610110000903</v>
      </c>
      <c r="C2232" s="1187" t="s">
        <v>5172</v>
      </c>
      <c r="D2232" s="1187" t="s">
        <v>5173</v>
      </c>
      <c r="E2232" s="1187" t="s">
        <v>4120</v>
      </c>
      <c r="F2232" s="1189">
        <v>2064</v>
      </c>
      <c r="G2232" s="1187" t="s">
        <v>4091</v>
      </c>
      <c r="H2232" s="1190">
        <v>5</v>
      </c>
      <c r="I2232" s="1191">
        <v>0.8</v>
      </c>
      <c r="J2232" s="1191">
        <v>0</v>
      </c>
      <c r="K2232" s="1192">
        <v>40</v>
      </c>
      <c r="L2232" s="1191">
        <v>15.5</v>
      </c>
      <c r="M2232" s="1191">
        <v>32</v>
      </c>
      <c r="N2232" s="1190">
        <v>1</v>
      </c>
      <c r="O2232" s="1190">
        <v>0</v>
      </c>
      <c r="P2232" s="1187">
        <v>4690379084686</v>
      </c>
      <c r="Q2232" s="1190"/>
      <c r="R2232" s="1190">
        <v>0</v>
      </c>
      <c r="S2232" s="968" t="s">
        <v>4092</v>
      </c>
      <c r="T2232" s="983">
        <f t="shared" si="70"/>
        <v>1382.88</v>
      </c>
      <c r="U2232" s="983">
        <f t="shared" si="71"/>
        <v>1452.0240000000001</v>
      </c>
      <c r="V2232" s="1169"/>
    </row>
    <row r="2233" spans="1:22" hidden="1">
      <c r="A2233" s="1187" t="s">
        <v>5157</v>
      </c>
      <c r="B2233" s="1188">
        <v>610110000904</v>
      </c>
      <c r="C2233" s="1187" t="s">
        <v>5174</v>
      </c>
      <c r="D2233" s="1187" t="s">
        <v>5173</v>
      </c>
      <c r="E2233" s="1187" t="s">
        <v>4120</v>
      </c>
      <c r="F2233" s="1189">
        <v>2064</v>
      </c>
      <c r="G2233" s="1187" t="s">
        <v>4091</v>
      </c>
      <c r="H2233" s="1190">
        <v>5</v>
      </c>
      <c r="I2233" s="1191">
        <v>0.8</v>
      </c>
      <c r="J2233" s="1191">
        <v>0</v>
      </c>
      <c r="K2233" s="1192">
        <v>40</v>
      </c>
      <c r="L2233" s="1191">
        <v>15.5</v>
      </c>
      <c r="M2233" s="1191">
        <v>32</v>
      </c>
      <c r="N2233" s="1190">
        <v>1</v>
      </c>
      <c r="O2233" s="1190">
        <v>0</v>
      </c>
      <c r="P2233" s="1187">
        <v>4690379084693</v>
      </c>
      <c r="Q2233" s="1190"/>
      <c r="R2233" s="1190">
        <v>0</v>
      </c>
      <c r="S2233" s="968" t="s">
        <v>4092</v>
      </c>
      <c r="T2233" s="983">
        <f t="shared" si="70"/>
        <v>1382.88</v>
      </c>
      <c r="U2233" s="983">
        <f t="shared" si="71"/>
        <v>1452.0240000000001</v>
      </c>
      <c r="V2233" s="1169"/>
    </row>
    <row r="2234" spans="1:22" hidden="1">
      <c r="A2234" s="1187" t="s">
        <v>5157</v>
      </c>
      <c r="B2234" s="1188">
        <v>610110000901</v>
      </c>
      <c r="C2234" s="1187" t="s">
        <v>5175</v>
      </c>
      <c r="D2234" s="1187" t="s">
        <v>5173</v>
      </c>
      <c r="E2234" s="1187" t="s">
        <v>4120</v>
      </c>
      <c r="F2234" s="1189">
        <v>2064</v>
      </c>
      <c r="G2234" s="1187" t="s">
        <v>4091</v>
      </c>
      <c r="H2234" s="1190">
        <v>5</v>
      </c>
      <c r="I2234" s="1191">
        <v>0.8</v>
      </c>
      <c r="J2234" s="1191">
        <v>0</v>
      </c>
      <c r="K2234" s="1192">
        <v>40</v>
      </c>
      <c r="L2234" s="1191">
        <v>15.5</v>
      </c>
      <c r="M2234" s="1191">
        <v>32</v>
      </c>
      <c r="N2234" s="1190">
        <v>1</v>
      </c>
      <c r="O2234" s="1190">
        <v>0</v>
      </c>
      <c r="P2234" s="1187">
        <v>4690379084662</v>
      </c>
      <c r="Q2234" s="1190"/>
      <c r="R2234" s="1190">
        <v>0</v>
      </c>
      <c r="S2234" s="968" t="s">
        <v>4092</v>
      </c>
      <c r="T2234" s="983">
        <f t="shared" si="70"/>
        <v>1382.88</v>
      </c>
      <c r="U2234" s="983">
        <f t="shared" si="71"/>
        <v>1452.0240000000001</v>
      </c>
      <c r="V2234" s="1169"/>
    </row>
    <row r="2235" spans="1:22" hidden="1">
      <c r="A2235" s="1187" t="s">
        <v>5157</v>
      </c>
      <c r="B2235" s="1188">
        <v>610110000902</v>
      </c>
      <c r="C2235" s="1187" t="s">
        <v>5176</v>
      </c>
      <c r="D2235" s="1187" t="s">
        <v>5173</v>
      </c>
      <c r="E2235" s="1187" t="s">
        <v>4120</v>
      </c>
      <c r="F2235" s="1189">
        <v>2064</v>
      </c>
      <c r="G2235" s="1187" t="s">
        <v>4091</v>
      </c>
      <c r="H2235" s="1190">
        <v>5</v>
      </c>
      <c r="I2235" s="1191">
        <v>0.8</v>
      </c>
      <c r="J2235" s="1191">
        <v>0</v>
      </c>
      <c r="K2235" s="1192">
        <v>40</v>
      </c>
      <c r="L2235" s="1191">
        <v>15.5</v>
      </c>
      <c r="M2235" s="1191">
        <v>32</v>
      </c>
      <c r="N2235" s="1190">
        <v>1</v>
      </c>
      <c r="O2235" s="1190">
        <v>0</v>
      </c>
      <c r="P2235" s="1187">
        <v>4690379084679</v>
      </c>
      <c r="Q2235" s="1190"/>
      <c r="R2235" s="1190">
        <v>0</v>
      </c>
      <c r="S2235" s="968" t="s">
        <v>4092</v>
      </c>
      <c r="T2235" s="983">
        <f t="shared" si="70"/>
        <v>1382.88</v>
      </c>
      <c r="U2235" s="983">
        <f t="shared" si="71"/>
        <v>1452.0240000000001</v>
      </c>
      <c r="V2235" s="1169"/>
    </row>
    <row r="2236" spans="1:22" hidden="1">
      <c r="A2236" s="1187" t="s">
        <v>5157</v>
      </c>
      <c r="B2236" s="1188">
        <v>610090002416</v>
      </c>
      <c r="C2236" s="1187" t="s">
        <v>5177</v>
      </c>
      <c r="D2236" s="1187" t="s">
        <v>4119</v>
      </c>
      <c r="E2236" s="1187" t="s">
        <v>4120</v>
      </c>
      <c r="F2236" s="1189">
        <v>696</v>
      </c>
      <c r="G2236" s="1187" t="s">
        <v>4091</v>
      </c>
      <c r="H2236" s="1190">
        <v>10</v>
      </c>
      <c r="I2236" s="1191">
        <v>0.57600368642359301</v>
      </c>
      <c r="J2236" s="1191">
        <v>0</v>
      </c>
      <c r="K2236" s="1192">
        <v>60</v>
      </c>
      <c r="L2236" s="1191">
        <v>9.5</v>
      </c>
      <c r="M2236" s="1191">
        <v>34.5602211854156</v>
      </c>
      <c r="N2236" s="1190">
        <v>1</v>
      </c>
      <c r="O2236" s="1190">
        <v>0</v>
      </c>
      <c r="P2236" s="1187">
        <v>4690379085041</v>
      </c>
      <c r="Q2236" s="1190"/>
      <c r="R2236" s="1190">
        <v>0</v>
      </c>
      <c r="S2236" s="968" t="s">
        <v>4092</v>
      </c>
      <c r="T2236" s="983">
        <f t="shared" si="70"/>
        <v>466.32000000000005</v>
      </c>
      <c r="U2236" s="983">
        <f t="shared" si="71"/>
        <v>489.63600000000008</v>
      </c>
      <c r="V2236" s="1169"/>
    </row>
    <row r="2237" spans="1:22" hidden="1">
      <c r="A2237" s="1187" t="s">
        <v>5157</v>
      </c>
      <c r="B2237" s="1188">
        <v>610090002417</v>
      </c>
      <c r="C2237" s="1187" t="s">
        <v>5178</v>
      </c>
      <c r="D2237" s="1187" t="s">
        <v>4119</v>
      </c>
      <c r="E2237" s="1187" t="s">
        <v>4120</v>
      </c>
      <c r="F2237" s="1189">
        <v>696</v>
      </c>
      <c r="G2237" s="1187" t="s">
        <v>4091</v>
      </c>
      <c r="H2237" s="1190">
        <v>10</v>
      </c>
      <c r="I2237" s="1191">
        <v>0.57600368642359301</v>
      </c>
      <c r="J2237" s="1191">
        <v>0</v>
      </c>
      <c r="K2237" s="1192">
        <v>60</v>
      </c>
      <c r="L2237" s="1191">
        <v>9.5</v>
      </c>
      <c r="M2237" s="1191">
        <v>34.5602211854156</v>
      </c>
      <c r="N2237" s="1190">
        <v>1</v>
      </c>
      <c r="O2237" s="1190">
        <v>0</v>
      </c>
      <c r="P2237" s="1187">
        <v>4690379085058</v>
      </c>
      <c r="Q2237" s="1190"/>
      <c r="R2237" s="1190">
        <v>0</v>
      </c>
      <c r="S2237" s="968" t="s">
        <v>4092</v>
      </c>
      <c r="T2237" s="983">
        <f t="shared" si="70"/>
        <v>466.32000000000005</v>
      </c>
      <c r="U2237" s="983">
        <f t="shared" si="71"/>
        <v>489.63600000000008</v>
      </c>
      <c r="V2237" s="1169"/>
    </row>
    <row r="2238" spans="1:22" hidden="1">
      <c r="A2238" s="1187" t="s">
        <v>5157</v>
      </c>
      <c r="B2238" s="1188">
        <v>610090002414</v>
      </c>
      <c r="C2238" s="1187" t="s">
        <v>5179</v>
      </c>
      <c r="D2238" s="1187" t="s">
        <v>4119</v>
      </c>
      <c r="E2238" s="1187" t="s">
        <v>4120</v>
      </c>
      <c r="F2238" s="1189">
        <v>696</v>
      </c>
      <c r="G2238" s="1187" t="s">
        <v>4091</v>
      </c>
      <c r="H2238" s="1190">
        <v>10</v>
      </c>
      <c r="I2238" s="1191">
        <v>0.57600368642359301</v>
      </c>
      <c r="J2238" s="1191">
        <v>0</v>
      </c>
      <c r="K2238" s="1192">
        <v>60</v>
      </c>
      <c r="L2238" s="1191">
        <v>9.5</v>
      </c>
      <c r="M2238" s="1191">
        <v>34.5602211854156</v>
      </c>
      <c r="N2238" s="1190">
        <v>1</v>
      </c>
      <c r="O2238" s="1190">
        <v>0</v>
      </c>
      <c r="P2238" s="1187">
        <v>4690379085027</v>
      </c>
      <c r="Q2238" s="1190"/>
      <c r="R2238" s="1190">
        <v>0</v>
      </c>
      <c r="S2238" s="968" t="s">
        <v>4092</v>
      </c>
      <c r="T2238" s="983">
        <f t="shared" si="70"/>
        <v>466.32000000000005</v>
      </c>
      <c r="U2238" s="1194">
        <f t="shared" si="71"/>
        <v>489.63600000000008</v>
      </c>
      <c r="V2238" s="1195"/>
    </row>
    <row r="2239" spans="1:22" hidden="1">
      <c r="A2239" s="1187" t="s">
        <v>5157</v>
      </c>
      <c r="B2239" s="1188">
        <v>610090002415</v>
      </c>
      <c r="C2239" s="1187" t="s">
        <v>5180</v>
      </c>
      <c r="D2239" s="1187" t="s">
        <v>4119</v>
      </c>
      <c r="E2239" s="1187" t="s">
        <v>4120</v>
      </c>
      <c r="F2239" s="1189">
        <v>696</v>
      </c>
      <c r="G2239" s="1187" t="s">
        <v>4091</v>
      </c>
      <c r="H2239" s="1190">
        <v>10</v>
      </c>
      <c r="I2239" s="1191">
        <v>0.57600368642359301</v>
      </c>
      <c r="J2239" s="1191">
        <v>0</v>
      </c>
      <c r="K2239" s="1192">
        <v>60</v>
      </c>
      <c r="L2239" s="1191">
        <v>9.5</v>
      </c>
      <c r="M2239" s="1191">
        <v>34.5602211854156</v>
      </c>
      <c r="N2239" s="1190">
        <v>1</v>
      </c>
      <c r="O2239" s="1190">
        <v>0</v>
      </c>
      <c r="P2239" s="1187">
        <v>4690379085034</v>
      </c>
      <c r="Q2239" s="1190"/>
      <c r="R2239" s="1190">
        <v>0</v>
      </c>
      <c r="S2239" s="968" t="s">
        <v>4092</v>
      </c>
      <c r="T2239" s="983">
        <f t="shared" si="70"/>
        <v>466.32000000000005</v>
      </c>
      <c r="U2239" s="1194">
        <f t="shared" si="71"/>
        <v>489.63600000000008</v>
      </c>
      <c r="V2239" s="1195"/>
    </row>
    <row r="2240" spans="1:22" hidden="1">
      <c r="A2240" s="1187" t="s">
        <v>5157</v>
      </c>
      <c r="B2240" s="1188">
        <v>610090002412</v>
      </c>
      <c r="C2240" s="1187" t="s">
        <v>5181</v>
      </c>
      <c r="D2240" s="1187" t="s">
        <v>4125</v>
      </c>
      <c r="E2240" s="1187" t="s">
        <v>4120</v>
      </c>
      <c r="F2240" s="1189">
        <v>234</v>
      </c>
      <c r="G2240" s="1187" t="s">
        <v>4091</v>
      </c>
      <c r="H2240" s="1190">
        <v>10</v>
      </c>
      <c r="I2240" s="1191">
        <v>0.43200276481769501</v>
      </c>
      <c r="J2240" s="1191">
        <v>0</v>
      </c>
      <c r="K2240" s="1192">
        <v>72</v>
      </c>
      <c r="L2240" s="1191">
        <v>9.0299999999999994</v>
      </c>
      <c r="M2240" s="1191">
        <v>31.104199066873999</v>
      </c>
      <c r="N2240" s="1190">
        <v>1</v>
      </c>
      <c r="O2240" s="1190">
        <v>0</v>
      </c>
      <c r="P2240" s="1187">
        <v>4690379085089</v>
      </c>
      <c r="Q2240" s="1190"/>
      <c r="R2240" s="1190">
        <v>0</v>
      </c>
      <c r="S2240" s="968" t="s">
        <v>4092</v>
      </c>
      <c r="T2240" s="983">
        <f t="shared" si="70"/>
        <v>156.78</v>
      </c>
      <c r="U2240" s="1194">
        <f t="shared" si="71"/>
        <v>164.619</v>
      </c>
      <c r="V2240" s="1195"/>
    </row>
    <row r="2241" spans="1:22" hidden="1">
      <c r="A2241" s="1187" t="s">
        <v>5157</v>
      </c>
      <c r="B2241" s="1188">
        <v>610090002413</v>
      </c>
      <c r="C2241" s="1187" t="s">
        <v>5182</v>
      </c>
      <c r="D2241" s="1187" t="s">
        <v>4125</v>
      </c>
      <c r="E2241" s="1187" t="s">
        <v>4120</v>
      </c>
      <c r="F2241" s="1189">
        <v>234</v>
      </c>
      <c r="G2241" s="1187" t="s">
        <v>4091</v>
      </c>
      <c r="H2241" s="1190">
        <v>10</v>
      </c>
      <c r="I2241" s="1191">
        <v>0.43200276481769501</v>
      </c>
      <c r="J2241" s="1191">
        <v>0</v>
      </c>
      <c r="K2241" s="1192">
        <v>72</v>
      </c>
      <c r="L2241" s="1191">
        <v>9.0299999999999994</v>
      </c>
      <c r="M2241" s="1191">
        <v>31.104199066873999</v>
      </c>
      <c r="N2241" s="1190">
        <v>1</v>
      </c>
      <c r="O2241" s="1190">
        <v>0</v>
      </c>
      <c r="P2241" s="1187">
        <v>4690379085096</v>
      </c>
      <c r="Q2241" s="1190"/>
      <c r="R2241" s="1190">
        <v>0</v>
      </c>
      <c r="S2241" s="968" t="s">
        <v>4092</v>
      </c>
      <c r="T2241" s="983">
        <f t="shared" si="70"/>
        <v>156.78</v>
      </c>
      <c r="U2241" s="1194">
        <f t="shared" si="71"/>
        <v>164.619</v>
      </c>
      <c r="V2241" s="1195"/>
    </row>
    <row r="2242" spans="1:22" hidden="1">
      <c r="A2242" s="1187" t="s">
        <v>5157</v>
      </c>
      <c r="B2242" s="1188">
        <v>610090002410</v>
      </c>
      <c r="C2242" s="1187" t="s">
        <v>5183</v>
      </c>
      <c r="D2242" s="1187" t="s">
        <v>4125</v>
      </c>
      <c r="E2242" s="1187" t="s">
        <v>4120</v>
      </c>
      <c r="F2242" s="1189">
        <v>234</v>
      </c>
      <c r="G2242" s="1187" t="s">
        <v>4091</v>
      </c>
      <c r="H2242" s="1190">
        <v>10</v>
      </c>
      <c r="I2242" s="1191">
        <v>0.43200276481769501</v>
      </c>
      <c r="J2242" s="1191">
        <v>0</v>
      </c>
      <c r="K2242" s="1192">
        <v>72</v>
      </c>
      <c r="L2242" s="1191">
        <v>9.0299999999999994</v>
      </c>
      <c r="M2242" s="1191">
        <v>31.104199066873999</v>
      </c>
      <c r="N2242" s="1190">
        <v>1</v>
      </c>
      <c r="O2242" s="1190">
        <v>0</v>
      </c>
      <c r="P2242" s="1187">
        <v>4690379085065</v>
      </c>
      <c r="Q2242" s="1190"/>
      <c r="R2242" s="1190">
        <v>0</v>
      </c>
      <c r="S2242" s="968" t="s">
        <v>4092</v>
      </c>
      <c r="T2242" s="983">
        <f t="shared" si="70"/>
        <v>156.78</v>
      </c>
      <c r="U2242" s="1194">
        <f t="shared" si="71"/>
        <v>164.619</v>
      </c>
      <c r="V2242" s="1195"/>
    </row>
    <row r="2243" spans="1:22" hidden="1">
      <c r="A2243" s="1187" t="s">
        <v>5157</v>
      </c>
      <c r="B2243" s="1188">
        <v>610090002411</v>
      </c>
      <c r="C2243" s="1187" t="s">
        <v>5184</v>
      </c>
      <c r="D2243" s="1187" t="s">
        <v>4125</v>
      </c>
      <c r="E2243" s="1187" t="s">
        <v>4120</v>
      </c>
      <c r="F2243" s="1189">
        <v>234</v>
      </c>
      <c r="G2243" s="1187" t="s">
        <v>4091</v>
      </c>
      <c r="H2243" s="1190">
        <v>10</v>
      </c>
      <c r="I2243" s="1191">
        <v>0.43200276481769501</v>
      </c>
      <c r="J2243" s="1191">
        <v>0</v>
      </c>
      <c r="K2243" s="1192">
        <v>72</v>
      </c>
      <c r="L2243" s="1191">
        <v>9.0299999999999994</v>
      </c>
      <c r="M2243" s="1191">
        <v>31.104199066873999</v>
      </c>
      <c r="N2243" s="1190">
        <v>1</v>
      </c>
      <c r="O2243" s="1190">
        <v>0</v>
      </c>
      <c r="P2243" s="1187">
        <v>4690379085072</v>
      </c>
      <c r="Q2243" s="1190"/>
      <c r="R2243" s="1190">
        <v>0</v>
      </c>
      <c r="S2243" s="968" t="s">
        <v>4092</v>
      </c>
      <c r="T2243" s="983">
        <f t="shared" si="70"/>
        <v>156.78</v>
      </c>
      <c r="U2243" s="983">
        <f t="shared" si="71"/>
        <v>164.619</v>
      </c>
      <c r="V2243" s="1169"/>
    </row>
    <row r="2244" spans="1:22" hidden="1">
      <c r="A2244" s="1187" t="s">
        <v>5157</v>
      </c>
      <c r="B2244" s="1188">
        <v>610130005253</v>
      </c>
      <c r="C2244" s="1187" t="s">
        <v>5185</v>
      </c>
      <c r="D2244" s="1187" t="s">
        <v>4119</v>
      </c>
      <c r="E2244" s="1187" t="s">
        <v>4135</v>
      </c>
      <c r="F2244" s="1189">
        <v>1236</v>
      </c>
      <c r="G2244" s="1187" t="s">
        <v>4091</v>
      </c>
      <c r="H2244" s="1190">
        <v>10</v>
      </c>
      <c r="I2244" s="1191">
        <v>0.57599539203686401</v>
      </c>
      <c r="J2244" s="1191">
        <v>8</v>
      </c>
      <c r="K2244" s="1192">
        <v>60</v>
      </c>
      <c r="L2244" s="1191">
        <v>12.44</v>
      </c>
      <c r="M2244" s="1191">
        <v>34.559723522211797</v>
      </c>
      <c r="N2244" s="1190">
        <v>1</v>
      </c>
      <c r="O2244" s="1190">
        <v>0</v>
      </c>
      <c r="P2244" s="1187">
        <v>4690379084723</v>
      </c>
      <c r="Q2244" s="1190"/>
      <c r="R2244" s="1190">
        <v>0</v>
      </c>
      <c r="S2244" s="968" t="s">
        <v>4092</v>
      </c>
      <c r="T2244" s="983">
        <f t="shared" si="70"/>
        <v>828.12</v>
      </c>
      <c r="U2244" s="983">
        <f t="shared" si="71"/>
        <v>869.52600000000007</v>
      </c>
      <c r="V2244" s="1169"/>
    </row>
    <row r="2245" spans="1:22" hidden="1">
      <c r="A2245" s="1187" t="s">
        <v>5157</v>
      </c>
      <c r="B2245" s="1188">
        <v>610130005254</v>
      </c>
      <c r="C2245" s="1187" t="s">
        <v>5186</v>
      </c>
      <c r="D2245" s="1187" t="s">
        <v>4119</v>
      </c>
      <c r="E2245" s="1187" t="s">
        <v>4135</v>
      </c>
      <c r="F2245" s="1189">
        <v>1236</v>
      </c>
      <c r="G2245" s="1187" t="s">
        <v>4091</v>
      </c>
      <c r="H2245" s="1190">
        <v>10</v>
      </c>
      <c r="I2245" s="1191">
        <v>0.57599539203686401</v>
      </c>
      <c r="J2245" s="1191">
        <v>8</v>
      </c>
      <c r="K2245" s="1192">
        <v>60</v>
      </c>
      <c r="L2245" s="1191">
        <v>12.44</v>
      </c>
      <c r="M2245" s="1191">
        <v>34.559723522211797</v>
      </c>
      <c r="N2245" s="1190">
        <v>1</v>
      </c>
      <c r="O2245" s="1190">
        <v>0</v>
      </c>
      <c r="P2245" s="1187">
        <v>4690379084730</v>
      </c>
      <c r="Q2245" s="1190"/>
      <c r="R2245" s="1190">
        <v>0</v>
      </c>
      <c r="S2245" s="968" t="s">
        <v>4092</v>
      </c>
      <c r="T2245" s="983">
        <f t="shared" si="70"/>
        <v>828.12</v>
      </c>
      <c r="U2245" s="983">
        <f t="shared" si="71"/>
        <v>869.52600000000007</v>
      </c>
      <c r="V2245" s="1169"/>
    </row>
    <row r="2246" spans="1:22" hidden="1">
      <c r="A2246" s="1187" t="s">
        <v>5157</v>
      </c>
      <c r="B2246" s="1188">
        <v>610130005251</v>
      </c>
      <c r="C2246" s="1187" t="s">
        <v>5187</v>
      </c>
      <c r="D2246" s="1187" t="s">
        <v>4119</v>
      </c>
      <c r="E2246" s="1187" t="s">
        <v>4135</v>
      </c>
      <c r="F2246" s="1189">
        <v>1236</v>
      </c>
      <c r="G2246" s="1187" t="s">
        <v>4091</v>
      </c>
      <c r="H2246" s="1190">
        <v>10</v>
      </c>
      <c r="I2246" s="1191">
        <v>0.57599539203686401</v>
      </c>
      <c r="J2246" s="1191">
        <v>8</v>
      </c>
      <c r="K2246" s="1192">
        <v>60</v>
      </c>
      <c r="L2246" s="1191">
        <v>12.44</v>
      </c>
      <c r="M2246" s="1191">
        <v>34.559723522211797</v>
      </c>
      <c r="N2246" s="1190">
        <v>1</v>
      </c>
      <c r="O2246" s="1190">
        <v>0</v>
      </c>
      <c r="P2246" s="1187">
        <v>4690379084709</v>
      </c>
      <c r="Q2246" s="1190"/>
      <c r="R2246" s="1190">
        <v>0</v>
      </c>
      <c r="S2246" s="968" t="s">
        <v>4092</v>
      </c>
      <c r="T2246" s="983">
        <f t="shared" si="70"/>
        <v>828.12</v>
      </c>
      <c r="U2246" s="983">
        <f t="shared" si="71"/>
        <v>869.52600000000007</v>
      </c>
      <c r="V2246" s="1169"/>
    </row>
    <row r="2247" spans="1:22" hidden="1">
      <c r="A2247" s="1187" t="s">
        <v>5157</v>
      </c>
      <c r="B2247" s="1188">
        <v>610130005252</v>
      </c>
      <c r="C2247" s="1187" t="s">
        <v>5188</v>
      </c>
      <c r="D2247" s="1187" t="s">
        <v>4119</v>
      </c>
      <c r="E2247" s="1187" t="s">
        <v>4135</v>
      </c>
      <c r="F2247" s="1189">
        <v>1236</v>
      </c>
      <c r="G2247" s="1187" t="s">
        <v>4091</v>
      </c>
      <c r="H2247" s="1190">
        <v>10</v>
      </c>
      <c r="I2247" s="1191">
        <v>0.57599539203686401</v>
      </c>
      <c r="J2247" s="1191">
        <v>8</v>
      </c>
      <c r="K2247" s="1192">
        <v>60</v>
      </c>
      <c r="L2247" s="1191">
        <v>12.44</v>
      </c>
      <c r="M2247" s="1191">
        <v>34.559723522211797</v>
      </c>
      <c r="N2247" s="1190">
        <v>1</v>
      </c>
      <c r="O2247" s="1190">
        <v>0</v>
      </c>
      <c r="P2247" s="1187">
        <v>4690379084716</v>
      </c>
      <c r="Q2247" s="1190"/>
      <c r="R2247" s="1190">
        <v>0</v>
      </c>
      <c r="S2247" s="968" t="s">
        <v>4092</v>
      </c>
      <c r="T2247" s="983">
        <f t="shared" si="70"/>
        <v>828.12</v>
      </c>
      <c r="U2247" s="983">
        <f t="shared" si="71"/>
        <v>869.52600000000007</v>
      </c>
      <c r="V2247" s="1169"/>
    </row>
    <row r="2248" spans="1:22" hidden="1">
      <c r="A2248" s="1187" t="s">
        <v>5157</v>
      </c>
      <c r="B2248" s="1188">
        <v>610130005257</v>
      </c>
      <c r="C2248" s="1187" t="s">
        <v>5189</v>
      </c>
      <c r="D2248" s="1187" t="s">
        <v>4125</v>
      </c>
      <c r="E2248" s="1187" t="s">
        <v>4135</v>
      </c>
      <c r="F2248" s="1189">
        <v>1098</v>
      </c>
      <c r="G2248" s="1187" t="s">
        <v>4091</v>
      </c>
      <c r="H2248" s="1190">
        <v>10</v>
      </c>
      <c r="I2248" s="1191">
        <v>0.43199654402764798</v>
      </c>
      <c r="J2248" s="1191">
        <v>6</v>
      </c>
      <c r="K2248" s="1192">
        <v>72</v>
      </c>
      <c r="L2248" s="1191">
        <v>9.33</v>
      </c>
      <c r="M2248" s="1191">
        <v>31.103751169990598</v>
      </c>
      <c r="N2248" s="1190">
        <v>1</v>
      </c>
      <c r="O2248" s="1190">
        <v>0</v>
      </c>
      <c r="P2248" s="1187">
        <v>4690379084761</v>
      </c>
      <c r="Q2248" s="1190"/>
      <c r="R2248" s="1190">
        <v>0</v>
      </c>
      <c r="S2248" s="968" t="s">
        <v>4092</v>
      </c>
      <c r="T2248" s="983">
        <f t="shared" si="70"/>
        <v>735.66000000000008</v>
      </c>
      <c r="U2248" s="983">
        <f t="shared" si="71"/>
        <v>772.4430000000001</v>
      </c>
      <c r="V2248" s="1169"/>
    </row>
    <row r="2249" spans="1:22" hidden="1">
      <c r="A2249" s="1187" t="s">
        <v>5157</v>
      </c>
      <c r="B2249" s="1188">
        <v>610130005258</v>
      </c>
      <c r="C2249" s="1187" t="s">
        <v>5190</v>
      </c>
      <c r="D2249" s="1187" t="s">
        <v>4125</v>
      </c>
      <c r="E2249" s="1187" t="s">
        <v>4135</v>
      </c>
      <c r="F2249" s="1189">
        <v>1098</v>
      </c>
      <c r="G2249" s="1187" t="s">
        <v>4091</v>
      </c>
      <c r="H2249" s="1190">
        <v>10</v>
      </c>
      <c r="I2249" s="1191">
        <v>0.43199654402764798</v>
      </c>
      <c r="J2249" s="1191">
        <v>6</v>
      </c>
      <c r="K2249" s="1192">
        <v>72</v>
      </c>
      <c r="L2249" s="1191">
        <v>9.33</v>
      </c>
      <c r="M2249" s="1191">
        <v>31.103751169990598</v>
      </c>
      <c r="N2249" s="1190">
        <v>1</v>
      </c>
      <c r="O2249" s="1190">
        <v>0</v>
      </c>
      <c r="P2249" s="1187">
        <v>4690379084778</v>
      </c>
      <c r="Q2249" s="1190"/>
      <c r="R2249" s="1190">
        <v>0</v>
      </c>
      <c r="S2249" s="968" t="s">
        <v>4092</v>
      </c>
      <c r="T2249" s="983">
        <f t="shared" si="70"/>
        <v>735.66000000000008</v>
      </c>
      <c r="U2249" s="983">
        <f t="shared" si="71"/>
        <v>772.4430000000001</v>
      </c>
      <c r="V2249" s="1169"/>
    </row>
    <row r="2250" spans="1:22" hidden="1">
      <c r="A2250" s="1187" t="s">
        <v>5157</v>
      </c>
      <c r="B2250" s="1188">
        <v>610130005255</v>
      </c>
      <c r="C2250" s="1187" t="s">
        <v>5191</v>
      </c>
      <c r="D2250" s="1187" t="s">
        <v>4125</v>
      </c>
      <c r="E2250" s="1187" t="s">
        <v>4135</v>
      </c>
      <c r="F2250" s="1189">
        <v>1098</v>
      </c>
      <c r="G2250" s="1187" t="s">
        <v>4091</v>
      </c>
      <c r="H2250" s="1190">
        <v>10</v>
      </c>
      <c r="I2250" s="1191">
        <v>0.43199654402764798</v>
      </c>
      <c r="J2250" s="1191">
        <v>6</v>
      </c>
      <c r="K2250" s="1192">
        <v>72</v>
      </c>
      <c r="L2250" s="1191">
        <v>9.33</v>
      </c>
      <c r="M2250" s="1191">
        <v>31.103751169990598</v>
      </c>
      <c r="N2250" s="1190">
        <v>1</v>
      </c>
      <c r="O2250" s="1190">
        <v>0</v>
      </c>
      <c r="P2250" s="1187">
        <v>4690379084747</v>
      </c>
      <c r="Q2250" s="1190"/>
      <c r="R2250" s="1190">
        <v>0</v>
      </c>
      <c r="S2250" s="968" t="s">
        <v>4092</v>
      </c>
      <c r="T2250" s="983">
        <f t="shared" si="70"/>
        <v>735.66000000000008</v>
      </c>
      <c r="U2250" s="983">
        <f t="shared" si="71"/>
        <v>772.4430000000001</v>
      </c>
      <c r="V2250" s="1169"/>
    </row>
    <row r="2251" spans="1:22" hidden="1">
      <c r="A2251" s="1187" t="s">
        <v>5157</v>
      </c>
      <c r="B2251" s="1188">
        <v>610130005256</v>
      </c>
      <c r="C2251" s="1187" t="s">
        <v>5192</v>
      </c>
      <c r="D2251" s="1187" t="s">
        <v>4125</v>
      </c>
      <c r="E2251" s="1187" t="s">
        <v>4135</v>
      </c>
      <c r="F2251" s="1189">
        <v>1098</v>
      </c>
      <c r="G2251" s="1187" t="s">
        <v>4091</v>
      </c>
      <c r="H2251" s="1190">
        <v>10</v>
      </c>
      <c r="I2251" s="1191">
        <v>0.43199654402764798</v>
      </c>
      <c r="J2251" s="1191">
        <v>6</v>
      </c>
      <c r="K2251" s="1192">
        <v>72</v>
      </c>
      <c r="L2251" s="1191">
        <v>9.33</v>
      </c>
      <c r="M2251" s="1191">
        <v>31.103751169990598</v>
      </c>
      <c r="N2251" s="1190">
        <v>1</v>
      </c>
      <c r="O2251" s="1190">
        <v>0</v>
      </c>
      <c r="P2251" s="1187">
        <v>4690379084754</v>
      </c>
      <c r="Q2251" s="1190"/>
      <c r="R2251" s="1190">
        <v>0</v>
      </c>
      <c r="S2251" s="968" t="s">
        <v>4092</v>
      </c>
      <c r="T2251" s="983">
        <f t="shared" si="70"/>
        <v>735.66000000000008</v>
      </c>
      <c r="U2251" s="983">
        <f t="shared" si="71"/>
        <v>772.4430000000001</v>
      </c>
      <c r="V2251" s="1169"/>
    </row>
    <row r="2252" spans="1:22" hidden="1">
      <c r="A2252" s="1187" t="s">
        <v>5157</v>
      </c>
      <c r="B2252" s="1188">
        <v>620070002135</v>
      </c>
      <c r="C2252" s="1187" t="s">
        <v>5193</v>
      </c>
      <c r="D2252" s="1187" t="s">
        <v>4144</v>
      </c>
      <c r="E2252" s="1187" t="s">
        <v>4120</v>
      </c>
      <c r="F2252" s="1189">
        <v>11958</v>
      </c>
      <c r="G2252" s="1187" t="s">
        <v>4091</v>
      </c>
      <c r="H2252" s="1190">
        <v>2</v>
      </c>
      <c r="I2252" s="1191">
        <v>1.05596620908131</v>
      </c>
      <c r="J2252" s="1191">
        <v>0</v>
      </c>
      <c r="K2252" s="1192">
        <v>18</v>
      </c>
      <c r="L2252" s="1191">
        <v>28</v>
      </c>
      <c r="M2252" s="1191">
        <v>19.007391763463598</v>
      </c>
      <c r="N2252" s="1190">
        <v>1</v>
      </c>
      <c r="O2252" s="1190">
        <v>0</v>
      </c>
      <c r="P2252" s="1187">
        <v>4690379084808</v>
      </c>
      <c r="Q2252" s="1190"/>
      <c r="R2252" s="1190">
        <v>0</v>
      </c>
      <c r="S2252" s="968" t="s">
        <v>4092</v>
      </c>
      <c r="T2252" s="983">
        <f t="shared" si="70"/>
        <v>8011.8600000000006</v>
      </c>
      <c r="U2252" s="983">
        <f t="shared" si="71"/>
        <v>8412.4530000000013</v>
      </c>
      <c r="V2252" s="1169"/>
    </row>
    <row r="2253" spans="1:22" hidden="1">
      <c r="A2253" s="1187" t="s">
        <v>5157</v>
      </c>
      <c r="B2253" s="1188">
        <v>620070002136</v>
      </c>
      <c r="C2253" s="1187" t="s">
        <v>5194</v>
      </c>
      <c r="D2253" s="1187" t="s">
        <v>4144</v>
      </c>
      <c r="E2253" s="1187" t="s">
        <v>4120</v>
      </c>
      <c r="F2253" s="1189">
        <v>11958</v>
      </c>
      <c r="G2253" s="1187" t="s">
        <v>4091</v>
      </c>
      <c r="H2253" s="1190">
        <v>2</v>
      </c>
      <c r="I2253" s="1191">
        <v>1.05596620908131</v>
      </c>
      <c r="J2253" s="1191">
        <v>0</v>
      </c>
      <c r="K2253" s="1192">
        <v>18</v>
      </c>
      <c r="L2253" s="1191">
        <v>28</v>
      </c>
      <c r="M2253" s="1191">
        <v>19.007391763463598</v>
      </c>
      <c r="N2253" s="1190">
        <v>1</v>
      </c>
      <c r="O2253" s="1190">
        <v>0</v>
      </c>
      <c r="P2253" s="1187">
        <v>4690379084815</v>
      </c>
      <c r="Q2253" s="1190"/>
      <c r="R2253" s="1190">
        <v>0</v>
      </c>
      <c r="S2253" s="968" t="s">
        <v>4092</v>
      </c>
      <c r="T2253" s="983">
        <f t="shared" si="70"/>
        <v>8011.8600000000006</v>
      </c>
      <c r="U2253" s="983">
        <f t="shared" si="71"/>
        <v>8412.4530000000013</v>
      </c>
      <c r="V2253" s="1169"/>
    </row>
    <row r="2254" spans="1:22" hidden="1">
      <c r="A2254" s="1187" t="s">
        <v>5157</v>
      </c>
      <c r="B2254" s="1188">
        <v>620070002133</v>
      </c>
      <c r="C2254" s="1187" t="s">
        <v>5195</v>
      </c>
      <c r="D2254" s="1187" t="s">
        <v>4144</v>
      </c>
      <c r="E2254" s="1187" t="s">
        <v>4120</v>
      </c>
      <c r="F2254" s="1189">
        <v>11958</v>
      </c>
      <c r="G2254" s="1187" t="s">
        <v>4091</v>
      </c>
      <c r="H2254" s="1190">
        <v>2</v>
      </c>
      <c r="I2254" s="1191">
        <v>1.05596620908131</v>
      </c>
      <c r="J2254" s="1191">
        <v>0</v>
      </c>
      <c r="K2254" s="1192">
        <v>18</v>
      </c>
      <c r="L2254" s="1191">
        <v>28</v>
      </c>
      <c r="M2254" s="1191">
        <v>19.007391763463598</v>
      </c>
      <c r="N2254" s="1190">
        <v>1</v>
      </c>
      <c r="O2254" s="1190">
        <v>0</v>
      </c>
      <c r="P2254" s="1187">
        <v>4690379084785</v>
      </c>
      <c r="Q2254" s="1190"/>
      <c r="R2254" s="1190">
        <v>0</v>
      </c>
      <c r="S2254" s="968" t="s">
        <v>4092</v>
      </c>
      <c r="T2254" s="983">
        <f t="shared" si="70"/>
        <v>8011.8600000000006</v>
      </c>
      <c r="U2254" s="983">
        <f t="shared" si="71"/>
        <v>8412.4530000000013</v>
      </c>
      <c r="V2254" s="1169"/>
    </row>
    <row r="2255" spans="1:22" hidden="1">
      <c r="A2255" s="1187" t="s">
        <v>5157</v>
      </c>
      <c r="B2255" s="1188">
        <v>620070002134</v>
      </c>
      <c r="C2255" s="1187" t="s">
        <v>5196</v>
      </c>
      <c r="D2255" s="1187" t="s">
        <v>4144</v>
      </c>
      <c r="E2255" s="1187" t="s">
        <v>4120</v>
      </c>
      <c r="F2255" s="1189">
        <v>11958</v>
      </c>
      <c r="G2255" s="1187" t="s">
        <v>4091</v>
      </c>
      <c r="H2255" s="1190">
        <v>2</v>
      </c>
      <c r="I2255" s="1191">
        <v>1.05596620908131</v>
      </c>
      <c r="J2255" s="1191">
        <v>0</v>
      </c>
      <c r="K2255" s="1192">
        <v>18</v>
      </c>
      <c r="L2255" s="1191">
        <v>28</v>
      </c>
      <c r="M2255" s="1191">
        <v>19.007391763463598</v>
      </c>
      <c r="N2255" s="1190">
        <v>1</v>
      </c>
      <c r="O2255" s="1190">
        <v>0</v>
      </c>
      <c r="P2255" s="1187">
        <v>4690379084792</v>
      </c>
      <c r="Q2255" s="1190"/>
      <c r="R2255" s="1190">
        <v>0</v>
      </c>
      <c r="S2255" s="968" t="s">
        <v>4092</v>
      </c>
      <c r="T2255" s="983">
        <f t="shared" si="70"/>
        <v>8011.8600000000006</v>
      </c>
      <c r="U2255" s="983">
        <f t="shared" si="71"/>
        <v>8412.4530000000013</v>
      </c>
      <c r="V2255" s="1169"/>
    </row>
    <row r="2256" spans="1:22" hidden="1">
      <c r="A2256" s="1187" t="s">
        <v>5157</v>
      </c>
      <c r="B2256" s="1188">
        <v>620070002139</v>
      </c>
      <c r="C2256" s="1187" t="s">
        <v>5197</v>
      </c>
      <c r="D2256" s="1187" t="s">
        <v>4144</v>
      </c>
      <c r="E2256" s="1187" t="s">
        <v>4120</v>
      </c>
      <c r="F2256" s="1189">
        <v>16158</v>
      </c>
      <c r="G2256" s="1187" t="s">
        <v>4091</v>
      </c>
      <c r="H2256" s="1190">
        <v>1</v>
      </c>
      <c r="I2256" s="1191">
        <v>0.527983104540655</v>
      </c>
      <c r="J2256" s="1191">
        <v>0</v>
      </c>
      <c r="K2256" s="1192">
        <v>30</v>
      </c>
      <c r="L2256" s="1191">
        <v>15.2</v>
      </c>
      <c r="M2256" s="1191">
        <v>15.8394931362196</v>
      </c>
      <c r="N2256" s="1190">
        <v>1</v>
      </c>
      <c r="O2256" s="1190">
        <v>0</v>
      </c>
      <c r="P2256" s="1187">
        <v>4690379084846</v>
      </c>
      <c r="Q2256" s="1190"/>
      <c r="R2256" s="1190">
        <v>0</v>
      </c>
      <c r="S2256" s="968" t="s">
        <v>4092</v>
      </c>
      <c r="T2256" s="983">
        <f t="shared" si="70"/>
        <v>10825.86</v>
      </c>
      <c r="U2256" s="983">
        <f t="shared" si="71"/>
        <v>11367.153</v>
      </c>
      <c r="V2256" s="1169"/>
    </row>
    <row r="2257" spans="1:22" hidden="1">
      <c r="A2257" s="1187" t="s">
        <v>5157</v>
      </c>
      <c r="B2257" s="1188">
        <v>620070002140</v>
      </c>
      <c r="C2257" s="1187" t="s">
        <v>5198</v>
      </c>
      <c r="D2257" s="1187" t="s">
        <v>4144</v>
      </c>
      <c r="E2257" s="1187" t="s">
        <v>4120</v>
      </c>
      <c r="F2257" s="1189">
        <v>16158</v>
      </c>
      <c r="G2257" s="1187" t="s">
        <v>4091</v>
      </c>
      <c r="H2257" s="1190">
        <v>1</v>
      </c>
      <c r="I2257" s="1191">
        <v>0.527983104540655</v>
      </c>
      <c r="J2257" s="1191">
        <v>0</v>
      </c>
      <c r="K2257" s="1192">
        <v>30</v>
      </c>
      <c r="L2257" s="1191">
        <v>15.2</v>
      </c>
      <c r="M2257" s="1191">
        <v>15.8394931362196</v>
      </c>
      <c r="N2257" s="1190">
        <v>1</v>
      </c>
      <c r="O2257" s="1190">
        <v>0</v>
      </c>
      <c r="P2257" s="1187">
        <v>4690379084853</v>
      </c>
      <c r="Q2257" s="1190"/>
      <c r="R2257" s="1190">
        <v>0</v>
      </c>
      <c r="S2257" s="968" t="s">
        <v>4092</v>
      </c>
      <c r="T2257" s="983">
        <f t="shared" si="70"/>
        <v>10825.86</v>
      </c>
      <c r="U2257" s="983">
        <f t="shared" si="71"/>
        <v>11367.153</v>
      </c>
      <c r="V2257" s="1169"/>
    </row>
    <row r="2258" spans="1:22" hidden="1">
      <c r="A2258" s="1187" t="s">
        <v>5157</v>
      </c>
      <c r="B2258" s="1188">
        <v>620070002137</v>
      </c>
      <c r="C2258" s="1187" t="s">
        <v>5199</v>
      </c>
      <c r="D2258" s="1187" t="s">
        <v>4144</v>
      </c>
      <c r="E2258" s="1187" t="s">
        <v>4120</v>
      </c>
      <c r="F2258" s="1189">
        <v>16158</v>
      </c>
      <c r="G2258" s="1187" t="s">
        <v>4091</v>
      </c>
      <c r="H2258" s="1190">
        <v>1</v>
      </c>
      <c r="I2258" s="1191">
        <v>0.527983104540655</v>
      </c>
      <c r="J2258" s="1191">
        <v>0</v>
      </c>
      <c r="K2258" s="1192">
        <v>30</v>
      </c>
      <c r="L2258" s="1191">
        <v>15.2</v>
      </c>
      <c r="M2258" s="1191">
        <v>15.8394931362196</v>
      </c>
      <c r="N2258" s="1190">
        <v>1</v>
      </c>
      <c r="O2258" s="1190">
        <v>0</v>
      </c>
      <c r="P2258" s="1187">
        <v>4690379084822</v>
      </c>
      <c r="Q2258" s="1190"/>
      <c r="R2258" s="1190">
        <v>0</v>
      </c>
      <c r="S2258" s="968" t="s">
        <v>4092</v>
      </c>
      <c r="T2258" s="983">
        <f t="shared" si="70"/>
        <v>10825.86</v>
      </c>
      <c r="U2258" s="983">
        <f t="shared" si="71"/>
        <v>11367.153</v>
      </c>
      <c r="V2258" s="1169"/>
    </row>
    <row r="2259" spans="1:22" hidden="1">
      <c r="A2259" s="1187" t="s">
        <v>5157</v>
      </c>
      <c r="B2259" s="1188">
        <v>620070002138</v>
      </c>
      <c r="C2259" s="1187" t="s">
        <v>5200</v>
      </c>
      <c r="D2259" s="1187" t="s">
        <v>4144</v>
      </c>
      <c r="E2259" s="1187" t="s">
        <v>4120</v>
      </c>
      <c r="F2259" s="1189">
        <v>16158</v>
      </c>
      <c r="G2259" s="1187" t="s">
        <v>4091</v>
      </c>
      <c r="H2259" s="1190">
        <v>1</v>
      </c>
      <c r="I2259" s="1191">
        <v>0.527983104540655</v>
      </c>
      <c r="J2259" s="1191">
        <v>0</v>
      </c>
      <c r="K2259" s="1192">
        <v>30</v>
      </c>
      <c r="L2259" s="1191">
        <v>15.2</v>
      </c>
      <c r="M2259" s="1191">
        <v>15.8394931362196</v>
      </c>
      <c r="N2259" s="1190">
        <v>1</v>
      </c>
      <c r="O2259" s="1190">
        <v>0</v>
      </c>
      <c r="P2259" s="1187">
        <v>4690379084839</v>
      </c>
      <c r="Q2259" s="1190"/>
      <c r="R2259" s="1190">
        <v>0</v>
      </c>
      <c r="S2259" s="968" t="s">
        <v>4092</v>
      </c>
      <c r="T2259" s="983">
        <f t="shared" si="70"/>
        <v>10825.86</v>
      </c>
      <c r="U2259" s="983">
        <f t="shared" si="71"/>
        <v>11367.153</v>
      </c>
      <c r="V2259" s="1169"/>
    </row>
    <row r="2260" spans="1:22" hidden="1">
      <c r="A2260" s="1187" t="s">
        <v>5157</v>
      </c>
      <c r="B2260" s="1188">
        <v>620070002143</v>
      </c>
      <c r="C2260" s="1187" t="s">
        <v>5201</v>
      </c>
      <c r="D2260" s="1187" t="s">
        <v>4144</v>
      </c>
      <c r="E2260" s="1187" t="s">
        <v>4120</v>
      </c>
      <c r="F2260" s="1189">
        <v>16158</v>
      </c>
      <c r="G2260" s="1187" t="s">
        <v>4091</v>
      </c>
      <c r="H2260" s="1190">
        <v>1</v>
      </c>
      <c r="I2260" s="1191">
        <v>0.527983104540655</v>
      </c>
      <c r="J2260" s="1191">
        <v>0</v>
      </c>
      <c r="K2260" s="1192">
        <v>30</v>
      </c>
      <c r="L2260" s="1191">
        <v>15.2</v>
      </c>
      <c r="M2260" s="1191">
        <v>15.8394931362196</v>
      </c>
      <c r="N2260" s="1190">
        <v>1</v>
      </c>
      <c r="O2260" s="1190">
        <v>0</v>
      </c>
      <c r="P2260" s="1187">
        <v>4690379084884</v>
      </c>
      <c r="Q2260" s="1190"/>
      <c r="R2260" s="1190">
        <v>0</v>
      </c>
      <c r="S2260" s="968" t="s">
        <v>4092</v>
      </c>
      <c r="T2260" s="983">
        <f t="shared" si="70"/>
        <v>10825.86</v>
      </c>
      <c r="U2260" s="983">
        <f t="shared" si="71"/>
        <v>11367.153</v>
      </c>
      <c r="V2260" s="1169"/>
    </row>
    <row r="2261" spans="1:22" hidden="1">
      <c r="A2261" s="1187" t="s">
        <v>5157</v>
      </c>
      <c r="B2261" s="1188">
        <v>620070002144</v>
      </c>
      <c r="C2261" s="1187" t="s">
        <v>5202</v>
      </c>
      <c r="D2261" s="1187" t="s">
        <v>4144</v>
      </c>
      <c r="E2261" s="1187" t="s">
        <v>4120</v>
      </c>
      <c r="F2261" s="1189">
        <v>16158</v>
      </c>
      <c r="G2261" s="1187" t="s">
        <v>4091</v>
      </c>
      <c r="H2261" s="1190">
        <v>1</v>
      </c>
      <c r="I2261" s="1191">
        <v>0.527983104540655</v>
      </c>
      <c r="J2261" s="1191">
        <v>0</v>
      </c>
      <c r="K2261" s="1192">
        <v>30</v>
      </c>
      <c r="L2261" s="1191">
        <v>15.2</v>
      </c>
      <c r="M2261" s="1191">
        <v>15.8394931362196</v>
      </c>
      <c r="N2261" s="1190">
        <v>1</v>
      </c>
      <c r="O2261" s="1190">
        <v>0</v>
      </c>
      <c r="P2261" s="1187">
        <v>4690379084891</v>
      </c>
      <c r="Q2261" s="1190"/>
      <c r="R2261" s="1190">
        <v>0</v>
      </c>
      <c r="S2261" s="968" t="s">
        <v>4092</v>
      </c>
      <c r="T2261" s="983">
        <f t="shared" ref="T2261:T2324" si="72">F2261*67%</f>
        <v>10825.86</v>
      </c>
      <c r="U2261" s="983">
        <f t="shared" si="71"/>
        <v>11367.153</v>
      </c>
      <c r="V2261" s="1169"/>
    </row>
    <row r="2262" spans="1:22" hidden="1">
      <c r="A2262" s="1187" t="s">
        <v>5157</v>
      </c>
      <c r="B2262" s="1188">
        <v>620070002141</v>
      </c>
      <c r="C2262" s="1187" t="s">
        <v>5203</v>
      </c>
      <c r="D2262" s="1187" t="s">
        <v>4144</v>
      </c>
      <c r="E2262" s="1187" t="s">
        <v>4120</v>
      </c>
      <c r="F2262" s="1189">
        <v>16158</v>
      </c>
      <c r="G2262" s="1187" t="s">
        <v>4091</v>
      </c>
      <c r="H2262" s="1190">
        <v>1</v>
      </c>
      <c r="I2262" s="1191">
        <v>0.527983104540655</v>
      </c>
      <c r="J2262" s="1191">
        <v>0</v>
      </c>
      <c r="K2262" s="1192">
        <v>30</v>
      </c>
      <c r="L2262" s="1191">
        <v>15.2</v>
      </c>
      <c r="M2262" s="1191">
        <v>15.8394931362196</v>
      </c>
      <c r="N2262" s="1190">
        <v>1</v>
      </c>
      <c r="O2262" s="1190">
        <v>0</v>
      </c>
      <c r="P2262" s="1187">
        <v>4690379084860</v>
      </c>
      <c r="Q2262" s="1190"/>
      <c r="R2262" s="1190">
        <v>0</v>
      </c>
      <c r="S2262" s="968" t="s">
        <v>4092</v>
      </c>
      <c r="T2262" s="983">
        <f t="shared" si="72"/>
        <v>10825.86</v>
      </c>
      <c r="U2262" s="983">
        <f t="shared" si="71"/>
        <v>11367.153</v>
      </c>
      <c r="V2262" s="1169"/>
    </row>
    <row r="2263" spans="1:22" hidden="1">
      <c r="A2263" s="1187" t="s">
        <v>5157</v>
      </c>
      <c r="B2263" s="1188">
        <v>620070002142</v>
      </c>
      <c r="C2263" s="1187" t="s">
        <v>5204</v>
      </c>
      <c r="D2263" s="1187" t="s">
        <v>4144</v>
      </c>
      <c r="E2263" s="1187" t="s">
        <v>4120</v>
      </c>
      <c r="F2263" s="1189">
        <v>16158</v>
      </c>
      <c r="G2263" s="1187" t="s">
        <v>4091</v>
      </c>
      <c r="H2263" s="1190">
        <v>1</v>
      </c>
      <c r="I2263" s="1191">
        <v>0.527983104540655</v>
      </c>
      <c r="J2263" s="1191">
        <v>0</v>
      </c>
      <c r="K2263" s="1192">
        <v>30</v>
      </c>
      <c r="L2263" s="1191">
        <v>15.2</v>
      </c>
      <c r="M2263" s="1191">
        <v>15.8394931362196</v>
      </c>
      <c r="N2263" s="1190">
        <v>1</v>
      </c>
      <c r="O2263" s="1190">
        <v>0</v>
      </c>
      <c r="P2263" s="1187">
        <v>4690379084877</v>
      </c>
      <c r="Q2263" s="1190"/>
      <c r="R2263" s="1190">
        <v>0</v>
      </c>
      <c r="S2263" s="968" t="s">
        <v>4092</v>
      </c>
      <c r="T2263" s="983">
        <f t="shared" si="72"/>
        <v>10825.86</v>
      </c>
      <c r="U2263" s="983">
        <f t="shared" si="71"/>
        <v>11367.153</v>
      </c>
      <c r="V2263" s="1169"/>
    </row>
    <row r="2264" spans="1:22" hidden="1">
      <c r="A2264" s="1187" t="s">
        <v>5157</v>
      </c>
      <c r="B2264" s="1188">
        <v>620070002147</v>
      </c>
      <c r="C2264" s="1187" t="s">
        <v>5205</v>
      </c>
      <c r="D2264" s="1187" t="s">
        <v>4170</v>
      </c>
      <c r="E2264" s="1187" t="s">
        <v>4120</v>
      </c>
      <c r="F2264" s="1189">
        <v>8838</v>
      </c>
      <c r="G2264" s="1187" t="s">
        <v>4091</v>
      </c>
      <c r="H2264" s="1190">
        <v>2</v>
      </c>
      <c r="I2264" s="1191">
        <v>0.79207920792079201</v>
      </c>
      <c r="J2264" s="1191">
        <v>0</v>
      </c>
      <c r="K2264" s="1192">
        <v>18</v>
      </c>
      <c r="L2264" s="1191">
        <v>22.9</v>
      </c>
      <c r="M2264" s="1191">
        <v>14.2574257425743</v>
      </c>
      <c r="N2264" s="1190">
        <v>1</v>
      </c>
      <c r="O2264" s="1190">
        <v>0</v>
      </c>
      <c r="P2264" s="1187">
        <v>4690379084921</v>
      </c>
      <c r="Q2264" s="1190"/>
      <c r="R2264" s="1190">
        <v>0</v>
      </c>
      <c r="S2264" s="968" t="s">
        <v>4092</v>
      </c>
      <c r="T2264" s="983">
        <f t="shared" si="72"/>
        <v>5921.46</v>
      </c>
      <c r="U2264" s="983">
        <f t="shared" si="71"/>
        <v>6217.5330000000004</v>
      </c>
      <c r="V2264" s="1169"/>
    </row>
    <row r="2265" spans="1:22" hidden="1">
      <c r="A2265" s="1187" t="s">
        <v>5157</v>
      </c>
      <c r="B2265" s="1188">
        <v>620070002148</v>
      </c>
      <c r="C2265" s="1187" t="s">
        <v>5206</v>
      </c>
      <c r="D2265" s="1187" t="s">
        <v>4170</v>
      </c>
      <c r="E2265" s="1187" t="s">
        <v>4120</v>
      </c>
      <c r="F2265" s="1189">
        <v>8838</v>
      </c>
      <c r="G2265" s="1187" t="s">
        <v>4091</v>
      </c>
      <c r="H2265" s="1190">
        <v>2</v>
      </c>
      <c r="I2265" s="1191">
        <v>0.79207920792079201</v>
      </c>
      <c r="J2265" s="1191">
        <v>0</v>
      </c>
      <c r="K2265" s="1192">
        <v>18</v>
      </c>
      <c r="L2265" s="1191">
        <v>22.9</v>
      </c>
      <c r="M2265" s="1191">
        <v>14.2574257425743</v>
      </c>
      <c r="N2265" s="1190">
        <v>1</v>
      </c>
      <c r="O2265" s="1190">
        <v>0</v>
      </c>
      <c r="P2265" s="1187">
        <v>4690379084938</v>
      </c>
      <c r="Q2265" s="1190"/>
      <c r="R2265" s="1190">
        <v>0</v>
      </c>
      <c r="S2265" s="968" t="s">
        <v>4092</v>
      </c>
      <c r="T2265" s="983">
        <f t="shared" si="72"/>
        <v>5921.46</v>
      </c>
      <c r="U2265" s="983">
        <f t="shared" si="71"/>
        <v>6217.5330000000004</v>
      </c>
      <c r="V2265" s="1169"/>
    </row>
    <row r="2266" spans="1:22" hidden="1">
      <c r="A2266" s="1187" t="s">
        <v>5157</v>
      </c>
      <c r="B2266" s="1188">
        <v>620070002145</v>
      </c>
      <c r="C2266" s="1187" t="s">
        <v>5207</v>
      </c>
      <c r="D2266" s="1187" t="s">
        <v>4170</v>
      </c>
      <c r="E2266" s="1187" t="s">
        <v>4120</v>
      </c>
      <c r="F2266" s="1189">
        <v>8838</v>
      </c>
      <c r="G2266" s="1187" t="s">
        <v>4091</v>
      </c>
      <c r="H2266" s="1190">
        <v>2</v>
      </c>
      <c r="I2266" s="1191">
        <v>0.79207920792079201</v>
      </c>
      <c r="J2266" s="1191">
        <v>0</v>
      </c>
      <c r="K2266" s="1192">
        <v>18</v>
      </c>
      <c r="L2266" s="1191">
        <v>22.9</v>
      </c>
      <c r="M2266" s="1191">
        <v>14.2574257425743</v>
      </c>
      <c r="N2266" s="1190">
        <v>1</v>
      </c>
      <c r="O2266" s="1190">
        <v>0</v>
      </c>
      <c r="P2266" s="1187">
        <v>4690379084907</v>
      </c>
      <c r="Q2266" s="1190"/>
      <c r="R2266" s="1190">
        <v>0</v>
      </c>
      <c r="S2266" s="968" t="s">
        <v>4092</v>
      </c>
      <c r="T2266" s="983">
        <f t="shared" si="72"/>
        <v>5921.46</v>
      </c>
      <c r="U2266" s="983">
        <f t="shared" si="71"/>
        <v>6217.5330000000004</v>
      </c>
      <c r="V2266" s="1169"/>
    </row>
    <row r="2267" spans="1:22" hidden="1">
      <c r="A2267" s="1187" t="s">
        <v>5157</v>
      </c>
      <c r="B2267" s="1188">
        <v>620070002146</v>
      </c>
      <c r="C2267" s="1187" t="s">
        <v>5208</v>
      </c>
      <c r="D2267" s="1187" t="s">
        <v>4170</v>
      </c>
      <c r="E2267" s="1187" t="s">
        <v>4120</v>
      </c>
      <c r="F2267" s="1189">
        <v>8838</v>
      </c>
      <c r="G2267" s="1187" t="s">
        <v>4091</v>
      </c>
      <c r="H2267" s="1190">
        <v>2</v>
      </c>
      <c r="I2267" s="1191">
        <v>0.79207920792079201</v>
      </c>
      <c r="J2267" s="1191">
        <v>0</v>
      </c>
      <c r="K2267" s="1192">
        <v>18</v>
      </c>
      <c r="L2267" s="1191">
        <v>22.9</v>
      </c>
      <c r="M2267" s="1191">
        <v>14.2574257425743</v>
      </c>
      <c r="N2267" s="1190">
        <v>1</v>
      </c>
      <c r="O2267" s="1190">
        <v>0</v>
      </c>
      <c r="P2267" s="1187">
        <v>4690379084914</v>
      </c>
      <c r="Q2267" s="1190"/>
      <c r="R2267" s="1190">
        <v>0</v>
      </c>
      <c r="S2267" s="968" t="s">
        <v>4092</v>
      </c>
      <c r="T2267" s="983">
        <f t="shared" si="72"/>
        <v>5921.46</v>
      </c>
      <c r="U2267" s="983">
        <f t="shared" si="71"/>
        <v>6217.5330000000004</v>
      </c>
      <c r="V2267" s="1169"/>
    </row>
    <row r="2268" spans="1:22" hidden="1">
      <c r="A2268" s="1187" t="s">
        <v>5157</v>
      </c>
      <c r="B2268" s="1188">
        <v>620070002151</v>
      </c>
      <c r="C2268" s="1187" t="s">
        <v>5209</v>
      </c>
      <c r="D2268" s="1187" t="s">
        <v>4170</v>
      </c>
      <c r="E2268" s="1187" t="s">
        <v>4120</v>
      </c>
      <c r="F2268" s="1189">
        <v>12684</v>
      </c>
      <c r="G2268" s="1187" t="s">
        <v>4091</v>
      </c>
      <c r="H2268" s="1190">
        <v>1</v>
      </c>
      <c r="I2268" s="1191">
        <v>0.396039603960396</v>
      </c>
      <c r="J2268" s="1191">
        <v>0</v>
      </c>
      <c r="K2268" s="1192">
        <v>30</v>
      </c>
      <c r="L2268" s="1191">
        <v>11.45</v>
      </c>
      <c r="M2268" s="1191">
        <v>11.881188118811901</v>
      </c>
      <c r="N2268" s="1190">
        <v>1</v>
      </c>
      <c r="O2268" s="1190">
        <v>0</v>
      </c>
      <c r="P2268" s="1187">
        <v>4690379084969</v>
      </c>
      <c r="Q2268" s="1190"/>
      <c r="R2268" s="1190">
        <v>0</v>
      </c>
      <c r="S2268" s="968" t="s">
        <v>4092</v>
      </c>
      <c r="T2268" s="983">
        <f t="shared" si="72"/>
        <v>8498.2800000000007</v>
      </c>
      <c r="U2268" s="983">
        <f t="shared" si="71"/>
        <v>8923.1940000000013</v>
      </c>
      <c r="V2268" s="1169"/>
    </row>
    <row r="2269" spans="1:22" hidden="1">
      <c r="A2269" s="1187" t="s">
        <v>5157</v>
      </c>
      <c r="B2269" s="1188">
        <v>620070002152</v>
      </c>
      <c r="C2269" s="1187" t="s">
        <v>5210</v>
      </c>
      <c r="D2269" s="1187" t="s">
        <v>4170</v>
      </c>
      <c r="E2269" s="1187" t="s">
        <v>4120</v>
      </c>
      <c r="F2269" s="1189">
        <v>12684</v>
      </c>
      <c r="G2269" s="1187" t="s">
        <v>4091</v>
      </c>
      <c r="H2269" s="1190">
        <v>1</v>
      </c>
      <c r="I2269" s="1191">
        <v>0.396039603960396</v>
      </c>
      <c r="J2269" s="1191">
        <v>0</v>
      </c>
      <c r="K2269" s="1192">
        <v>30</v>
      </c>
      <c r="L2269" s="1191">
        <v>11.45</v>
      </c>
      <c r="M2269" s="1191">
        <v>11.881188118811901</v>
      </c>
      <c r="N2269" s="1190">
        <v>1</v>
      </c>
      <c r="O2269" s="1190">
        <v>0</v>
      </c>
      <c r="P2269" s="1187">
        <v>4690379084976</v>
      </c>
      <c r="Q2269" s="1190"/>
      <c r="R2269" s="1190">
        <v>0</v>
      </c>
      <c r="S2269" s="968" t="s">
        <v>4092</v>
      </c>
      <c r="T2269" s="983">
        <f t="shared" si="72"/>
        <v>8498.2800000000007</v>
      </c>
      <c r="U2269" s="983">
        <f t="shared" si="71"/>
        <v>8923.1940000000013</v>
      </c>
      <c r="V2269" s="1169"/>
    </row>
    <row r="2270" spans="1:22" hidden="1">
      <c r="A2270" s="1187" t="s">
        <v>5157</v>
      </c>
      <c r="B2270" s="1188">
        <v>620070002149</v>
      </c>
      <c r="C2270" s="1187" t="s">
        <v>5211</v>
      </c>
      <c r="D2270" s="1187" t="s">
        <v>4170</v>
      </c>
      <c r="E2270" s="1187" t="s">
        <v>4120</v>
      </c>
      <c r="F2270" s="1189">
        <v>12684</v>
      </c>
      <c r="G2270" s="1187" t="s">
        <v>4091</v>
      </c>
      <c r="H2270" s="1190">
        <v>1</v>
      </c>
      <c r="I2270" s="1191">
        <v>0.396039603960396</v>
      </c>
      <c r="J2270" s="1191">
        <v>0</v>
      </c>
      <c r="K2270" s="1192">
        <v>30</v>
      </c>
      <c r="L2270" s="1191">
        <v>11.45</v>
      </c>
      <c r="M2270" s="1191">
        <v>11.881188118811901</v>
      </c>
      <c r="N2270" s="1190">
        <v>1</v>
      </c>
      <c r="O2270" s="1190">
        <v>0</v>
      </c>
      <c r="P2270" s="1187">
        <v>4690379084945</v>
      </c>
      <c r="Q2270" s="1190"/>
      <c r="R2270" s="1190">
        <v>0</v>
      </c>
      <c r="S2270" s="968" t="s">
        <v>4092</v>
      </c>
      <c r="T2270" s="983">
        <f t="shared" si="72"/>
        <v>8498.2800000000007</v>
      </c>
      <c r="U2270" s="983">
        <f t="shared" si="71"/>
        <v>8923.1940000000013</v>
      </c>
      <c r="V2270" s="1169"/>
    </row>
    <row r="2271" spans="1:22" hidden="1">
      <c r="A2271" s="1187" t="s">
        <v>5157</v>
      </c>
      <c r="B2271" s="1188">
        <v>620070002150</v>
      </c>
      <c r="C2271" s="1187" t="s">
        <v>5212</v>
      </c>
      <c r="D2271" s="1187" t="s">
        <v>4170</v>
      </c>
      <c r="E2271" s="1187" t="s">
        <v>4120</v>
      </c>
      <c r="F2271" s="1189">
        <v>12684</v>
      </c>
      <c r="G2271" s="1187" t="s">
        <v>4091</v>
      </c>
      <c r="H2271" s="1190">
        <v>1</v>
      </c>
      <c r="I2271" s="1191">
        <v>0.396039603960396</v>
      </c>
      <c r="J2271" s="1191">
        <v>0</v>
      </c>
      <c r="K2271" s="1192">
        <v>30</v>
      </c>
      <c r="L2271" s="1191">
        <v>11.45</v>
      </c>
      <c r="M2271" s="1191">
        <v>11.881188118811901</v>
      </c>
      <c r="N2271" s="1190">
        <v>1</v>
      </c>
      <c r="O2271" s="1190">
        <v>0</v>
      </c>
      <c r="P2271" s="1187">
        <v>4690379084952</v>
      </c>
      <c r="Q2271" s="1190"/>
      <c r="R2271" s="1190">
        <v>0</v>
      </c>
      <c r="S2271" s="968" t="s">
        <v>4092</v>
      </c>
      <c r="T2271" s="983">
        <f t="shared" si="72"/>
        <v>8498.2800000000007</v>
      </c>
      <c r="U2271" s="983">
        <f t="shared" si="71"/>
        <v>8923.1940000000013</v>
      </c>
      <c r="V2271" s="1169"/>
    </row>
    <row r="2272" spans="1:22" hidden="1">
      <c r="A2272" s="1187" t="s">
        <v>5157</v>
      </c>
      <c r="B2272" s="1188">
        <v>620070002155</v>
      </c>
      <c r="C2272" s="1187" t="s">
        <v>5213</v>
      </c>
      <c r="D2272" s="1187" t="s">
        <v>4170</v>
      </c>
      <c r="E2272" s="1187" t="s">
        <v>4120</v>
      </c>
      <c r="F2272" s="1189">
        <v>12684</v>
      </c>
      <c r="G2272" s="1187" t="s">
        <v>4091</v>
      </c>
      <c r="H2272" s="1190">
        <v>1</v>
      </c>
      <c r="I2272" s="1191">
        <v>0.396039603960396</v>
      </c>
      <c r="J2272" s="1191">
        <v>0</v>
      </c>
      <c r="K2272" s="1192">
        <v>30</v>
      </c>
      <c r="L2272" s="1191">
        <v>11.45</v>
      </c>
      <c r="M2272" s="1191">
        <v>11.881188118811901</v>
      </c>
      <c r="N2272" s="1190">
        <v>1</v>
      </c>
      <c r="O2272" s="1190">
        <v>0</v>
      </c>
      <c r="P2272" s="1187">
        <v>4690379085003</v>
      </c>
      <c r="Q2272" s="1190"/>
      <c r="R2272" s="1190">
        <v>0</v>
      </c>
      <c r="S2272" s="968" t="s">
        <v>4092</v>
      </c>
      <c r="T2272" s="983">
        <f t="shared" si="72"/>
        <v>8498.2800000000007</v>
      </c>
      <c r="U2272" s="983">
        <f t="shared" si="71"/>
        <v>8923.1940000000013</v>
      </c>
      <c r="V2272" s="1169"/>
    </row>
    <row r="2273" spans="1:22" hidden="1">
      <c r="A2273" s="1187" t="s">
        <v>5157</v>
      </c>
      <c r="B2273" s="1188">
        <v>620070002156</v>
      </c>
      <c r="C2273" s="1187" t="s">
        <v>5214</v>
      </c>
      <c r="D2273" s="1187" t="s">
        <v>4170</v>
      </c>
      <c r="E2273" s="1187" t="s">
        <v>4120</v>
      </c>
      <c r="F2273" s="1189">
        <v>12684</v>
      </c>
      <c r="G2273" s="1187" t="s">
        <v>4091</v>
      </c>
      <c r="H2273" s="1190">
        <v>1</v>
      </c>
      <c r="I2273" s="1191">
        <v>0.396039603960396</v>
      </c>
      <c r="J2273" s="1191">
        <v>0</v>
      </c>
      <c r="K2273" s="1192">
        <v>30</v>
      </c>
      <c r="L2273" s="1191">
        <v>11.45</v>
      </c>
      <c r="M2273" s="1191">
        <v>11.881188118811901</v>
      </c>
      <c r="N2273" s="1190">
        <v>1</v>
      </c>
      <c r="O2273" s="1190">
        <v>0</v>
      </c>
      <c r="P2273" s="1187">
        <v>4690379085010</v>
      </c>
      <c r="Q2273" s="1190"/>
      <c r="R2273" s="1190">
        <v>0</v>
      </c>
      <c r="S2273" s="968" t="s">
        <v>4092</v>
      </c>
      <c r="T2273" s="983">
        <f t="shared" si="72"/>
        <v>8498.2800000000007</v>
      </c>
      <c r="U2273" s="983">
        <f t="shared" si="71"/>
        <v>8923.1940000000013</v>
      </c>
      <c r="V2273" s="1169"/>
    </row>
    <row r="2274" spans="1:22" hidden="1">
      <c r="A2274" s="1187" t="s">
        <v>5157</v>
      </c>
      <c r="B2274" s="1188">
        <v>620070002153</v>
      </c>
      <c r="C2274" s="1187" t="s">
        <v>5215</v>
      </c>
      <c r="D2274" s="1187" t="s">
        <v>4170</v>
      </c>
      <c r="E2274" s="1187" t="s">
        <v>4120</v>
      </c>
      <c r="F2274" s="1189">
        <v>12684</v>
      </c>
      <c r="G2274" s="1187" t="s">
        <v>4091</v>
      </c>
      <c r="H2274" s="1190">
        <v>1</v>
      </c>
      <c r="I2274" s="1191">
        <v>0.396039603960396</v>
      </c>
      <c r="J2274" s="1191">
        <v>0</v>
      </c>
      <c r="K2274" s="1192">
        <v>30</v>
      </c>
      <c r="L2274" s="1191">
        <v>11.45</v>
      </c>
      <c r="M2274" s="1191">
        <v>11.881188118811901</v>
      </c>
      <c r="N2274" s="1190">
        <v>1</v>
      </c>
      <c r="O2274" s="1190">
        <v>0</v>
      </c>
      <c r="P2274" s="1187">
        <v>4690379084983</v>
      </c>
      <c r="Q2274" s="1190"/>
      <c r="R2274" s="1190">
        <v>0</v>
      </c>
      <c r="S2274" s="968" t="s">
        <v>4092</v>
      </c>
      <c r="T2274" s="983">
        <f t="shared" si="72"/>
        <v>8498.2800000000007</v>
      </c>
      <c r="U2274" s="983">
        <f t="shared" si="71"/>
        <v>8923.1940000000013</v>
      </c>
      <c r="V2274" s="1169"/>
    </row>
    <row r="2275" spans="1:22" hidden="1">
      <c r="A2275" s="1187" t="s">
        <v>5157</v>
      </c>
      <c r="B2275" s="1188">
        <v>620070002154</v>
      </c>
      <c r="C2275" s="1187" t="s">
        <v>5216</v>
      </c>
      <c r="D2275" s="1187" t="s">
        <v>4170</v>
      </c>
      <c r="E2275" s="1187" t="s">
        <v>4120</v>
      </c>
      <c r="F2275" s="1189">
        <v>12684</v>
      </c>
      <c r="G2275" s="1187" t="s">
        <v>4091</v>
      </c>
      <c r="H2275" s="1190">
        <v>1</v>
      </c>
      <c r="I2275" s="1191">
        <v>0.396039603960396</v>
      </c>
      <c r="J2275" s="1191">
        <v>0</v>
      </c>
      <c r="K2275" s="1192">
        <v>30</v>
      </c>
      <c r="L2275" s="1191">
        <v>11.45</v>
      </c>
      <c r="M2275" s="1191">
        <v>11.881188118811901</v>
      </c>
      <c r="N2275" s="1190">
        <v>1</v>
      </c>
      <c r="O2275" s="1190">
        <v>0</v>
      </c>
      <c r="P2275" s="1187">
        <v>4690379084990</v>
      </c>
      <c r="Q2275" s="1190"/>
      <c r="R2275" s="1190">
        <v>0</v>
      </c>
      <c r="S2275" s="968" t="s">
        <v>4092</v>
      </c>
      <c r="T2275" s="983">
        <f t="shared" si="72"/>
        <v>8498.2800000000007</v>
      </c>
      <c r="U2275" s="983">
        <f t="shared" si="71"/>
        <v>8923.1940000000013</v>
      </c>
      <c r="V2275" s="1169"/>
    </row>
    <row r="2276" spans="1:22" hidden="1">
      <c r="A2276" s="1187" t="s">
        <v>5217</v>
      </c>
      <c r="B2276" s="1188">
        <v>600180000023</v>
      </c>
      <c r="C2276" s="1187" t="s">
        <v>5218</v>
      </c>
      <c r="D2276" s="1187" t="s">
        <v>4220</v>
      </c>
      <c r="E2276" s="1187" t="s">
        <v>4090</v>
      </c>
      <c r="F2276" s="1189">
        <v>10140</v>
      </c>
      <c r="G2276" s="1187" t="s">
        <v>4091</v>
      </c>
      <c r="H2276" s="1190">
        <v>1</v>
      </c>
      <c r="I2276" s="1191">
        <v>3.3359999999999999</v>
      </c>
      <c r="J2276" s="1191">
        <v>0</v>
      </c>
      <c r="K2276" s="1192">
        <v>18</v>
      </c>
      <c r="L2276" s="1191">
        <v>50.57376</v>
      </c>
      <c r="M2276" s="1191">
        <v>60.048000000000002</v>
      </c>
      <c r="N2276" s="1190">
        <v>1</v>
      </c>
      <c r="O2276" s="1190">
        <v>0</v>
      </c>
      <c r="P2276" s="1187">
        <v>4690379086772</v>
      </c>
      <c r="Q2276" s="1190"/>
      <c r="R2276" s="1190">
        <v>0</v>
      </c>
      <c r="S2276" s="968" t="s">
        <v>4092</v>
      </c>
      <c r="T2276" s="983">
        <f t="shared" si="72"/>
        <v>6793.8</v>
      </c>
      <c r="U2276" s="983">
        <f t="shared" si="71"/>
        <v>7133.4900000000007</v>
      </c>
      <c r="V2276" s="1169"/>
    </row>
    <row r="2277" spans="1:22" hidden="1">
      <c r="A2277" s="1187" t="s">
        <v>5217</v>
      </c>
      <c r="B2277" s="1188">
        <v>600180000024</v>
      </c>
      <c r="C2277" s="1187" t="s">
        <v>5219</v>
      </c>
      <c r="D2277" s="1187" t="s">
        <v>4220</v>
      </c>
      <c r="E2277" s="1187" t="s">
        <v>4090</v>
      </c>
      <c r="F2277" s="1189">
        <v>10140</v>
      </c>
      <c r="G2277" s="1187" t="s">
        <v>4091</v>
      </c>
      <c r="H2277" s="1190">
        <v>1</v>
      </c>
      <c r="I2277" s="1191">
        <v>3.3359999999999999</v>
      </c>
      <c r="J2277" s="1191">
        <v>0</v>
      </c>
      <c r="K2277" s="1192">
        <v>18</v>
      </c>
      <c r="L2277" s="1191">
        <v>50.57376</v>
      </c>
      <c r="M2277" s="1191">
        <v>60.048000000000002</v>
      </c>
      <c r="N2277" s="1190">
        <v>1</v>
      </c>
      <c r="O2277" s="1190">
        <v>0</v>
      </c>
      <c r="P2277" s="1187">
        <v>4690379086789</v>
      </c>
      <c r="Q2277" s="1190"/>
      <c r="R2277" s="1190">
        <v>0</v>
      </c>
      <c r="S2277" s="968" t="s">
        <v>4092</v>
      </c>
      <c r="T2277" s="983">
        <f t="shared" si="72"/>
        <v>6793.8</v>
      </c>
      <c r="U2277" s="983">
        <f t="shared" si="71"/>
        <v>7133.4900000000007</v>
      </c>
      <c r="V2277" s="1169"/>
    </row>
    <row r="2278" spans="1:22" hidden="1">
      <c r="A2278" s="1187" t="s">
        <v>5217</v>
      </c>
      <c r="B2278" s="1188">
        <v>600180000025</v>
      </c>
      <c r="C2278" s="1187" t="s">
        <v>5220</v>
      </c>
      <c r="D2278" s="1187" t="s">
        <v>4220</v>
      </c>
      <c r="E2278" s="1187" t="s">
        <v>4090</v>
      </c>
      <c r="F2278" s="1189">
        <v>10140</v>
      </c>
      <c r="G2278" s="1187" t="s">
        <v>4091</v>
      </c>
      <c r="H2278" s="1190">
        <v>1</v>
      </c>
      <c r="I2278" s="1191">
        <v>3.3359999999999999</v>
      </c>
      <c r="J2278" s="1191">
        <v>0</v>
      </c>
      <c r="K2278" s="1192">
        <v>18</v>
      </c>
      <c r="L2278" s="1191">
        <v>50.57376</v>
      </c>
      <c r="M2278" s="1191">
        <v>60.048000000000002</v>
      </c>
      <c r="N2278" s="1190">
        <v>1</v>
      </c>
      <c r="O2278" s="1190">
        <v>0</v>
      </c>
      <c r="P2278" s="1187">
        <v>4690379086796</v>
      </c>
      <c r="Q2278" s="1190"/>
      <c r="R2278" s="1190">
        <v>0</v>
      </c>
      <c r="S2278" s="968" t="s">
        <v>4092</v>
      </c>
      <c r="T2278" s="983">
        <f t="shared" si="72"/>
        <v>6793.8</v>
      </c>
      <c r="U2278" s="983">
        <f t="shared" si="71"/>
        <v>7133.4900000000007</v>
      </c>
      <c r="V2278" s="1169"/>
    </row>
    <row r="2279" spans="1:22" hidden="1">
      <c r="A2279" s="1187" t="s">
        <v>5217</v>
      </c>
      <c r="B2279" s="1188">
        <v>610015000632</v>
      </c>
      <c r="C2279" s="1187" t="s">
        <v>5221</v>
      </c>
      <c r="D2279" s="1187" t="s">
        <v>4096</v>
      </c>
      <c r="E2279" s="1187" t="s">
        <v>4090</v>
      </c>
      <c r="F2279" s="1189">
        <v>6474</v>
      </c>
      <c r="G2279" s="1187" t="s">
        <v>4091</v>
      </c>
      <c r="H2279" s="1190">
        <v>2</v>
      </c>
      <c r="I2279" s="1191">
        <v>2.56</v>
      </c>
      <c r="J2279" s="1191">
        <v>0</v>
      </c>
      <c r="K2279" s="1192">
        <v>21</v>
      </c>
      <c r="L2279" s="1191">
        <v>51.712000000000003</v>
      </c>
      <c r="M2279" s="1191">
        <v>53.76</v>
      </c>
      <c r="N2279" s="1190">
        <v>1</v>
      </c>
      <c r="O2279" s="1190">
        <v>0</v>
      </c>
      <c r="P2279" s="1187">
        <v>4690379087045</v>
      </c>
      <c r="Q2279" s="1190"/>
      <c r="R2279" s="1190">
        <v>0</v>
      </c>
      <c r="S2279" s="968" t="s">
        <v>4092</v>
      </c>
      <c r="T2279" s="983">
        <f t="shared" si="72"/>
        <v>4337.58</v>
      </c>
      <c r="U2279" s="983">
        <f t="shared" si="71"/>
        <v>4554.4589999999998</v>
      </c>
      <c r="V2279" s="1169"/>
    </row>
    <row r="2280" spans="1:22" hidden="1">
      <c r="A2280" s="1187" t="s">
        <v>5217</v>
      </c>
      <c r="B2280" s="1188">
        <v>610015000633</v>
      </c>
      <c r="C2280" s="1187" t="s">
        <v>5222</v>
      </c>
      <c r="D2280" s="1187" t="s">
        <v>4096</v>
      </c>
      <c r="E2280" s="1187" t="s">
        <v>4090</v>
      </c>
      <c r="F2280" s="1189">
        <v>6474</v>
      </c>
      <c r="G2280" s="1187" t="s">
        <v>4091</v>
      </c>
      <c r="H2280" s="1190">
        <v>2</v>
      </c>
      <c r="I2280" s="1191">
        <v>2.56</v>
      </c>
      <c r="J2280" s="1191">
        <v>0</v>
      </c>
      <c r="K2280" s="1192">
        <v>21</v>
      </c>
      <c r="L2280" s="1191">
        <v>51.712000000000003</v>
      </c>
      <c r="M2280" s="1191">
        <v>53.76</v>
      </c>
      <c r="N2280" s="1190">
        <v>1</v>
      </c>
      <c r="O2280" s="1190">
        <v>0</v>
      </c>
      <c r="P2280" s="1187">
        <v>4690379087052</v>
      </c>
      <c r="Q2280" s="1190"/>
      <c r="R2280" s="1190">
        <v>0</v>
      </c>
      <c r="S2280" s="968" t="s">
        <v>4092</v>
      </c>
      <c r="T2280" s="983">
        <f t="shared" si="72"/>
        <v>4337.58</v>
      </c>
      <c r="U2280" s="983">
        <f t="shared" si="71"/>
        <v>4554.4589999999998</v>
      </c>
      <c r="V2280" s="1169"/>
    </row>
    <row r="2281" spans="1:22" hidden="1">
      <c r="A2281" s="1187" t="s">
        <v>5217</v>
      </c>
      <c r="B2281" s="1188">
        <v>610015000634</v>
      </c>
      <c r="C2281" s="1187" t="s">
        <v>5223</v>
      </c>
      <c r="D2281" s="1187" t="s">
        <v>4096</v>
      </c>
      <c r="E2281" s="1187" t="s">
        <v>4090</v>
      </c>
      <c r="F2281" s="1189">
        <v>6474</v>
      </c>
      <c r="G2281" s="1187" t="s">
        <v>4091</v>
      </c>
      <c r="H2281" s="1190">
        <v>2</v>
      </c>
      <c r="I2281" s="1191">
        <v>2.56</v>
      </c>
      <c r="J2281" s="1191">
        <v>0</v>
      </c>
      <c r="K2281" s="1192">
        <v>21</v>
      </c>
      <c r="L2281" s="1191">
        <v>51.712000000000003</v>
      </c>
      <c r="M2281" s="1191">
        <v>53.76</v>
      </c>
      <c r="N2281" s="1190">
        <v>1</v>
      </c>
      <c r="O2281" s="1190">
        <v>0</v>
      </c>
      <c r="P2281" s="1187">
        <v>4690379087069</v>
      </c>
      <c r="Q2281" s="1190"/>
      <c r="R2281" s="1190">
        <v>0</v>
      </c>
      <c r="S2281" s="968" t="s">
        <v>4092</v>
      </c>
      <c r="T2281" s="983">
        <f t="shared" si="72"/>
        <v>4337.58</v>
      </c>
      <c r="U2281" s="983">
        <f t="shared" si="71"/>
        <v>4554.4589999999998</v>
      </c>
      <c r="V2281" s="1169"/>
    </row>
    <row r="2282" spans="1:22" hidden="1">
      <c r="A2282" s="1187" t="s">
        <v>5217</v>
      </c>
      <c r="B2282" s="1188">
        <v>610015000635</v>
      </c>
      <c r="C2282" s="1187" t="s">
        <v>5224</v>
      </c>
      <c r="D2282" s="1187" t="s">
        <v>4096</v>
      </c>
      <c r="E2282" s="1187" t="s">
        <v>4090</v>
      </c>
      <c r="F2282" s="1189">
        <v>6474</v>
      </c>
      <c r="G2282" s="1187" t="s">
        <v>4091</v>
      </c>
      <c r="H2282" s="1190">
        <v>2</v>
      </c>
      <c r="I2282" s="1191">
        <v>2.56</v>
      </c>
      <c r="J2282" s="1191">
        <v>0</v>
      </c>
      <c r="K2282" s="1192">
        <v>21</v>
      </c>
      <c r="L2282" s="1191">
        <v>51.712000000000003</v>
      </c>
      <c r="M2282" s="1191">
        <v>53.76</v>
      </c>
      <c r="N2282" s="1190">
        <v>1</v>
      </c>
      <c r="O2282" s="1190">
        <v>0</v>
      </c>
      <c r="P2282" s="1187">
        <v>4690379087076</v>
      </c>
      <c r="Q2282" s="1190"/>
      <c r="R2282" s="1190">
        <v>0</v>
      </c>
      <c r="S2282" s="968" t="s">
        <v>4092</v>
      </c>
      <c r="T2282" s="983">
        <f t="shared" si="72"/>
        <v>4337.58</v>
      </c>
      <c r="U2282" s="983">
        <f t="shared" si="71"/>
        <v>4554.4589999999998</v>
      </c>
      <c r="V2282" s="1169"/>
    </row>
    <row r="2283" spans="1:22" hidden="1">
      <c r="A2283" s="1187" t="s">
        <v>5217</v>
      </c>
      <c r="B2283" s="1188">
        <v>610015000636</v>
      </c>
      <c r="C2283" s="1187" t="s">
        <v>5225</v>
      </c>
      <c r="D2283" s="1187" t="s">
        <v>4517</v>
      </c>
      <c r="E2283" s="1187" t="s">
        <v>4090</v>
      </c>
      <c r="F2283" s="1189">
        <v>6378</v>
      </c>
      <c r="G2283" s="1187" t="s">
        <v>4091</v>
      </c>
      <c r="H2283" s="1190">
        <v>2</v>
      </c>
      <c r="I2283" s="1191">
        <v>1.28</v>
      </c>
      <c r="J2283" s="1191">
        <v>0</v>
      </c>
      <c r="K2283" s="1192">
        <v>42</v>
      </c>
      <c r="L2283" s="1191">
        <v>25.856000000000002</v>
      </c>
      <c r="M2283" s="1191">
        <v>53.76</v>
      </c>
      <c r="N2283" s="1190">
        <v>1</v>
      </c>
      <c r="O2283" s="1190">
        <v>0</v>
      </c>
      <c r="P2283" s="1187">
        <v>4690379087083</v>
      </c>
      <c r="Q2283" s="1190"/>
      <c r="R2283" s="1190">
        <v>0</v>
      </c>
      <c r="S2283" s="968" t="s">
        <v>4092</v>
      </c>
      <c r="T2283" s="983">
        <f t="shared" si="72"/>
        <v>4273.26</v>
      </c>
      <c r="U2283" s="983">
        <f t="shared" si="71"/>
        <v>4486.9230000000007</v>
      </c>
      <c r="V2283" s="1169"/>
    </row>
    <row r="2284" spans="1:22" hidden="1">
      <c r="A2284" s="1187" t="s">
        <v>5217</v>
      </c>
      <c r="B2284" s="1188">
        <v>610015000637</v>
      </c>
      <c r="C2284" s="1187" t="s">
        <v>5226</v>
      </c>
      <c r="D2284" s="1187" t="s">
        <v>4517</v>
      </c>
      <c r="E2284" s="1187" t="s">
        <v>4090</v>
      </c>
      <c r="F2284" s="1189">
        <v>6378</v>
      </c>
      <c r="G2284" s="1187" t="s">
        <v>4091</v>
      </c>
      <c r="H2284" s="1190">
        <v>2</v>
      </c>
      <c r="I2284" s="1191">
        <v>1.28</v>
      </c>
      <c r="J2284" s="1191">
        <v>0</v>
      </c>
      <c r="K2284" s="1192">
        <v>42</v>
      </c>
      <c r="L2284" s="1191">
        <v>25.856000000000002</v>
      </c>
      <c r="M2284" s="1191">
        <v>53.76</v>
      </c>
      <c r="N2284" s="1190">
        <v>1</v>
      </c>
      <c r="O2284" s="1190">
        <v>0</v>
      </c>
      <c r="P2284" s="1187">
        <v>4690379087090</v>
      </c>
      <c r="Q2284" s="1190"/>
      <c r="R2284" s="1190">
        <v>0</v>
      </c>
      <c r="S2284" s="968" t="s">
        <v>4092</v>
      </c>
      <c r="T2284" s="983">
        <f t="shared" si="72"/>
        <v>4273.26</v>
      </c>
      <c r="U2284" s="983">
        <f t="shared" si="71"/>
        <v>4486.9230000000007</v>
      </c>
      <c r="V2284" s="1169"/>
    </row>
    <row r="2285" spans="1:22" hidden="1">
      <c r="A2285" s="1187" t="s">
        <v>5217</v>
      </c>
      <c r="B2285" s="1188">
        <v>610015000638</v>
      </c>
      <c r="C2285" s="1187" t="s">
        <v>5227</v>
      </c>
      <c r="D2285" s="1187" t="s">
        <v>4517</v>
      </c>
      <c r="E2285" s="1187" t="s">
        <v>4090</v>
      </c>
      <c r="F2285" s="1189">
        <v>6378</v>
      </c>
      <c r="G2285" s="1187" t="s">
        <v>4091</v>
      </c>
      <c r="H2285" s="1190">
        <v>2</v>
      </c>
      <c r="I2285" s="1191">
        <v>1.28</v>
      </c>
      <c r="J2285" s="1191">
        <v>0</v>
      </c>
      <c r="K2285" s="1192">
        <v>42</v>
      </c>
      <c r="L2285" s="1191">
        <v>25.856000000000002</v>
      </c>
      <c r="M2285" s="1191">
        <v>53.76</v>
      </c>
      <c r="N2285" s="1190">
        <v>1</v>
      </c>
      <c r="O2285" s="1190">
        <v>0</v>
      </c>
      <c r="P2285" s="1187">
        <v>4690379087106</v>
      </c>
      <c r="Q2285" s="1190"/>
      <c r="R2285" s="1190">
        <v>0</v>
      </c>
      <c r="S2285" s="968" t="s">
        <v>4092</v>
      </c>
      <c r="T2285" s="983">
        <f t="shared" si="72"/>
        <v>4273.26</v>
      </c>
      <c r="U2285" s="983">
        <f t="shared" si="71"/>
        <v>4486.9230000000007</v>
      </c>
      <c r="V2285" s="1169"/>
    </row>
    <row r="2286" spans="1:22" hidden="1">
      <c r="A2286" s="1187" t="s">
        <v>5217</v>
      </c>
      <c r="B2286" s="1188">
        <v>610015000639</v>
      </c>
      <c r="C2286" s="1187" t="s">
        <v>5228</v>
      </c>
      <c r="D2286" s="1187" t="s">
        <v>4517</v>
      </c>
      <c r="E2286" s="1187" t="s">
        <v>4090</v>
      </c>
      <c r="F2286" s="1189">
        <v>6378</v>
      </c>
      <c r="G2286" s="1187" t="s">
        <v>4091</v>
      </c>
      <c r="H2286" s="1190">
        <v>2</v>
      </c>
      <c r="I2286" s="1191">
        <v>1.28</v>
      </c>
      <c r="J2286" s="1191">
        <v>0</v>
      </c>
      <c r="K2286" s="1192">
        <v>42</v>
      </c>
      <c r="L2286" s="1191">
        <v>25.856000000000002</v>
      </c>
      <c r="M2286" s="1191">
        <v>53.76</v>
      </c>
      <c r="N2286" s="1190">
        <v>1</v>
      </c>
      <c r="O2286" s="1190">
        <v>0</v>
      </c>
      <c r="P2286" s="1187">
        <v>4690379087113</v>
      </c>
      <c r="Q2286" s="1190"/>
      <c r="R2286" s="1190">
        <v>0</v>
      </c>
      <c r="S2286" s="968" t="s">
        <v>4092</v>
      </c>
      <c r="T2286" s="983">
        <f t="shared" si="72"/>
        <v>4273.26</v>
      </c>
      <c r="U2286" s="983">
        <f t="shared" si="71"/>
        <v>4486.9230000000007</v>
      </c>
      <c r="V2286" s="1169"/>
    </row>
    <row r="2287" spans="1:22" hidden="1">
      <c r="A2287" s="1187" t="s">
        <v>5217</v>
      </c>
      <c r="B2287" s="1188">
        <v>610015000640</v>
      </c>
      <c r="C2287" s="1187" t="s">
        <v>5229</v>
      </c>
      <c r="D2287" s="1187" t="s">
        <v>4101</v>
      </c>
      <c r="E2287" s="1187" t="s">
        <v>4090</v>
      </c>
      <c r="F2287" s="1189">
        <v>5658</v>
      </c>
      <c r="G2287" s="1187" t="s">
        <v>4091</v>
      </c>
      <c r="H2287" s="1190">
        <v>2</v>
      </c>
      <c r="I2287" s="1191">
        <v>1.44</v>
      </c>
      <c r="J2287" s="1191">
        <v>0</v>
      </c>
      <c r="K2287" s="1192">
        <v>35</v>
      </c>
      <c r="L2287" s="1191">
        <v>29.088000000000001</v>
      </c>
      <c r="M2287" s="1191">
        <v>50.4</v>
      </c>
      <c r="N2287" s="1190">
        <v>1</v>
      </c>
      <c r="O2287" s="1190">
        <v>0</v>
      </c>
      <c r="P2287" s="1187">
        <v>4690379087120</v>
      </c>
      <c r="Q2287" s="1190"/>
      <c r="R2287" s="1190">
        <v>0</v>
      </c>
      <c r="S2287" s="968" t="s">
        <v>4092</v>
      </c>
      <c r="T2287" s="983">
        <f t="shared" si="72"/>
        <v>3790.86</v>
      </c>
      <c r="U2287" s="983">
        <f t="shared" si="71"/>
        <v>3980.4030000000002</v>
      </c>
      <c r="V2287" s="1169"/>
    </row>
    <row r="2288" spans="1:22" hidden="1">
      <c r="A2288" s="1187" t="s">
        <v>5217</v>
      </c>
      <c r="B2288" s="1188">
        <v>610015000641</v>
      </c>
      <c r="C2288" s="1187" t="s">
        <v>5230</v>
      </c>
      <c r="D2288" s="1187" t="s">
        <v>4101</v>
      </c>
      <c r="E2288" s="1187" t="s">
        <v>4090</v>
      </c>
      <c r="F2288" s="1189">
        <v>5658</v>
      </c>
      <c r="G2288" s="1187" t="s">
        <v>4091</v>
      </c>
      <c r="H2288" s="1190">
        <v>2</v>
      </c>
      <c r="I2288" s="1191">
        <v>1.44</v>
      </c>
      <c r="J2288" s="1191">
        <v>0</v>
      </c>
      <c r="K2288" s="1192">
        <v>35</v>
      </c>
      <c r="L2288" s="1191">
        <v>29.088000000000001</v>
      </c>
      <c r="M2288" s="1191">
        <v>50.4</v>
      </c>
      <c r="N2288" s="1190">
        <v>1</v>
      </c>
      <c r="O2288" s="1190">
        <v>0</v>
      </c>
      <c r="P2288" s="1187">
        <v>4690379087137</v>
      </c>
      <c r="Q2288" s="1190"/>
      <c r="R2288" s="1190">
        <v>0</v>
      </c>
      <c r="S2288" s="968" t="s">
        <v>4092</v>
      </c>
      <c r="T2288" s="983">
        <f t="shared" si="72"/>
        <v>3790.86</v>
      </c>
      <c r="U2288" s="983">
        <f t="shared" ref="U2288:U2351" si="73">T2288*1.05</f>
        <v>3980.4030000000002</v>
      </c>
      <c r="V2288" s="1169"/>
    </row>
    <row r="2289" spans="1:22" hidden="1">
      <c r="A2289" s="1187" t="s">
        <v>5217</v>
      </c>
      <c r="B2289" s="1188">
        <v>610015000642</v>
      </c>
      <c r="C2289" s="1187" t="s">
        <v>5231</v>
      </c>
      <c r="D2289" s="1187" t="s">
        <v>4101</v>
      </c>
      <c r="E2289" s="1187" t="s">
        <v>4090</v>
      </c>
      <c r="F2289" s="1189">
        <v>5658</v>
      </c>
      <c r="G2289" s="1187" t="s">
        <v>4091</v>
      </c>
      <c r="H2289" s="1190">
        <v>2</v>
      </c>
      <c r="I2289" s="1191">
        <v>1.44</v>
      </c>
      <c r="J2289" s="1191">
        <v>0</v>
      </c>
      <c r="K2289" s="1192">
        <v>35</v>
      </c>
      <c r="L2289" s="1191">
        <v>29.088000000000001</v>
      </c>
      <c r="M2289" s="1191">
        <v>50.4</v>
      </c>
      <c r="N2289" s="1190">
        <v>1</v>
      </c>
      <c r="O2289" s="1190">
        <v>0</v>
      </c>
      <c r="P2289" s="1187">
        <v>4690379087144</v>
      </c>
      <c r="Q2289" s="1190"/>
      <c r="R2289" s="1190">
        <v>0</v>
      </c>
      <c r="S2289" s="968" t="s">
        <v>4092</v>
      </c>
      <c r="T2289" s="983">
        <f t="shared" si="72"/>
        <v>3790.86</v>
      </c>
      <c r="U2289" s="983">
        <f t="shared" si="73"/>
        <v>3980.4030000000002</v>
      </c>
      <c r="V2289" s="1169"/>
    </row>
    <row r="2290" spans="1:22" hidden="1">
      <c r="A2290" s="1187" t="s">
        <v>5217</v>
      </c>
      <c r="B2290" s="1188">
        <v>610015000644</v>
      </c>
      <c r="C2290" s="1187" t="s">
        <v>5232</v>
      </c>
      <c r="D2290" s="1187" t="s">
        <v>4101</v>
      </c>
      <c r="E2290" s="1187" t="s">
        <v>4090</v>
      </c>
      <c r="F2290" s="1189">
        <v>5658</v>
      </c>
      <c r="G2290" s="1187" t="s">
        <v>4091</v>
      </c>
      <c r="H2290" s="1190">
        <v>2</v>
      </c>
      <c r="I2290" s="1191">
        <v>1.44</v>
      </c>
      <c r="J2290" s="1191">
        <v>0</v>
      </c>
      <c r="K2290" s="1192">
        <v>35</v>
      </c>
      <c r="L2290" s="1191">
        <v>29.088000000000001</v>
      </c>
      <c r="M2290" s="1191">
        <v>50.4</v>
      </c>
      <c r="N2290" s="1190">
        <v>1</v>
      </c>
      <c r="O2290" s="1190">
        <v>0</v>
      </c>
      <c r="P2290" s="1187">
        <v>4690379087168</v>
      </c>
      <c r="Q2290" s="1190"/>
      <c r="R2290" s="1190">
        <v>0</v>
      </c>
      <c r="S2290" s="968" t="s">
        <v>4092</v>
      </c>
      <c r="T2290" s="983">
        <f t="shared" si="72"/>
        <v>3790.86</v>
      </c>
      <c r="U2290" s="983">
        <f t="shared" si="73"/>
        <v>3980.4030000000002</v>
      </c>
      <c r="V2290" s="1169"/>
    </row>
    <row r="2291" spans="1:22" hidden="1">
      <c r="A2291" s="1187" t="s">
        <v>5217</v>
      </c>
      <c r="B2291" s="1188">
        <v>600010002350</v>
      </c>
      <c r="C2291" s="1187" t="s">
        <v>5233</v>
      </c>
      <c r="D2291" s="1187" t="s">
        <v>4101</v>
      </c>
      <c r="E2291" s="1187" t="s">
        <v>4090</v>
      </c>
      <c r="F2291" s="1189">
        <v>5910</v>
      </c>
      <c r="G2291" s="1187" t="s">
        <v>4091</v>
      </c>
      <c r="H2291" s="1190">
        <v>2</v>
      </c>
      <c r="I2291" s="1191">
        <v>1.44</v>
      </c>
      <c r="J2291" s="1191">
        <v>0</v>
      </c>
      <c r="K2291" s="1192">
        <v>35</v>
      </c>
      <c r="L2291" s="1191">
        <v>28.8</v>
      </c>
      <c r="M2291" s="1191">
        <v>50.4</v>
      </c>
      <c r="N2291" s="1190">
        <v>1</v>
      </c>
      <c r="O2291" s="1190">
        <v>0</v>
      </c>
      <c r="P2291" s="1187">
        <v>4690379088363</v>
      </c>
      <c r="Q2291" s="1190"/>
      <c r="R2291" s="1190">
        <v>0</v>
      </c>
      <c r="S2291" s="968" t="s">
        <v>4092</v>
      </c>
      <c r="T2291" s="983">
        <f t="shared" si="72"/>
        <v>3959.7000000000003</v>
      </c>
      <c r="U2291" s="983">
        <f t="shared" si="73"/>
        <v>4157.6850000000004</v>
      </c>
      <c r="V2291" s="1169"/>
    </row>
    <row r="2292" spans="1:22" hidden="1">
      <c r="A2292" s="1187" t="s">
        <v>5217</v>
      </c>
      <c r="B2292" s="1188">
        <v>610090002512</v>
      </c>
      <c r="C2292" s="1187" t="s">
        <v>5234</v>
      </c>
      <c r="D2292" s="1187" t="s">
        <v>4119</v>
      </c>
      <c r="E2292" s="1187" t="s">
        <v>4120</v>
      </c>
      <c r="F2292" s="1189">
        <v>924</v>
      </c>
      <c r="G2292" s="1187" t="s">
        <v>4091</v>
      </c>
      <c r="H2292" s="1190">
        <v>10</v>
      </c>
      <c r="I2292" s="1191">
        <v>0.57600368642359301</v>
      </c>
      <c r="J2292" s="1191">
        <v>0</v>
      </c>
      <c r="K2292" s="1192">
        <v>60</v>
      </c>
      <c r="L2292" s="1191">
        <v>9.5</v>
      </c>
      <c r="M2292" s="1191">
        <v>34.5602211854156</v>
      </c>
      <c r="N2292" s="1190">
        <v>1</v>
      </c>
      <c r="O2292" s="1190">
        <v>0</v>
      </c>
      <c r="P2292" s="1187">
        <v>4690379088080</v>
      </c>
      <c r="Q2292" s="1190"/>
      <c r="R2292" s="1190">
        <v>0</v>
      </c>
      <c r="S2292" s="968" t="s">
        <v>4092</v>
      </c>
      <c r="T2292" s="983">
        <f t="shared" si="72"/>
        <v>619.08000000000004</v>
      </c>
      <c r="U2292" s="983">
        <f t="shared" si="73"/>
        <v>650.03400000000011</v>
      </c>
      <c r="V2292" s="1169"/>
    </row>
    <row r="2293" spans="1:22" hidden="1">
      <c r="A2293" s="1187" t="s">
        <v>5217</v>
      </c>
      <c r="B2293" s="1188">
        <v>610090002513</v>
      </c>
      <c r="C2293" s="1187" t="s">
        <v>5235</v>
      </c>
      <c r="D2293" s="1187" t="s">
        <v>4119</v>
      </c>
      <c r="E2293" s="1187" t="s">
        <v>4120</v>
      </c>
      <c r="F2293" s="1189">
        <v>924</v>
      </c>
      <c r="G2293" s="1187" t="s">
        <v>4091</v>
      </c>
      <c r="H2293" s="1190">
        <v>10</v>
      </c>
      <c r="I2293" s="1191">
        <v>0.57600368642359301</v>
      </c>
      <c r="J2293" s="1191">
        <v>0</v>
      </c>
      <c r="K2293" s="1192">
        <v>60</v>
      </c>
      <c r="L2293" s="1191">
        <v>9.5</v>
      </c>
      <c r="M2293" s="1191">
        <v>34.5602211854156</v>
      </c>
      <c r="N2293" s="1190">
        <v>1</v>
      </c>
      <c r="O2293" s="1190">
        <v>0</v>
      </c>
      <c r="P2293" s="1187">
        <v>4690379088097</v>
      </c>
      <c r="Q2293" s="1190"/>
      <c r="R2293" s="1190">
        <v>0</v>
      </c>
      <c r="S2293" s="968" t="s">
        <v>4092</v>
      </c>
      <c r="T2293" s="983">
        <f t="shared" si="72"/>
        <v>619.08000000000004</v>
      </c>
      <c r="U2293" s="983">
        <f t="shared" si="73"/>
        <v>650.03400000000011</v>
      </c>
      <c r="V2293" s="1169"/>
    </row>
    <row r="2294" spans="1:22" hidden="1">
      <c r="A2294" s="1187" t="s">
        <v>5217</v>
      </c>
      <c r="B2294" s="1188">
        <v>610090002514</v>
      </c>
      <c r="C2294" s="1187" t="s">
        <v>5236</v>
      </c>
      <c r="D2294" s="1187" t="s">
        <v>4119</v>
      </c>
      <c r="E2294" s="1187" t="s">
        <v>4120</v>
      </c>
      <c r="F2294" s="1189">
        <v>924</v>
      </c>
      <c r="G2294" s="1187" t="s">
        <v>4091</v>
      </c>
      <c r="H2294" s="1190">
        <v>10</v>
      </c>
      <c r="I2294" s="1191">
        <v>0.57600368642359301</v>
      </c>
      <c r="J2294" s="1191">
        <v>0</v>
      </c>
      <c r="K2294" s="1192">
        <v>60</v>
      </c>
      <c r="L2294" s="1191">
        <v>9.5</v>
      </c>
      <c r="M2294" s="1191">
        <v>34.5602211854156</v>
      </c>
      <c r="N2294" s="1190">
        <v>1</v>
      </c>
      <c r="O2294" s="1190">
        <v>0</v>
      </c>
      <c r="P2294" s="1187">
        <v>4690379088103</v>
      </c>
      <c r="Q2294" s="1190"/>
      <c r="R2294" s="1190">
        <v>0</v>
      </c>
      <c r="S2294" s="968" t="s">
        <v>4092</v>
      </c>
      <c r="T2294" s="983">
        <f t="shared" si="72"/>
        <v>619.08000000000004</v>
      </c>
      <c r="U2294" s="983">
        <f t="shared" si="73"/>
        <v>650.03400000000011</v>
      </c>
      <c r="V2294" s="1169"/>
    </row>
    <row r="2295" spans="1:22" hidden="1">
      <c r="A2295" s="1187" t="s">
        <v>5217</v>
      </c>
      <c r="B2295" s="1188">
        <v>610090002515</v>
      </c>
      <c r="C2295" s="1187" t="s">
        <v>5237</v>
      </c>
      <c r="D2295" s="1187" t="s">
        <v>4119</v>
      </c>
      <c r="E2295" s="1187" t="s">
        <v>4120</v>
      </c>
      <c r="F2295" s="1189">
        <v>924</v>
      </c>
      <c r="G2295" s="1187" t="s">
        <v>4091</v>
      </c>
      <c r="H2295" s="1190">
        <v>10</v>
      </c>
      <c r="I2295" s="1191">
        <v>0.57600368642359301</v>
      </c>
      <c r="J2295" s="1191">
        <v>0</v>
      </c>
      <c r="K2295" s="1192">
        <v>60</v>
      </c>
      <c r="L2295" s="1191">
        <v>9.5</v>
      </c>
      <c r="M2295" s="1191">
        <v>34.5602211854156</v>
      </c>
      <c r="N2295" s="1190">
        <v>1</v>
      </c>
      <c r="O2295" s="1190">
        <v>0</v>
      </c>
      <c r="P2295" s="1187">
        <v>4690379088110</v>
      </c>
      <c r="Q2295" s="1190"/>
      <c r="R2295" s="1190">
        <v>0</v>
      </c>
      <c r="S2295" s="968" t="s">
        <v>4092</v>
      </c>
      <c r="T2295" s="983">
        <f t="shared" si="72"/>
        <v>619.08000000000004</v>
      </c>
      <c r="U2295" s="983">
        <f t="shared" si="73"/>
        <v>650.03400000000011</v>
      </c>
      <c r="V2295" s="1169"/>
    </row>
    <row r="2296" spans="1:22" hidden="1">
      <c r="A2296" s="1187" t="s">
        <v>5217</v>
      </c>
      <c r="B2296" s="1188">
        <v>610090002516</v>
      </c>
      <c r="C2296" s="1187" t="s">
        <v>5238</v>
      </c>
      <c r="D2296" s="1187" t="s">
        <v>4125</v>
      </c>
      <c r="E2296" s="1187" t="s">
        <v>4120</v>
      </c>
      <c r="F2296" s="1189">
        <v>306</v>
      </c>
      <c r="G2296" s="1187" t="s">
        <v>4091</v>
      </c>
      <c r="H2296" s="1190">
        <v>10</v>
      </c>
      <c r="I2296" s="1191">
        <v>0.43200276481769501</v>
      </c>
      <c r="J2296" s="1191">
        <v>0</v>
      </c>
      <c r="K2296" s="1192">
        <v>72</v>
      </c>
      <c r="L2296" s="1191">
        <v>9.0299999999999994</v>
      </c>
      <c r="M2296" s="1191">
        <v>31.104199066873999</v>
      </c>
      <c r="N2296" s="1190">
        <v>1</v>
      </c>
      <c r="O2296" s="1190">
        <v>0</v>
      </c>
      <c r="P2296" s="1187">
        <v>4690379088127</v>
      </c>
      <c r="Q2296" s="1190"/>
      <c r="R2296" s="1190">
        <v>0</v>
      </c>
      <c r="S2296" s="968" t="s">
        <v>4092</v>
      </c>
      <c r="T2296" s="983">
        <f t="shared" si="72"/>
        <v>205.02</v>
      </c>
      <c r="U2296" s="983">
        <f t="shared" si="73"/>
        <v>215.27100000000002</v>
      </c>
      <c r="V2296" s="1169"/>
    </row>
    <row r="2297" spans="1:22" hidden="1">
      <c r="A2297" s="1187" t="s">
        <v>5217</v>
      </c>
      <c r="B2297" s="1188">
        <v>610090002517</v>
      </c>
      <c r="C2297" s="1187" t="s">
        <v>5239</v>
      </c>
      <c r="D2297" s="1187" t="s">
        <v>4125</v>
      </c>
      <c r="E2297" s="1187" t="s">
        <v>4120</v>
      </c>
      <c r="F2297" s="1189">
        <v>306</v>
      </c>
      <c r="G2297" s="1187" t="s">
        <v>4091</v>
      </c>
      <c r="H2297" s="1190">
        <v>10</v>
      </c>
      <c r="I2297" s="1191">
        <v>0.43200276481769501</v>
      </c>
      <c r="J2297" s="1191">
        <v>0</v>
      </c>
      <c r="K2297" s="1192">
        <v>72</v>
      </c>
      <c r="L2297" s="1191">
        <v>9.0299999999999994</v>
      </c>
      <c r="M2297" s="1191">
        <v>31.104199066873999</v>
      </c>
      <c r="N2297" s="1190">
        <v>1</v>
      </c>
      <c r="O2297" s="1190">
        <v>0</v>
      </c>
      <c r="P2297" s="1187">
        <v>4690379088134</v>
      </c>
      <c r="Q2297" s="1190"/>
      <c r="R2297" s="1190">
        <v>0</v>
      </c>
      <c r="S2297" s="968" t="s">
        <v>4092</v>
      </c>
      <c r="T2297" s="983">
        <f t="shared" si="72"/>
        <v>205.02</v>
      </c>
      <c r="U2297" s="983">
        <f t="shared" si="73"/>
        <v>215.27100000000002</v>
      </c>
      <c r="V2297" s="1169"/>
    </row>
    <row r="2298" spans="1:22" hidden="1">
      <c r="A2298" s="1187" t="s">
        <v>5217</v>
      </c>
      <c r="B2298" s="1188">
        <v>610090002518</v>
      </c>
      <c r="C2298" s="1187" t="s">
        <v>5240</v>
      </c>
      <c r="D2298" s="1187" t="s">
        <v>4125</v>
      </c>
      <c r="E2298" s="1187" t="s">
        <v>4120</v>
      </c>
      <c r="F2298" s="1189">
        <v>306</v>
      </c>
      <c r="G2298" s="1187" t="s">
        <v>4091</v>
      </c>
      <c r="H2298" s="1190">
        <v>10</v>
      </c>
      <c r="I2298" s="1191">
        <v>0.43200276481769501</v>
      </c>
      <c r="J2298" s="1191">
        <v>0</v>
      </c>
      <c r="K2298" s="1192">
        <v>72</v>
      </c>
      <c r="L2298" s="1191">
        <v>9.0299999999999994</v>
      </c>
      <c r="M2298" s="1191">
        <v>31.104199066873999</v>
      </c>
      <c r="N2298" s="1190">
        <v>1</v>
      </c>
      <c r="O2298" s="1190">
        <v>0</v>
      </c>
      <c r="P2298" s="1187">
        <v>4690379088141</v>
      </c>
      <c r="Q2298" s="1190"/>
      <c r="R2298" s="1190">
        <v>0</v>
      </c>
      <c r="S2298" s="968" t="s">
        <v>4092</v>
      </c>
      <c r="T2298" s="983">
        <f t="shared" si="72"/>
        <v>205.02</v>
      </c>
      <c r="U2298" s="983">
        <f t="shared" si="73"/>
        <v>215.27100000000002</v>
      </c>
      <c r="V2298" s="1169"/>
    </row>
    <row r="2299" spans="1:22" hidden="1">
      <c r="A2299" s="1187" t="s">
        <v>5217</v>
      </c>
      <c r="B2299" s="1188">
        <v>610090002519</v>
      </c>
      <c r="C2299" s="1187" t="s">
        <v>5241</v>
      </c>
      <c r="D2299" s="1187" t="s">
        <v>4125</v>
      </c>
      <c r="E2299" s="1187" t="s">
        <v>4120</v>
      </c>
      <c r="F2299" s="1189">
        <v>306</v>
      </c>
      <c r="G2299" s="1187" t="s">
        <v>4091</v>
      </c>
      <c r="H2299" s="1190">
        <v>10</v>
      </c>
      <c r="I2299" s="1191">
        <v>0.43200276481769501</v>
      </c>
      <c r="J2299" s="1191">
        <v>0</v>
      </c>
      <c r="K2299" s="1192">
        <v>72</v>
      </c>
      <c r="L2299" s="1191">
        <v>9.0299999999999994</v>
      </c>
      <c r="M2299" s="1191">
        <v>31.104199066873999</v>
      </c>
      <c r="N2299" s="1190">
        <v>1</v>
      </c>
      <c r="O2299" s="1190">
        <v>0</v>
      </c>
      <c r="P2299" s="1187">
        <v>4690379088158</v>
      </c>
      <c r="Q2299" s="1190"/>
      <c r="R2299" s="1190">
        <v>0</v>
      </c>
      <c r="S2299" s="968" t="s">
        <v>4092</v>
      </c>
      <c r="T2299" s="983">
        <f t="shared" si="72"/>
        <v>205.02</v>
      </c>
      <c r="U2299" s="983">
        <f t="shared" si="73"/>
        <v>215.27100000000002</v>
      </c>
      <c r="V2299" s="1169"/>
    </row>
    <row r="2300" spans="1:22" hidden="1">
      <c r="A2300" s="1187" t="s">
        <v>5217</v>
      </c>
      <c r="B2300" s="1188">
        <v>610090002520</v>
      </c>
      <c r="C2300" s="1187" t="s">
        <v>5242</v>
      </c>
      <c r="D2300" s="1187" t="s">
        <v>4125</v>
      </c>
      <c r="E2300" s="1187" t="s">
        <v>4120</v>
      </c>
      <c r="F2300" s="1189">
        <v>306</v>
      </c>
      <c r="G2300" s="1187" t="s">
        <v>4091</v>
      </c>
      <c r="H2300" s="1190">
        <v>10</v>
      </c>
      <c r="I2300" s="1191">
        <v>0.43200276481769501</v>
      </c>
      <c r="J2300" s="1191">
        <v>0</v>
      </c>
      <c r="K2300" s="1192">
        <v>72</v>
      </c>
      <c r="L2300" s="1191">
        <v>9.0299999999999994</v>
      </c>
      <c r="M2300" s="1191">
        <v>31.104199066873999</v>
      </c>
      <c r="N2300" s="1190">
        <v>1</v>
      </c>
      <c r="O2300" s="1190">
        <v>0</v>
      </c>
      <c r="P2300" s="1187">
        <v>4690379088165</v>
      </c>
      <c r="Q2300" s="1190"/>
      <c r="R2300" s="1190">
        <v>0</v>
      </c>
      <c r="S2300" s="968" t="s">
        <v>4092</v>
      </c>
      <c r="T2300" s="983">
        <f t="shared" si="72"/>
        <v>205.02</v>
      </c>
      <c r="U2300" s="983">
        <f t="shared" si="73"/>
        <v>215.27100000000002</v>
      </c>
      <c r="V2300" s="1169"/>
    </row>
    <row r="2301" spans="1:22" hidden="1">
      <c r="A2301" s="1187" t="s">
        <v>5217</v>
      </c>
      <c r="B2301" s="1188">
        <v>610090002521</v>
      </c>
      <c r="C2301" s="1187" t="s">
        <v>5243</v>
      </c>
      <c r="D2301" s="1187" t="s">
        <v>4130</v>
      </c>
      <c r="E2301" s="1187" t="s">
        <v>4120</v>
      </c>
      <c r="F2301" s="1189">
        <v>132</v>
      </c>
      <c r="G2301" s="1187" t="s">
        <v>4091</v>
      </c>
      <c r="H2301" s="1190">
        <v>19</v>
      </c>
      <c r="I2301" s="1191">
        <v>9.8496630378434397E-2</v>
      </c>
      <c r="J2301" s="1191">
        <v>0</v>
      </c>
      <c r="K2301" s="1192">
        <v>416</v>
      </c>
      <c r="L2301" s="1191">
        <v>2.1659999999999999</v>
      </c>
      <c r="M2301" s="1191">
        <v>40.974598237428701</v>
      </c>
      <c r="N2301" s="1190">
        <v>1</v>
      </c>
      <c r="O2301" s="1190">
        <v>0</v>
      </c>
      <c r="P2301" s="1187">
        <v>4690379088172</v>
      </c>
      <c r="Q2301" s="1190"/>
      <c r="R2301" s="1190">
        <v>0</v>
      </c>
      <c r="S2301" s="968" t="s">
        <v>4092</v>
      </c>
      <c r="T2301" s="983">
        <f t="shared" si="72"/>
        <v>88.440000000000012</v>
      </c>
      <c r="U2301" s="983">
        <f t="shared" si="73"/>
        <v>92.862000000000023</v>
      </c>
      <c r="V2301" s="1169"/>
    </row>
    <row r="2302" spans="1:22" hidden="1">
      <c r="A2302" s="1187" t="s">
        <v>5217</v>
      </c>
      <c r="B2302" s="1188">
        <v>610090002522</v>
      </c>
      <c r="C2302" s="1187" t="s">
        <v>5244</v>
      </c>
      <c r="D2302" s="1187" t="s">
        <v>4130</v>
      </c>
      <c r="E2302" s="1187" t="s">
        <v>4120</v>
      </c>
      <c r="F2302" s="1189">
        <v>132</v>
      </c>
      <c r="G2302" s="1187" t="s">
        <v>4091</v>
      </c>
      <c r="H2302" s="1190">
        <v>19</v>
      </c>
      <c r="I2302" s="1191">
        <v>9.8496630378434397E-2</v>
      </c>
      <c r="J2302" s="1191">
        <v>0</v>
      </c>
      <c r="K2302" s="1192">
        <v>416</v>
      </c>
      <c r="L2302" s="1191">
        <v>2.1659999999999999</v>
      </c>
      <c r="M2302" s="1191">
        <v>40.974598237428701</v>
      </c>
      <c r="N2302" s="1190">
        <v>1</v>
      </c>
      <c r="O2302" s="1190">
        <v>0</v>
      </c>
      <c r="P2302" s="1187">
        <v>4690379088189</v>
      </c>
      <c r="Q2302" s="1190"/>
      <c r="R2302" s="1190">
        <v>0</v>
      </c>
      <c r="S2302" s="968" t="s">
        <v>4092</v>
      </c>
      <c r="T2302" s="983">
        <f t="shared" si="72"/>
        <v>88.440000000000012</v>
      </c>
      <c r="U2302" s="983">
        <f t="shared" si="73"/>
        <v>92.862000000000023</v>
      </c>
      <c r="V2302" s="1169"/>
    </row>
    <row r="2303" spans="1:22" hidden="1">
      <c r="A2303" s="1187" t="s">
        <v>5217</v>
      </c>
      <c r="B2303" s="1188">
        <v>610090002523</v>
      </c>
      <c r="C2303" s="1187" t="s">
        <v>5245</v>
      </c>
      <c r="D2303" s="1187" t="s">
        <v>4130</v>
      </c>
      <c r="E2303" s="1187" t="s">
        <v>4120</v>
      </c>
      <c r="F2303" s="1189">
        <v>132</v>
      </c>
      <c r="G2303" s="1187" t="s">
        <v>4091</v>
      </c>
      <c r="H2303" s="1190">
        <v>19</v>
      </c>
      <c r="I2303" s="1191">
        <v>9.8496630378434397E-2</v>
      </c>
      <c r="J2303" s="1191">
        <v>0</v>
      </c>
      <c r="K2303" s="1192">
        <v>416</v>
      </c>
      <c r="L2303" s="1191">
        <v>2.1659999999999999</v>
      </c>
      <c r="M2303" s="1191">
        <v>40.974598237428701</v>
      </c>
      <c r="N2303" s="1190">
        <v>1</v>
      </c>
      <c r="O2303" s="1190">
        <v>0</v>
      </c>
      <c r="P2303" s="1187">
        <v>4690379088196</v>
      </c>
      <c r="Q2303" s="1190"/>
      <c r="R2303" s="1190">
        <v>0</v>
      </c>
      <c r="S2303" s="968" t="s">
        <v>4092</v>
      </c>
      <c r="T2303" s="983">
        <f t="shared" si="72"/>
        <v>88.440000000000012</v>
      </c>
      <c r="U2303" s="983">
        <f t="shared" si="73"/>
        <v>92.862000000000023</v>
      </c>
      <c r="V2303" s="1169"/>
    </row>
    <row r="2304" spans="1:22" hidden="1">
      <c r="A2304" s="1187" t="s">
        <v>5217</v>
      </c>
      <c r="B2304" s="1188">
        <v>610090002524</v>
      </c>
      <c r="C2304" s="1187" t="s">
        <v>5246</v>
      </c>
      <c r="D2304" s="1187" t="s">
        <v>4130</v>
      </c>
      <c r="E2304" s="1187" t="s">
        <v>4120</v>
      </c>
      <c r="F2304" s="1189">
        <v>132</v>
      </c>
      <c r="G2304" s="1187" t="s">
        <v>4091</v>
      </c>
      <c r="H2304" s="1190">
        <v>19</v>
      </c>
      <c r="I2304" s="1191">
        <v>9.8496630378434397E-2</v>
      </c>
      <c r="J2304" s="1191">
        <v>0</v>
      </c>
      <c r="K2304" s="1192">
        <v>416</v>
      </c>
      <c r="L2304" s="1191">
        <v>2.1659999999999999</v>
      </c>
      <c r="M2304" s="1191">
        <v>40.974598237428701</v>
      </c>
      <c r="N2304" s="1190">
        <v>1</v>
      </c>
      <c r="O2304" s="1190">
        <v>0</v>
      </c>
      <c r="P2304" s="1187">
        <v>4690379088202</v>
      </c>
      <c r="Q2304" s="1190"/>
      <c r="R2304" s="1190">
        <v>0</v>
      </c>
      <c r="S2304" s="968" t="s">
        <v>4092</v>
      </c>
      <c r="T2304" s="983">
        <f t="shared" si="72"/>
        <v>88.440000000000012</v>
      </c>
      <c r="U2304" s="983">
        <f t="shared" si="73"/>
        <v>92.862000000000023</v>
      </c>
      <c r="V2304" s="1169"/>
    </row>
    <row r="2305" spans="1:22" hidden="1">
      <c r="A2305" s="1187" t="s">
        <v>5217</v>
      </c>
      <c r="B2305" s="1188">
        <v>610090002525</v>
      </c>
      <c r="C2305" s="1187" t="s">
        <v>5247</v>
      </c>
      <c r="D2305" s="1187" t="s">
        <v>4130</v>
      </c>
      <c r="E2305" s="1187" t="s">
        <v>4120</v>
      </c>
      <c r="F2305" s="1189">
        <v>132</v>
      </c>
      <c r="G2305" s="1187" t="s">
        <v>4091</v>
      </c>
      <c r="H2305" s="1190">
        <v>19</v>
      </c>
      <c r="I2305" s="1191">
        <v>9.8496630378434397E-2</v>
      </c>
      <c r="J2305" s="1191">
        <v>0</v>
      </c>
      <c r="K2305" s="1192">
        <v>416</v>
      </c>
      <c r="L2305" s="1191">
        <v>2.1659999999999999</v>
      </c>
      <c r="M2305" s="1191">
        <v>40.974598237428701</v>
      </c>
      <c r="N2305" s="1190">
        <v>1</v>
      </c>
      <c r="O2305" s="1190">
        <v>0</v>
      </c>
      <c r="P2305" s="1187">
        <v>4690379088219</v>
      </c>
      <c r="Q2305" s="1190"/>
      <c r="R2305" s="1190">
        <v>0</v>
      </c>
      <c r="S2305" s="968" t="s">
        <v>4092</v>
      </c>
      <c r="T2305" s="983">
        <f t="shared" si="72"/>
        <v>88.440000000000012</v>
      </c>
      <c r="U2305" s="983">
        <f t="shared" si="73"/>
        <v>92.862000000000023</v>
      </c>
      <c r="V2305" s="1169"/>
    </row>
    <row r="2306" spans="1:22" hidden="1">
      <c r="A2306" s="1187" t="s">
        <v>5217</v>
      </c>
      <c r="B2306" s="1188">
        <v>620110000162</v>
      </c>
      <c r="C2306" s="1187" t="s">
        <v>5248</v>
      </c>
      <c r="D2306" s="1187" t="s">
        <v>5249</v>
      </c>
      <c r="E2306" s="1187" t="s">
        <v>4090</v>
      </c>
      <c r="F2306" s="1189">
        <v>36300</v>
      </c>
      <c r="G2306" s="1187" t="s">
        <v>4091</v>
      </c>
      <c r="H2306" s="1190">
        <v>5</v>
      </c>
      <c r="I2306" s="1191">
        <v>0.65800000000000003</v>
      </c>
      <c r="J2306" s="1191">
        <v>0</v>
      </c>
      <c r="K2306" s="1192">
        <v>40</v>
      </c>
      <c r="L2306" s="1191">
        <v>11.909800000000001</v>
      </c>
      <c r="M2306" s="1191">
        <v>26.32</v>
      </c>
      <c r="N2306" s="1190">
        <v>1</v>
      </c>
      <c r="O2306" s="1190">
        <v>0</v>
      </c>
      <c r="P2306" s="1187">
        <v>4690379089391</v>
      </c>
      <c r="Q2306" s="1190"/>
      <c r="R2306" s="1190">
        <v>0</v>
      </c>
      <c r="S2306" s="968" t="s">
        <v>4092</v>
      </c>
      <c r="T2306" s="983">
        <f t="shared" si="72"/>
        <v>24321</v>
      </c>
      <c r="U2306" s="983">
        <f t="shared" si="73"/>
        <v>25537.05</v>
      </c>
      <c r="V2306" s="1169"/>
    </row>
    <row r="2307" spans="1:22" hidden="1">
      <c r="A2307" s="1187" t="s">
        <v>5217</v>
      </c>
      <c r="B2307" s="1188">
        <v>620110000163</v>
      </c>
      <c r="C2307" s="1187" t="s">
        <v>5250</v>
      </c>
      <c r="D2307" s="1187" t="s">
        <v>5249</v>
      </c>
      <c r="E2307" s="1187" t="s">
        <v>4090</v>
      </c>
      <c r="F2307" s="1189">
        <v>42240</v>
      </c>
      <c r="G2307" s="1187" t="s">
        <v>4091</v>
      </c>
      <c r="H2307" s="1190">
        <v>5</v>
      </c>
      <c r="I2307" s="1191">
        <v>0.65800000000000003</v>
      </c>
      <c r="J2307" s="1191">
        <v>0</v>
      </c>
      <c r="K2307" s="1192">
        <v>40</v>
      </c>
      <c r="L2307" s="1191">
        <v>11.909800000000001</v>
      </c>
      <c r="M2307" s="1191">
        <v>26.32</v>
      </c>
      <c r="N2307" s="1190">
        <v>1</v>
      </c>
      <c r="O2307" s="1190">
        <v>0</v>
      </c>
      <c r="P2307" s="1187">
        <v>4690379089407</v>
      </c>
      <c r="Q2307" s="1190"/>
      <c r="R2307" s="1190">
        <v>0</v>
      </c>
      <c r="S2307" s="968" t="s">
        <v>4092</v>
      </c>
      <c r="T2307" s="983">
        <f t="shared" si="72"/>
        <v>28300.800000000003</v>
      </c>
      <c r="U2307" s="983">
        <f t="shared" si="73"/>
        <v>29715.840000000004</v>
      </c>
      <c r="V2307" s="1169"/>
    </row>
    <row r="2308" spans="1:22" hidden="1">
      <c r="A2308" s="1187" t="s">
        <v>5217</v>
      </c>
      <c r="B2308" s="1188">
        <v>610110000957</v>
      </c>
      <c r="C2308" s="1187" t="s">
        <v>5251</v>
      </c>
      <c r="D2308" s="1187" t="s">
        <v>4114</v>
      </c>
      <c r="E2308" s="1187" t="s">
        <v>4090</v>
      </c>
      <c r="F2308" s="1189">
        <v>20382</v>
      </c>
      <c r="G2308" s="1187" t="s">
        <v>4091</v>
      </c>
      <c r="H2308" s="1190">
        <v>11</v>
      </c>
      <c r="I2308" s="1191">
        <v>0.99</v>
      </c>
      <c r="J2308" s="1191">
        <v>0</v>
      </c>
      <c r="K2308" s="1192">
        <v>36</v>
      </c>
      <c r="L2308" s="1191">
        <v>20.354399999999998</v>
      </c>
      <c r="M2308" s="1191">
        <v>35.64</v>
      </c>
      <c r="N2308" s="1190">
        <v>1</v>
      </c>
      <c r="O2308" s="1190">
        <v>0</v>
      </c>
      <c r="P2308" s="1187">
        <v>4690379088318</v>
      </c>
      <c r="Q2308" s="1190"/>
      <c r="R2308" s="1190">
        <v>0</v>
      </c>
      <c r="S2308" s="968" t="s">
        <v>4092</v>
      </c>
      <c r="T2308" s="983">
        <f t="shared" si="72"/>
        <v>13655.94</v>
      </c>
      <c r="U2308" s="983">
        <f t="shared" si="73"/>
        <v>14338.737000000001</v>
      </c>
      <c r="V2308" s="1169"/>
    </row>
    <row r="2309" spans="1:22" hidden="1">
      <c r="A2309" s="1187" t="s">
        <v>5217</v>
      </c>
      <c r="B2309" s="1188">
        <v>610110000958</v>
      </c>
      <c r="C2309" s="1187" t="s">
        <v>5252</v>
      </c>
      <c r="D2309" s="1187" t="s">
        <v>4114</v>
      </c>
      <c r="E2309" s="1187" t="s">
        <v>4090</v>
      </c>
      <c r="F2309" s="1189">
        <v>20382</v>
      </c>
      <c r="G2309" s="1187" t="s">
        <v>4091</v>
      </c>
      <c r="H2309" s="1190">
        <v>11</v>
      </c>
      <c r="I2309" s="1191">
        <v>0.99</v>
      </c>
      <c r="J2309" s="1191">
        <v>0</v>
      </c>
      <c r="K2309" s="1192">
        <v>36</v>
      </c>
      <c r="L2309" s="1191">
        <v>20.354399999999998</v>
      </c>
      <c r="M2309" s="1191">
        <v>35.64</v>
      </c>
      <c r="N2309" s="1190">
        <v>1</v>
      </c>
      <c r="O2309" s="1190">
        <v>0</v>
      </c>
      <c r="P2309" s="1187">
        <v>4690379088325</v>
      </c>
      <c r="Q2309" s="1190"/>
      <c r="R2309" s="1190">
        <v>0</v>
      </c>
      <c r="S2309" s="968" t="s">
        <v>4092</v>
      </c>
      <c r="T2309" s="983">
        <f t="shared" si="72"/>
        <v>13655.94</v>
      </c>
      <c r="U2309" s="983">
        <f t="shared" si="73"/>
        <v>14338.737000000001</v>
      </c>
      <c r="V2309" s="1169"/>
    </row>
    <row r="2310" spans="1:22" hidden="1">
      <c r="A2310" s="1187" t="s">
        <v>5217</v>
      </c>
      <c r="B2310" s="1188">
        <v>610110000959</v>
      </c>
      <c r="C2310" s="1187" t="s">
        <v>5253</v>
      </c>
      <c r="D2310" s="1187" t="s">
        <v>4114</v>
      </c>
      <c r="E2310" s="1187" t="s">
        <v>4090</v>
      </c>
      <c r="F2310" s="1189">
        <v>20382</v>
      </c>
      <c r="G2310" s="1187" t="s">
        <v>4091</v>
      </c>
      <c r="H2310" s="1190">
        <v>11</v>
      </c>
      <c r="I2310" s="1191">
        <v>0.99</v>
      </c>
      <c r="J2310" s="1191">
        <v>0</v>
      </c>
      <c r="K2310" s="1192">
        <v>36</v>
      </c>
      <c r="L2310" s="1191">
        <v>20.354399999999998</v>
      </c>
      <c r="M2310" s="1191">
        <v>35.64</v>
      </c>
      <c r="N2310" s="1190">
        <v>1</v>
      </c>
      <c r="O2310" s="1190">
        <v>0</v>
      </c>
      <c r="P2310" s="1187">
        <v>4690379088332</v>
      </c>
      <c r="Q2310" s="1190"/>
      <c r="R2310" s="1190">
        <v>0</v>
      </c>
      <c r="S2310" s="968" t="s">
        <v>4092</v>
      </c>
      <c r="T2310" s="983">
        <f t="shared" si="72"/>
        <v>13655.94</v>
      </c>
      <c r="U2310" s="983">
        <f t="shared" si="73"/>
        <v>14338.737000000001</v>
      </c>
      <c r="V2310" s="1169"/>
    </row>
    <row r="2311" spans="1:22" hidden="1">
      <c r="A2311" s="1187" t="s">
        <v>5217</v>
      </c>
      <c r="B2311" s="1188">
        <v>610110000960</v>
      </c>
      <c r="C2311" s="1187" t="s">
        <v>5254</v>
      </c>
      <c r="D2311" s="1187" t="s">
        <v>4114</v>
      </c>
      <c r="E2311" s="1187" t="s">
        <v>4090</v>
      </c>
      <c r="F2311" s="1189">
        <v>20382</v>
      </c>
      <c r="G2311" s="1187" t="s">
        <v>4091</v>
      </c>
      <c r="H2311" s="1190">
        <v>11</v>
      </c>
      <c r="I2311" s="1191">
        <v>0.99</v>
      </c>
      <c r="J2311" s="1191">
        <v>0</v>
      </c>
      <c r="K2311" s="1192">
        <v>36</v>
      </c>
      <c r="L2311" s="1191">
        <v>20.354399999999998</v>
      </c>
      <c r="M2311" s="1191">
        <v>35.64</v>
      </c>
      <c r="N2311" s="1190">
        <v>1</v>
      </c>
      <c r="O2311" s="1190">
        <v>0</v>
      </c>
      <c r="P2311" s="1187">
        <v>4690379088349</v>
      </c>
      <c r="Q2311" s="1190"/>
      <c r="R2311" s="1190">
        <v>0</v>
      </c>
      <c r="S2311" s="968" t="s">
        <v>4092</v>
      </c>
      <c r="T2311" s="983">
        <f t="shared" si="72"/>
        <v>13655.94</v>
      </c>
      <c r="U2311" s="983">
        <f t="shared" si="73"/>
        <v>14338.737000000001</v>
      </c>
      <c r="V2311" s="1169"/>
    </row>
    <row r="2312" spans="1:22" hidden="1">
      <c r="A2312" s="1187" t="s">
        <v>5217</v>
      </c>
      <c r="B2312" s="1188">
        <v>610110000961</v>
      </c>
      <c r="C2312" s="1187" t="s">
        <v>5255</v>
      </c>
      <c r="D2312" s="1187" t="s">
        <v>4114</v>
      </c>
      <c r="E2312" s="1187" t="s">
        <v>4090</v>
      </c>
      <c r="F2312" s="1189">
        <v>20382</v>
      </c>
      <c r="G2312" s="1187" t="s">
        <v>4091</v>
      </c>
      <c r="H2312" s="1190">
        <v>11</v>
      </c>
      <c r="I2312" s="1191">
        <v>0.99</v>
      </c>
      <c r="J2312" s="1191">
        <v>0</v>
      </c>
      <c r="K2312" s="1192">
        <v>36</v>
      </c>
      <c r="L2312" s="1191">
        <v>20.354399999999998</v>
      </c>
      <c r="M2312" s="1191">
        <v>35.64</v>
      </c>
      <c r="N2312" s="1190">
        <v>1</v>
      </c>
      <c r="O2312" s="1190">
        <v>0</v>
      </c>
      <c r="P2312" s="1187">
        <v>4690379088356</v>
      </c>
      <c r="Q2312" s="1190"/>
      <c r="R2312" s="1190">
        <v>0</v>
      </c>
      <c r="S2312" s="968" t="s">
        <v>4092</v>
      </c>
      <c r="T2312" s="983">
        <f t="shared" si="72"/>
        <v>13655.94</v>
      </c>
      <c r="U2312" s="983">
        <f t="shared" si="73"/>
        <v>14338.737000000001</v>
      </c>
      <c r="V2312" s="1169"/>
    </row>
    <row r="2313" spans="1:22" hidden="1">
      <c r="A2313" s="1187" t="s">
        <v>5217</v>
      </c>
      <c r="B2313" s="1188">
        <v>610130005288</v>
      </c>
      <c r="C2313" s="1187" t="s">
        <v>5256</v>
      </c>
      <c r="D2313" s="1187" t="s">
        <v>4119</v>
      </c>
      <c r="E2313" s="1187" t="s">
        <v>4135</v>
      </c>
      <c r="F2313" s="1189">
        <v>1404</v>
      </c>
      <c r="G2313" s="1187" t="s">
        <v>4091</v>
      </c>
      <c r="H2313" s="1190">
        <v>10</v>
      </c>
      <c r="I2313" s="1191">
        <v>0.57599539203686401</v>
      </c>
      <c r="J2313" s="1191">
        <v>8</v>
      </c>
      <c r="K2313" s="1192">
        <v>60</v>
      </c>
      <c r="L2313" s="1191">
        <v>17.600000000000001</v>
      </c>
      <c r="M2313" s="1191">
        <v>34.559723522211797</v>
      </c>
      <c r="N2313" s="1190">
        <v>1</v>
      </c>
      <c r="O2313" s="1190">
        <v>0</v>
      </c>
      <c r="P2313" s="1187">
        <v>4690379088226</v>
      </c>
      <c r="Q2313" s="1190"/>
      <c r="R2313" s="1190">
        <v>0</v>
      </c>
      <c r="S2313" s="968" t="s">
        <v>4092</v>
      </c>
      <c r="T2313" s="983">
        <f t="shared" si="72"/>
        <v>940.68000000000006</v>
      </c>
      <c r="U2313" s="983">
        <f t="shared" si="73"/>
        <v>987.71400000000006</v>
      </c>
      <c r="V2313" s="1169"/>
    </row>
    <row r="2314" spans="1:22" hidden="1">
      <c r="A2314" s="1187" t="s">
        <v>5217</v>
      </c>
      <c r="B2314" s="1188">
        <v>610130005289</v>
      </c>
      <c r="C2314" s="1187" t="s">
        <v>5257</v>
      </c>
      <c r="D2314" s="1187" t="s">
        <v>4119</v>
      </c>
      <c r="E2314" s="1187" t="s">
        <v>4135</v>
      </c>
      <c r="F2314" s="1189">
        <v>1404</v>
      </c>
      <c r="G2314" s="1187" t="s">
        <v>4091</v>
      </c>
      <c r="H2314" s="1190">
        <v>10</v>
      </c>
      <c r="I2314" s="1191">
        <v>0.57599539203686401</v>
      </c>
      <c r="J2314" s="1191">
        <v>8</v>
      </c>
      <c r="K2314" s="1192">
        <v>60</v>
      </c>
      <c r="L2314" s="1191">
        <v>17.600000000000001</v>
      </c>
      <c r="M2314" s="1191">
        <v>34.559723522211797</v>
      </c>
      <c r="N2314" s="1190">
        <v>1</v>
      </c>
      <c r="O2314" s="1190">
        <v>0</v>
      </c>
      <c r="P2314" s="1187">
        <v>4690379088233</v>
      </c>
      <c r="Q2314" s="1190"/>
      <c r="R2314" s="1190">
        <v>0</v>
      </c>
      <c r="S2314" s="968" t="s">
        <v>4092</v>
      </c>
      <c r="T2314" s="983">
        <f t="shared" si="72"/>
        <v>940.68000000000006</v>
      </c>
      <c r="U2314" s="983">
        <f t="shared" si="73"/>
        <v>987.71400000000006</v>
      </c>
      <c r="V2314" s="1169"/>
    </row>
    <row r="2315" spans="1:22" hidden="1">
      <c r="A2315" s="1187" t="s">
        <v>5217</v>
      </c>
      <c r="B2315" s="1188">
        <v>610130005290</v>
      </c>
      <c r="C2315" s="1187" t="s">
        <v>5258</v>
      </c>
      <c r="D2315" s="1187" t="s">
        <v>4119</v>
      </c>
      <c r="E2315" s="1187" t="s">
        <v>4135</v>
      </c>
      <c r="F2315" s="1189">
        <v>1404</v>
      </c>
      <c r="G2315" s="1187" t="s">
        <v>4091</v>
      </c>
      <c r="H2315" s="1190">
        <v>10</v>
      </c>
      <c r="I2315" s="1191">
        <v>0.57599539203686401</v>
      </c>
      <c r="J2315" s="1191">
        <v>8</v>
      </c>
      <c r="K2315" s="1192">
        <v>60</v>
      </c>
      <c r="L2315" s="1191">
        <v>17.600000000000001</v>
      </c>
      <c r="M2315" s="1191">
        <v>34.559723522211797</v>
      </c>
      <c r="N2315" s="1190">
        <v>1</v>
      </c>
      <c r="O2315" s="1190">
        <v>0</v>
      </c>
      <c r="P2315" s="1187">
        <v>4690379088240</v>
      </c>
      <c r="Q2315" s="1190"/>
      <c r="R2315" s="1190">
        <v>0</v>
      </c>
      <c r="S2315" s="968" t="s">
        <v>4092</v>
      </c>
      <c r="T2315" s="983">
        <f t="shared" si="72"/>
        <v>940.68000000000006</v>
      </c>
      <c r="U2315" s="983">
        <f t="shared" si="73"/>
        <v>987.71400000000006</v>
      </c>
      <c r="V2315" s="1169"/>
    </row>
    <row r="2316" spans="1:22" hidden="1">
      <c r="A2316" s="1187" t="s">
        <v>5217</v>
      </c>
      <c r="B2316" s="1188">
        <v>610130005291</v>
      </c>
      <c r="C2316" s="1187" t="s">
        <v>5259</v>
      </c>
      <c r="D2316" s="1187" t="s">
        <v>4119</v>
      </c>
      <c r="E2316" s="1187" t="s">
        <v>4135</v>
      </c>
      <c r="F2316" s="1189">
        <v>1404</v>
      </c>
      <c r="G2316" s="1187" t="s">
        <v>4091</v>
      </c>
      <c r="H2316" s="1190">
        <v>10</v>
      </c>
      <c r="I2316" s="1191">
        <v>0.57599539203686401</v>
      </c>
      <c r="J2316" s="1191">
        <v>8</v>
      </c>
      <c r="K2316" s="1192">
        <v>60</v>
      </c>
      <c r="L2316" s="1191">
        <v>17.600000000000001</v>
      </c>
      <c r="M2316" s="1191">
        <v>34.559723522211797</v>
      </c>
      <c r="N2316" s="1190">
        <v>1</v>
      </c>
      <c r="O2316" s="1190">
        <v>0</v>
      </c>
      <c r="P2316" s="1187">
        <v>4690379088257</v>
      </c>
      <c r="Q2316" s="1190"/>
      <c r="R2316" s="1190">
        <v>0</v>
      </c>
      <c r="S2316" s="968" t="s">
        <v>4092</v>
      </c>
      <c r="T2316" s="983">
        <f t="shared" si="72"/>
        <v>940.68000000000006</v>
      </c>
      <c r="U2316" s="983">
        <f t="shared" si="73"/>
        <v>987.71400000000006</v>
      </c>
      <c r="V2316" s="1169"/>
    </row>
    <row r="2317" spans="1:22" hidden="1">
      <c r="A2317" s="1187" t="s">
        <v>5217</v>
      </c>
      <c r="B2317" s="1188">
        <v>610130005292</v>
      </c>
      <c r="C2317" s="1187" t="s">
        <v>5260</v>
      </c>
      <c r="D2317" s="1187" t="s">
        <v>4125</v>
      </c>
      <c r="E2317" s="1187" t="s">
        <v>4135</v>
      </c>
      <c r="F2317" s="1189">
        <v>1254</v>
      </c>
      <c r="G2317" s="1187" t="s">
        <v>4091</v>
      </c>
      <c r="H2317" s="1190">
        <v>10</v>
      </c>
      <c r="I2317" s="1191">
        <v>0.43199654402764798</v>
      </c>
      <c r="J2317" s="1191">
        <v>6</v>
      </c>
      <c r="K2317" s="1192">
        <v>72</v>
      </c>
      <c r="L2317" s="1191">
        <v>9.33</v>
      </c>
      <c r="M2317" s="1191">
        <v>31.103751169990598</v>
      </c>
      <c r="N2317" s="1190">
        <v>1</v>
      </c>
      <c r="O2317" s="1190">
        <v>0</v>
      </c>
      <c r="P2317" s="1187">
        <v>4690379088264</v>
      </c>
      <c r="Q2317" s="1190"/>
      <c r="R2317" s="1190">
        <v>0</v>
      </c>
      <c r="S2317" s="968" t="s">
        <v>4092</v>
      </c>
      <c r="T2317" s="983">
        <f t="shared" si="72"/>
        <v>840.18000000000006</v>
      </c>
      <c r="U2317" s="983">
        <f t="shared" si="73"/>
        <v>882.18900000000008</v>
      </c>
      <c r="V2317" s="1169"/>
    </row>
    <row r="2318" spans="1:22" hidden="1">
      <c r="A2318" s="1187" t="s">
        <v>5217</v>
      </c>
      <c r="B2318" s="1188">
        <v>610130005293</v>
      </c>
      <c r="C2318" s="1187" t="s">
        <v>5261</v>
      </c>
      <c r="D2318" s="1187" t="s">
        <v>4125</v>
      </c>
      <c r="E2318" s="1187" t="s">
        <v>4135</v>
      </c>
      <c r="F2318" s="1189">
        <v>1254</v>
      </c>
      <c r="G2318" s="1187" t="s">
        <v>4091</v>
      </c>
      <c r="H2318" s="1190">
        <v>10</v>
      </c>
      <c r="I2318" s="1191">
        <v>0.43199654402764798</v>
      </c>
      <c r="J2318" s="1191">
        <v>6</v>
      </c>
      <c r="K2318" s="1192">
        <v>72</v>
      </c>
      <c r="L2318" s="1191">
        <v>9.33</v>
      </c>
      <c r="M2318" s="1191">
        <v>31.103751169990598</v>
      </c>
      <c r="N2318" s="1190">
        <v>1</v>
      </c>
      <c r="O2318" s="1190">
        <v>0</v>
      </c>
      <c r="P2318" s="1187">
        <v>4690379088271</v>
      </c>
      <c r="Q2318" s="1190"/>
      <c r="R2318" s="1190">
        <v>0</v>
      </c>
      <c r="S2318" s="968" t="s">
        <v>4092</v>
      </c>
      <c r="T2318" s="983">
        <f t="shared" si="72"/>
        <v>840.18000000000006</v>
      </c>
      <c r="U2318" s="983">
        <f t="shared" si="73"/>
        <v>882.18900000000008</v>
      </c>
      <c r="V2318" s="1169"/>
    </row>
    <row r="2319" spans="1:22" hidden="1">
      <c r="A2319" s="1187" t="s">
        <v>5217</v>
      </c>
      <c r="B2319" s="1188">
        <v>610130005294</v>
      </c>
      <c r="C2319" s="1187" t="s">
        <v>5262</v>
      </c>
      <c r="D2319" s="1187" t="s">
        <v>4125</v>
      </c>
      <c r="E2319" s="1187" t="s">
        <v>4135</v>
      </c>
      <c r="F2319" s="1189">
        <v>1254</v>
      </c>
      <c r="G2319" s="1187" t="s">
        <v>4091</v>
      </c>
      <c r="H2319" s="1190">
        <v>10</v>
      </c>
      <c r="I2319" s="1191">
        <v>0.43199654402764798</v>
      </c>
      <c r="J2319" s="1191">
        <v>6</v>
      </c>
      <c r="K2319" s="1192">
        <v>72</v>
      </c>
      <c r="L2319" s="1191">
        <v>9.33</v>
      </c>
      <c r="M2319" s="1191">
        <v>31.103751169990598</v>
      </c>
      <c r="N2319" s="1190">
        <v>1</v>
      </c>
      <c r="O2319" s="1190">
        <v>0</v>
      </c>
      <c r="P2319" s="1187">
        <v>4690379088288</v>
      </c>
      <c r="Q2319" s="1190"/>
      <c r="R2319" s="1190">
        <v>0</v>
      </c>
      <c r="S2319" s="968" t="s">
        <v>4092</v>
      </c>
      <c r="T2319" s="983">
        <f t="shared" si="72"/>
        <v>840.18000000000006</v>
      </c>
      <c r="U2319" s="983">
        <f t="shared" si="73"/>
        <v>882.18900000000008</v>
      </c>
      <c r="V2319" s="1169"/>
    </row>
    <row r="2320" spans="1:22" hidden="1">
      <c r="A2320" s="1187" t="s">
        <v>5217</v>
      </c>
      <c r="B2320" s="1188">
        <v>610130005295</v>
      </c>
      <c r="C2320" s="1187" t="s">
        <v>5263</v>
      </c>
      <c r="D2320" s="1187" t="s">
        <v>4125</v>
      </c>
      <c r="E2320" s="1187" t="s">
        <v>4135</v>
      </c>
      <c r="F2320" s="1189">
        <v>1254</v>
      </c>
      <c r="G2320" s="1187" t="s">
        <v>4091</v>
      </c>
      <c r="H2320" s="1190">
        <v>10</v>
      </c>
      <c r="I2320" s="1191">
        <v>0.43199654402764798</v>
      </c>
      <c r="J2320" s="1191">
        <v>6</v>
      </c>
      <c r="K2320" s="1192">
        <v>72</v>
      </c>
      <c r="L2320" s="1191">
        <v>9.33</v>
      </c>
      <c r="M2320" s="1191">
        <v>31.103751169990598</v>
      </c>
      <c r="N2320" s="1190">
        <v>1</v>
      </c>
      <c r="O2320" s="1190">
        <v>0</v>
      </c>
      <c r="P2320" s="1187">
        <v>4690379088295</v>
      </c>
      <c r="Q2320" s="1190"/>
      <c r="R2320" s="1190">
        <v>0</v>
      </c>
      <c r="S2320" s="968" t="s">
        <v>4092</v>
      </c>
      <c r="T2320" s="983">
        <f t="shared" si="72"/>
        <v>840.18000000000006</v>
      </c>
      <c r="U2320" s="983">
        <f t="shared" si="73"/>
        <v>882.18900000000008</v>
      </c>
      <c r="V2320" s="1169"/>
    </row>
    <row r="2321" spans="1:22" hidden="1">
      <c r="A2321" s="1187" t="s">
        <v>5217</v>
      </c>
      <c r="B2321" s="1188">
        <v>610130005296</v>
      </c>
      <c r="C2321" s="1187" t="s">
        <v>5264</v>
      </c>
      <c r="D2321" s="1187" t="s">
        <v>4125</v>
      </c>
      <c r="E2321" s="1187" t="s">
        <v>4135</v>
      </c>
      <c r="F2321" s="1189">
        <v>1254</v>
      </c>
      <c r="G2321" s="1187" t="s">
        <v>4091</v>
      </c>
      <c r="H2321" s="1190">
        <v>10</v>
      </c>
      <c r="I2321" s="1191">
        <v>0.43199654402764798</v>
      </c>
      <c r="J2321" s="1191">
        <v>6</v>
      </c>
      <c r="K2321" s="1192">
        <v>72</v>
      </c>
      <c r="L2321" s="1191">
        <v>9.33</v>
      </c>
      <c r="M2321" s="1191">
        <v>31.103751169990598</v>
      </c>
      <c r="N2321" s="1190">
        <v>1</v>
      </c>
      <c r="O2321" s="1190">
        <v>0</v>
      </c>
      <c r="P2321" s="1187">
        <v>4690379088301</v>
      </c>
      <c r="Q2321" s="1190"/>
      <c r="R2321" s="1190">
        <v>0</v>
      </c>
      <c r="S2321" s="968" t="s">
        <v>4092</v>
      </c>
      <c r="T2321" s="983">
        <f t="shared" si="72"/>
        <v>840.18000000000006</v>
      </c>
      <c r="U2321" s="983">
        <f t="shared" si="73"/>
        <v>882.18900000000008</v>
      </c>
      <c r="V2321" s="1169"/>
    </row>
    <row r="2322" spans="1:22" hidden="1">
      <c r="A2322" s="1187" t="s">
        <v>5265</v>
      </c>
      <c r="B2322" s="1188">
        <v>600180000070</v>
      </c>
      <c r="C2322" s="1187" t="s">
        <v>5266</v>
      </c>
      <c r="D2322" s="1187" t="s">
        <v>4220</v>
      </c>
      <c r="E2322" s="1187" t="s">
        <v>4090</v>
      </c>
      <c r="F2322" s="1189">
        <v>8106</v>
      </c>
      <c r="G2322" s="1187" t="s">
        <v>4091</v>
      </c>
      <c r="H2322" s="1190">
        <v>1</v>
      </c>
      <c r="I2322" s="1191">
        <v>3.3359999999999999</v>
      </c>
      <c r="J2322" s="1191">
        <v>0</v>
      </c>
      <c r="K2322" s="1192">
        <v>18</v>
      </c>
      <c r="L2322" s="1191">
        <v>50.57376</v>
      </c>
      <c r="M2322" s="1191">
        <v>60.048000000000002</v>
      </c>
      <c r="N2322" s="1190">
        <v>1</v>
      </c>
      <c r="O2322" s="1190">
        <v>0</v>
      </c>
      <c r="P2322" s="1187">
        <v>4690379106357</v>
      </c>
      <c r="Q2322" s="1190"/>
      <c r="R2322" s="1190">
        <v>0</v>
      </c>
      <c r="S2322" s="968" t="s">
        <v>4092</v>
      </c>
      <c r="T2322" s="983">
        <f t="shared" si="72"/>
        <v>5431.02</v>
      </c>
      <c r="U2322" s="983">
        <f t="shared" si="73"/>
        <v>5702.5710000000008</v>
      </c>
      <c r="V2322" s="1169"/>
    </row>
    <row r="2323" spans="1:22" hidden="1">
      <c r="A2323" s="1187" t="s">
        <v>5265</v>
      </c>
      <c r="B2323" s="1188">
        <v>610010002704</v>
      </c>
      <c r="C2323" s="1187" t="s">
        <v>5267</v>
      </c>
      <c r="D2323" s="1187" t="s">
        <v>5160</v>
      </c>
      <c r="E2323" s="1187" t="s">
        <v>4090</v>
      </c>
      <c r="F2323" s="1189">
        <v>5466</v>
      </c>
      <c r="G2323" s="1187" t="s">
        <v>4091</v>
      </c>
      <c r="H2323" s="1190">
        <v>4</v>
      </c>
      <c r="I2323" s="1191">
        <v>1.28</v>
      </c>
      <c r="J2323" s="1191">
        <v>0</v>
      </c>
      <c r="K2323" s="1192">
        <v>40</v>
      </c>
      <c r="L2323" s="1191">
        <v>25.856000000000002</v>
      </c>
      <c r="M2323" s="1191">
        <v>51.2</v>
      </c>
      <c r="N2323" s="1190">
        <v>1</v>
      </c>
      <c r="O2323" s="1190">
        <v>0</v>
      </c>
      <c r="P2323" s="1187">
        <v>4690379091844</v>
      </c>
      <c r="Q2323" s="1190"/>
      <c r="R2323" s="1190">
        <v>0</v>
      </c>
      <c r="S2323" s="968" t="s">
        <v>4092</v>
      </c>
      <c r="T2323" s="983">
        <f t="shared" si="72"/>
        <v>3662.2200000000003</v>
      </c>
      <c r="U2323" s="983">
        <f t="shared" si="73"/>
        <v>3845.3310000000006</v>
      </c>
      <c r="V2323" s="1169"/>
    </row>
    <row r="2324" spans="1:22" hidden="1">
      <c r="A2324" s="1187" t="s">
        <v>5265</v>
      </c>
      <c r="B2324" s="1188">
        <v>610010002705</v>
      </c>
      <c r="C2324" s="1187" t="s">
        <v>5268</v>
      </c>
      <c r="D2324" s="1187" t="s">
        <v>5160</v>
      </c>
      <c r="E2324" s="1187" t="s">
        <v>4090</v>
      </c>
      <c r="F2324" s="1189">
        <v>5466</v>
      </c>
      <c r="G2324" s="1187" t="s">
        <v>4091</v>
      </c>
      <c r="H2324" s="1190">
        <v>4</v>
      </c>
      <c r="I2324" s="1191">
        <v>1.28</v>
      </c>
      <c r="J2324" s="1191">
        <v>0</v>
      </c>
      <c r="K2324" s="1192">
        <v>40</v>
      </c>
      <c r="L2324" s="1191">
        <v>25.856000000000002</v>
      </c>
      <c r="M2324" s="1191">
        <v>51.2</v>
      </c>
      <c r="N2324" s="1190">
        <v>1</v>
      </c>
      <c r="O2324" s="1190">
        <v>0</v>
      </c>
      <c r="P2324" s="1187">
        <v>4690379091851</v>
      </c>
      <c r="Q2324" s="1190"/>
      <c r="R2324" s="1190">
        <v>0</v>
      </c>
      <c r="S2324" s="968" t="s">
        <v>4092</v>
      </c>
      <c r="T2324" s="983">
        <f t="shared" si="72"/>
        <v>3662.2200000000003</v>
      </c>
      <c r="U2324" s="983">
        <f t="shared" si="73"/>
        <v>3845.3310000000006</v>
      </c>
      <c r="V2324" s="1169"/>
    </row>
    <row r="2325" spans="1:22" hidden="1">
      <c r="A2325" s="1187" t="s">
        <v>5265</v>
      </c>
      <c r="B2325" s="1188">
        <v>610010002706</v>
      </c>
      <c r="C2325" s="1187" t="s">
        <v>5269</v>
      </c>
      <c r="D2325" s="1187" t="s">
        <v>5160</v>
      </c>
      <c r="E2325" s="1187" t="s">
        <v>4090</v>
      </c>
      <c r="F2325" s="1189">
        <v>5466</v>
      </c>
      <c r="G2325" s="1187" t="s">
        <v>4091</v>
      </c>
      <c r="H2325" s="1190">
        <v>4</v>
      </c>
      <c r="I2325" s="1191">
        <v>1.28</v>
      </c>
      <c r="J2325" s="1191">
        <v>0</v>
      </c>
      <c r="K2325" s="1192">
        <v>40</v>
      </c>
      <c r="L2325" s="1191">
        <v>25.856000000000002</v>
      </c>
      <c r="M2325" s="1191">
        <v>51.2</v>
      </c>
      <c r="N2325" s="1190">
        <v>1</v>
      </c>
      <c r="O2325" s="1190">
        <v>0</v>
      </c>
      <c r="P2325" s="1187">
        <v>4690379091868</v>
      </c>
      <c r="Q2325" s="1190"/>
      <c r="R2325" s="1190">
        <v>0</v>
      </c>
      <c r="S2325" s="968" t="s">
        <v>4092</v>
      </c>
      <c r="T2325" s="983">
        <f t="shared" ref="T2325:T2357" si="74">F2325*67%</f>
        <v>3662.2200000000003</v>
      </c>
      <c r="U2325" s="983">
        <f t="shared" si="73"/>
        <v>3845.3310000000006</v>
      </c>
      <c r="V2325" s="1169"/>
    </row>
    <row r="2326" spans="1:22" hidden="1">
      <c r="A2326" s="1187" t="s">
        <v>5265</v>
      </c>
      <c r="B2326" s="1188">
        <v>610010002707</v>
      </c>
      <c r="C2326" s="1187" t="s">
        <v>5270</v>
      </c>
      <c r="D2326" s="1187" t="s">
        <v>5160</v>
      </c>
      <c r="E2326" s="1187" t="s">
        <v>4090</v>
      </c>
      <c r="F2326" s="1189">
        <v>5466</v>
      </c>
      <c r="G2326" s="1187" t="s">
        <v>4091</v>
      </c>
      <c r="H2326" s="1190">
        <v>4</v>
      </c>
      <c r="I2326" s="1191">
        <v>1.28</v>
      </c>
      <c r="J2326" s="1191">
        <v>0</v>
      </c>
      <c r="K2326" s="1192">
        <v>40</v>
      </c>
      <c r="L2326" s="1191">
        <v>25.856000000000002</v>
      </c>
      <c r="M2326" s="1191">
        <v>51.2</v>
      </c>
      <c r="N2326" s="1190">
        <v>1</v>
      </c>
      <c r="O2326" s="1190">
        <v>0</v>
      </c>
      <c r="P2326" s="1187">
        <v>4690379091875</v>
      </c>
      <c r="Q2326" s="1190"/>
      <c r="R2326" s="1190">
        <v>0</v>
      </c>
      <c r="S2326" s="968" t="s">
        <v>4092</v>
      </c>
      <c r="T2326" s="983">
        <f t="shared" si="74"/>
        <v>3662.2200000000003</v>
      </c>
      <c r="U2326" s="983">
        <f t="shared" si="73"/>
        <v>3845.3310000000006</v>
      </c>
      <c r="V2326" s="1169"/>
    </row>
    <row r="2327" spans="1:22" hidden="1">
      <c r="A2327" s="1187" t="s">
        <v>5265</v>
      </c>
      <c r="B2327" s="1188">
        <v>610110001046</v>
      </c>
      <c r="C2327" s="1187" t="s">
        <v>5271</v>
      </c>
      <c r="D2327" s="1187" t="s">
        <v>5173</v>
      </c>
      <c r="E2327" s="1187" t="s">
        <v>4120</v>
      </c>
      <c r="F2327" s="1189">
        <v>2064</v>
      </c>
      <c r="G2327" s="1187" t="s">
        <v>4091</v>
      </c>
      <c r="H2327" s="1190">
        <v>5</v>
      </c>
      <c r="I2327" s="1191">
        <v>0.8</v>
      </c>
      <c r="J2327" s="1191">
        <v>0</v>
      </c>
      <c r="K2327" s="1192">
        <v>40</v>
      </c>
      <c r="L2327" s="1191">
        <v>15.5</v>
      </c>
      <c r="M2327" s="1191">
        <v>32</v>
      </c>
      <c r="N2327" s="1190">
        <v>1</v>
      </c>
      <c r="O2327" s="1190">
        <v>0</v>
      </c>
      <c r="P2327" s="1187">
        <v>4690379091882</v>
      </c>
      <c r="Q2327" s="1190"/>
      <c r="R2327" s="1190">
        <v>0</v>
      </c>
      <c r="S2327" s="968" t="s">
        <v>4092</v>
      </c>
      <c r="T2327" s="983">
        <f t="shared" si="74"/>
        <v>1382.88</v>
      </c>
      <c r="U2327" s="983">
        <f t="shared" si="73"/>
        <v>1452.0240000000001</v>
      </c>
      <c r="V2327" s="1169"/>
    </row>
    <row r="2328" spans="1:22" hidden="1">
      <c r="A2328" s="1187" t="s">
        <v>5265</v>
      </c>
      <c r="B2328" s="1188">
        <v>610110001047</v>
      </c>
      <c r="C2328" s="1187" t="s">
        <v>5272</v>
      </c>
      <c r="D2328" s="1187" t="s">
        <v>5173</v>
      </c>
      <c r="E2328" s="1187" t="s">
        <v>4120</v>
      </c>
      <c r="F2328" s="1189">
        <v>2064</v>
      </c>
      <c r="G2328" s="1187" t="s">
        <v>4091</v>
      </c>
      <c r="H2328" s="1190">
        <v>5</v>
      </c>
      <c r="I2328" s="1191">
        <v>0.8</v>
      </c>
      <c r="J2328" s="1191">
        <v>0</v>
      </c>
      <c r="K2328" s="1192">
        <v>40</v>
      </c>
      <c r="L2328" s="1191">
        <v>15.5</v>
      </c>
      <c r="M2328" s="1191">
        <v>32</v>
      </c>
      <c r="N2328" s="1190">
        <v>1</v>
      </c>
      <c r="O2328" s="1190">
        <v>0</v>
      </c>
      <c r="P2328" s="1187">
        <v>4690379091899</v>
      </c>
      <c r="Q2328" s="1190"/>
      <c r="R2328" s="1190">
        <v>0</v>
      </c>
      <c r="S2328" s="968" t="s">
        <v>4092</v>
      </c>
      <c r="T2328" s="983">
        <f t="shared" si="74"/>
        <v>1382.88</v>
      </c>
      <c r="U2328" s="983">
        <f t="shared" si="73"/>
        <v>1452.0240000000001</v>
      </c>
      <c r="V2328" s="1169"/>
    </row>
    <row r="2329" spans="1:22" hidden="1">
      <c r="A2329" s="1187" t="s">
        <v>5265</v>
      </c>
      <c r="B2329" s="1188">
        <v>610110001048</v>
      </c>
      <c r="C2329" s="1187" t="s">
        <v>5273</v>
      </c>
      <c r="D2329" s="1187" t="s">
        <v>5173</v>
      </c>
      <c r="E2329" s="1187" t="s">
        <v>4120</v>
      </c>
      <c r="F2329" s="1189">
        <v>2064</v>
      </c>
      <c r="G2329" s="1187" t="s">
        <v>4091</v>
      </c>
      <c r="H2329" s="1190">
        <v>5</v>
      </c>
      <c r="I2329" s="1191">
        <v>0.8</v>
      </c>
      <c r="J2329" s="1191">
        <v>0</v>
      </c>
      <c r="K2329" s="1192">
        <v>40</v>
      </c>
      <c r="L2329" s="1191">
        <v>15.5</v>
      </c>
      <c r="M2329" s="1191">
        <v>32</v>
      </c>
      <c r="N2329" s="1190">
        <v>1</v>
      </c>
      <c r="O2329" s="1190">
        <v>0</v>
      </c>
      <c r="P2329" s="1187">
        <v>4690379091905</v>
      </c>
      <c r="Q2329" s="1190"/>
      <c r="R2329" s="1190">
        <v>0</v>
      </c>
      <c r="S2329" s="968" t="s">
        <v>4092</v>
      </c>
      <c r="T2329" s="983">
        <f t="shared" si="74"/>
        <v>1382.88</v>
      </c>
      <c r="U2329" s="983">
        <f t="shared" si="73"/>
        <v>1452.0240000000001</v>
      </c>
      <c r="V2329" s="1169"/>
    </row>
    <row r="2330" spans="1:22" hidden="1">
      <c r="A2330" s="1187" t="s">
        <v>5265</v>
      </c>
      <c r="B2330" s="1188">
        <v>610110001049</v>
      </c>
      <c r="C2330" s="1187" t="s">
        <v>5274</v>
      </c>
      <c r="D2330" s="1187" t="s">
        <v>5173</v>
      </c>
      <c r="E2330" s="1187" t="s">
        <v>4120</v>
      </c>
      <c r="F2330" s="1189">
        <v>2064</v>
      </c>
      <c r="G2330" s="1187" t="s">
        <v>4091</v>
      </c>
      <c r="H2330" s="1190">
        <v>5</v>
      </c>
      <c r="I2330" s="1191">
        <v>0.8</v>
      </c>
      <c r="J2330" s="1191">
        <v>0</v>
      </c>
      <c r="K2330" s="1192">
        <v>40</v>
      </c>
      <c r="L2330" s="1191">
        <v>15.5</v>
      </c>
      <c r="M2330" s="1191">
        <v>32</v>
      </c>
      <c r="N2330" s="1190">
        <v>1</v>
      </c>
      <c r="O2330" s="1190">
        <v>0</v>
      </c>
      <c r="P2330" s="1187">
        <v>4690379091912</v>
      </c>
      <c r="Q2330" s="1190"/>
      <c r="R2330" s="1190">
        <v>0</v>
      </c>
      <c r="S2330" s="968" t="s">
        <v>4092</v>
      </c>
      <c r="T2330" s="983">
        <f t="shared" si="74"/>
        <v>1382.88</v>
      </c>
      <c r="U2330" s="983">
        <f t="shared" si="73"/>
        <v>1452.0240000000001</v>
      </c>
      <c r="V2330" s="1169"/>
    </row>
    <row r="2331" spans="1:22" hidden="1">
      <c r="A2331" s="1187" t="s">
        <v>5265</v>
      </c>
      <c r="B2331" s="1188">
        <v>610090002642</v>
      </c>
      <c r="C2331" s="1187" t="s">
        <v>5275</v>
      </c>
      <c r="D2331" s="1187" t="s">
        <v>4119</v>
      </c>
      <c r="E2331" s="1187" t="s">
        <v>4120</v>
      </c>
      <c r="F2331" s="1189">
        <v>696</v>
      </c>
      <c r="G2331" s="1187" t="s">
        <v>4091</v>
      </c>
      <c r="H2331" s="1190">
        <v>10</v>
      </c>
      <c r="I2331" s="1191">
        <v>0.57600368642359301</v>
      </c>
      <c r="J2331" s="1191">
        <v>0</v>
      </c>
      <c r="K2331" s="1192">
        <v>60</v>
      </c>
      <c r="L2331" s="1191">
        <v>9.5</v>
      </c>
      <c r="M2331" s="1191">
        <v>34.5602211854156</v>
      </c>
      <c r="N2331" s="1190">
        <v>1</v>
      </c>
      <c r="O2331" s="1190">
        <v>0</v>
      </c>
      <c r="P2331" s="1187">
        <v>4690379092087</v>
      </c>
      <c r="Q2331" s="1190"/>
      <c r="R2331" s="1190">
        <v>0</v>
      </c>
      <c r="S2331" s="968" t="s">
        <v>4092</v>
      </c>
      <c r="T2331" s="983">
        <f t="shared" si="74"/>
        <v>466.32000000000005</v>
      </c>
      <c r="U2331" s="983">
        <f t="shared" si="73"/>
        <v>489.63600000000008</v>
      </c>
      <c r="V2331" s="1169"/>
    </row>
    <row r="2332" spans="1:22" hidden="1">
      <c r="A2332" s="1187" t="s">
        <v>5265</v>
      </c>
      <c r="B2332" s="1188">
        <v>610090002643</v>
      </c>
      <c r="C2332" s="1187" t="s">
        <v>5276</v>
      </c>
      <c r="D2332" s="1187" t="s">
        <v>4119</v>
      </c>
      <c r="E2332" s="1187" t="s">
        <v>4120</v>
      </c>
      <c r="F2332" s="1189">
        <v>696</v>
      </c>
      <c r="G2332" s="1187" t="s">
        <v>4091</v>
      </c>
      <c r="H2332" s="1190">
        <v>10</v>
      </c>
      <c r="I2332" s="1191">
        <v>0.57600368642359301</v>
      </c>
      <c r="J2332" s="1191">
        <v>0</v>
      </c>
      <c r="K2332" s="1192">
        <v>60</v>
      </c>
      <c r="L2332" s="1191">
        <v>9.5</v>
      </c>
      <c r="M2332" s="1191">
        <v>34.5602211854156</v>
      </c>
      <c r="N2332" s="1190">
        <v>1</v>
      </c>
      <c r="O2332" s="1190">
        <v>0</v>
      </c>
      <c r="P2332" s="1187">
        <v>4690379092094</v>
      </c>
      <c r="Q2332" s="1190"/>
      <c r="R2332" s="1190">
        <v>0</v>
      </c>
      <c r="S2332" s="968" t="s">
        <v>4092</v>
      </c>
      <c r="T2332" s="983">
        <f t="shared" si="74"/>
        <v>466.32000000000005</v>
      </c>
      <c r="U2332" s="983">
        <f t="shared" si="73"/>
        <v>489.63600000000008</v>
      </c>
      <c r="V2332" s="1169"/>
    </row>
    <row r="2333" spans="1:22" hidden="1">
      <c r="A2333" s="1187" t="s">
        <v>5265</v>
      </c>
      <c r="B2333" s="1188">
        <v>610090002644</v>
      </c>
      <c r="C2333" s="1187" t="s">
        <v>5277</v>
      </c>
      <c r="D2333" s="1187" t="s">
        <v>4119</v>
      </c>
      <c r="E2333" s="1187" t="s">
        <v>4120</v>
      </c>
      <c r="F2333" s="1189">
        <v>696</v>
      </c>
      <c r="G2333" s="1187" t="s">
        <v>4091</v>
      </c>
      <c r="H2333" s="1190">
        <v>10</v>
      </c>
      <c r="I2333" s="1191">
        <v>0.57600368642359301</v>
      </c>
      <c r="J2333" s="1191">
        <v>0</v>
      </c>
      <c r="K2333" s="1192">
        <v>60</v>
      </c>
      <c r="L2333" s="1191">
        <v>9.5</v>
      </c>
      <c r="M2333" s="1191">
        <v>34.5602211854156</v>
      </c>
      <c r="N2333" s="1190">
        <v>1</v>
      </c>
      <c r="O2333" s="1190">
        <v>0</v>
      </c>
      <c r="P2333" s="1187">
        <v>4690379092100</v>
      </c>
      <c r="Q2333" s="1190"/>
      <c r="R2333" s="1190">
        <v>0</v>
      </c>
      <c r="S2333" s="968" t="s">
        <v>4092</v>
      </c>
      <c r="T2333" s="983">
        <f t="shared" si="74"/>
        <v>466.32000000000005</v>
      </c>
      <c r="U2333" s="983">
        <f t="shared" si="73"/>
        <v>489.63600000000008</v>
      </c>
      <c r="V2333" s="1169"/>
    </row>
    <row r="2334" spans="1:22" hidden="1">
      <c r="A2334" s="1187" t="s">
        <v>5265</v>
      </c>
      <c r="B2334" s="1188">
        <v>610090002645</v>
      </c>
      <c r="C2334" s="1187" t="s">
        <v>5278</v>
      </c>
      <c r="D2334" s="1187" t="s">
        <v>4119</v>
      </c>
      <c r="E2334" s="1187" t="s">
        <v>4120</v>
      </c>
      <c r="F2334" s="1189">
        <v>696</v>
      </c>
      <c r="G2334" s="1187" t="s">
        <v>4091</v>
      </c>
      <c r="H2334" s="1190">
        <v>10</v>
      </c>
      <c r="I2334" s="1191">
        <v>0.57600368642359301</v>
      </c>
      <c r="J2334" s="1191">
        <v>0</v>
      </c>
      <c r="K2334" s="1192">
        <v>60</v>
      </c>
      <c r="L2334" s="1191">
        <v>9.5</v>
      </c>
      <c r="M2334" s="1191">
        <v>34.5602211854156</v>
      </c>
      <c r="N2334" s="1190">
        <v>1</v>
      </c>
      <c r="O2334" s="1190">
        <v>0</v>
      </c>
      <c r="P2334" s="1187">
        <v>4690379092117</v>
      </c>
      <c r="Q2334" s="1190"/>
      <c r="R2334" s="1190">
        <v>0</v>
      </c>
      <c r="S2334" s="968" t="s">
        <v>4092</v>
      </c>
      <c r="T2334" s="983">
        <f t="shared" si="74"/>
        <v>466.32000000000005</v>
      </c>
      <c r="U2334" s="983">
        <f t="shared" si="73"/>
        <v>489.63600000000008</v>
      </c>
      <c r="V2334" s="1169"/>
    </row>
    <row r="2335" spans="1:22" hidden="1">
      <c r="A2335" s="1187" t="s">
        <v>5265</v>
      </c>
      <c r="B2335" s="1188">
        <v>610130005326</v>
      </c>
      <c r="C2335" s="1187" t="s">
        <v>5279</v>
      </c>
      <c r="D2335" s="1187" t="s">
        <v>4119</v>
      </c>
      <c r="E2335" s="1187" t="s">
        <v>4135</v>
      </c>
      <c r="F2335" s="1189">
        <v>1236</v>
      </c>
      <c r="G2335" s="1187" t="s">
        <v>4091</v>
      </c>
      <c r="H2335" s="1190">
        <v>10</v>
      </c>
      <c r="I2335" s="1191">
        <v>0.57599539203686401</v>
      </c>
      <c r="J2335" s="1191">
        <v>8</v>
      </c>
      <c r="K2335" s="1192">
        <v>60</v>
      </c>
      <c r="L2335" s="1191">
        <v>12.44</v>
      </c>
      <c r="M2335" s="1191">
        <v>34.559723522211797</v>
      </c>
      <c r="N2335" s="1190">
        <v>1</v>
      </c>
      <c r="O2335" s="1190">
        <v>0</v>
      </c>
      <c r="P2335" s="1187">
        <v>4690379091929</v>
      </c>
      <c r="Q2335" s="1190"/>
      <c r="R2335" s="1190">
        <v>0</v>
      </c>
      <c r="S2335" s="968" t="s">
        <v>4092</v>
      </c>
      <c r="T2335" s="983">
        <f t="shared" si="74"/>
        <v>828.12</v>
      </c>
      <c r="U2335" s="983">
        <f t="shared" si="73"/>
        <v>869.52600000000007</v>
      </c>
      <c r="V2335" s="1169"/>
    </row>
    <row r="2336" spans="1:22" hidden="1">
      <c r="A2336" s="1187" t="s">
        <v>5265</v>
      </c>
      <c r="B2336" s="1188">
        <v>610130005327</v>
      </c>
      <c r="C2336" s="1187" t="s">
        <v>5280</v>
      </c>
      <c r="D2336" s="1187" t="s">
        <v>4119</v>
      </c>
      <c r="E2336" s="1187" t="s">
        <v>4135</v>
      </c>
      <c r="F2336" s="1189">
        <v>1236</v>
      </c>
      <c r="G2336" s="1187" t="s">
        <v>4091</v>
      </c>
      <c r="H2336" s="1190">
        <v>10</v>
      </c>
      <c r="I2336" s="1191">
        <v>0.57599539203686401</v>
      </c>
      <c r="J2336" s="1191">
        <v>8</v>
      </c>
      <c r="K2336" s="1192">
        <v>60</v>
      </c>
      <c r="L2336" s="1191">
        <v>12.44</v>
      </c>
      <c r="M2336" s="1191">
        <v>34.559723522211797</v>
      </c>
      <c r="N2336" s="1190">
        <v>1</v>
      </c>
      <c r="O2336" s="1190">
        <v>0</v>
      </c>
      <c r="P2336" s="1187">
        <v>4690379091936</v>
      </c>
      <c r="Q2336" s="1190"/>
      <c r="R2336" s="1190">
        <v>0</v>
      </c>
      <c r="S2336" s="968" t="s">
        <v>4092</v>
      </c>
      <c r="T2336" s="983">
        <f t="shared" si="74"/>
        <v>828.12</v>
      </c>
      <c r="U2336" s="983">
        <f t="shared" si="73"/>
        <v>869.52600000000007</v>
      </c>
      <c r="V2336" s="1169"/>
    </row>
    <row r="2337" spans="1:22" hidden="1">
      <c r="A2337" s="1187" t="s">
        <v>5265</v>
      </c>
      <c r="B2337" s="1188">
        <v>610130005328</v>
      </c>
      <c r="C2337" s="1187" t="s">
        <v>5281</v>
      </c>
      <c r="D2337" s="1187" t="s">
        <v>4119</v>
      </c>
      <c r="E2337" s="1187" t="s">
        <v>4135</v>
      </c>
      <c r="F2337" s="1189">
        <v>1236</v>
      </c>
      <c r="G2337" s="1187" t="s">
        <v>4091</v>
      </c>
      <c r="H2337" s="1190">
        <v>10</v>
      </c>
      <c r="I2337" s="1191">
        <v>0.57599539203686401</v>
      </c>
      <c r="J2337" s="1191">
        <v>8</v>
      </c>
      <c r="K2337" s="1192">
        <v>60</v>
      </c>
      <c r="L2337" s="1191">
        <v>12.44</v>
      </c>
      <c r="M2337" s="1191">
        <v>34.559723522211797</v>
      </c>
      <c r="N2337" s="1190">
        <v>1</v>
      </c>
      <c r="O2337" s="1190">
        <v>0</v>
      </c>
      <c r="P2337" s="1187">
        <v>4690379091943</v>
      </c>
      <c r="Q2337" s="1190"/>
      <c r="R2337" s="1190">
        <v>0</v>
      </c>
      <c r="S2337" s="968" t="s">
        <v>4092</v>
      </c>
      <c r="T2337" s="983">
        <f t="shared" si="74"/>
        <v>828.12</v>
      </c>
      <c r="U2337" s="983">
        <f t="shared" si="73"/>
        <v>869.52600000000007</v>
      </c>
      <c r="V2337" s="1169"/>
    </row>
    <row r="2338" spans="1:22" hidden="1">
      <c r="A2338" s="1187" t="s">
        <v>5265</v>
      </c>
      <c r="B2338" s="1188">
        <v>610130005329</v>
      </c>
      <c r="C2338" s="1187" t="s">
        <v>5282</v>
      </c>
      <c r="D2338" s="1187" t="s">
        <v>4119</v>
      </c>
      <c r="E2338" s="1187" t="s">
        <v>4135</v>
      </c>
      <c r="F2338" s="1189">
        <v>1236</v>
      </c>
      <c r="G2338" s="1187" t="s">
        <v>4091</v>
      </c>
      <c r="H2338" s="1190">
        <v>10</v>
      </c>
      <c r="I2338" s="1191">
        <v>0.57599539203686401</v>
      </c>
      <c r="J2338" s="1191">
        <v>8</v>
      </c>
      <c r="K2338" s="1192">
        <v>60</v>
      </c>
      <c r="L2338" s="1191">
        <v>12.44</v>
      </c>
      <c r="M2338" s="1191">
        <v>34.559723522211797</v>
      </c>
      <c r="N2338" s="1190">
        <v>1</v>
      </c>
      <c r="O2338" s="1190">
        <v>0</v>
      </c>
      <c r="P2338" s="1187">
        <v>4690379091950</v>
      </c>
      <c r="Q2338" s="1190"/>
      <c r="R2338" s="1190">
        <v>0</v>
      </c>
      <c r="S2338" s="968" t="s">
        <v>4092</v>
      </c>
      <c r="T2338" s="983">
        <f t="shared" si="74"/>
        <v>828.12</v>
      </c>
      <c r="U2338" s="983">
        <f t="shared" si="73"/>
        <v>869.52600000000007</v>
      </c>
      <c r="V2338" s="1169"/>
    </row>
    <row r="2339" spans="1:22" hidden="1">
      <c r="A2339" s="1187" t="s">
        <v>5265</v>
      </c>
      <c r="B2339" s="1188">
        <v>620070802287</v>
      </c>
      <c r="C2339" s="1187" t="s">
        <v>5283</v>
      </c>
      <c r="D2339" s="1187" t="s">
        <v>4144</v>
      </c>
      <c r="E2339" s="1187" t="s">
        <v>4120</v>
      </c>
      <c r="F2339" s="1189">
        <v>11958</v>
      </c>
      <c r="G2339" s="1187" t="s">
        <v>4091</v>
      </c>
      <c r="H2339" s="1190">
        <v>2</v>
      </c>
      <c r="I2339" s="1191">
        <v>1.05596620908131</v>
      </c>
      <c r="J2339" s="1191">
        <v>0</v>
      </c>
      <c r="K2339" s="1192">
        <v>18</v>
      </c>
      <c r="L2339" s="1191">
        <v>28</v>
      </c>
      <c r="M2339" s="1191">
        <v>19.007391763463598</v>
      </c>
      <c r="N2339" s="1190">
        <v>1</v>
      </c>
      <c r="O2339" s="1190">
        <v>0</v>
      </c>
      <c r="P2339" s="1187">
        <v>4690379091967</v>
      </c>
      <c r="Q2339" s="1190"/>
      <c r="R2339" s="1190">
        <v>0</v>
      </c>
      <c r="S2339" s="968" t="s">
        <v>4092</v>
      </c>
      <c r="T2339" s="983">
        <f t="shared" si="74"/>
        <v>8011.8600000000006</v>
      </c>
      <c r="U2339" s="983">
        <f t="shared" si="73"/>
        <v>8412.4530000000013</v>
      </c>
      <c r="V2339" s="1169"/>
    </row>
    <row r="2340" spans="1:22" hidden="1">
      <c r="A2340" s="1187" t="s">
        <v>5265</v>
      </c>
      <c r="B2340" s="1188">
        <v>620070802288</v>
      </c>
      <c r="C2340" s="1187" t="s">
        <v>5284</v>
      </c>
      <c r="D2340" s="1187" t="s">
        <v>4144</v>
      </c>
      <c r="E2340" s="1187" t="s">
        <v>4120</v>
      </c>
      <c r="F2340" s="1189">
        <v>11958</v>
      </c>
      <c r="G2340" s="1187" t="s">
        <v>4091</v>
      </c>
      <c r="H2340" s="1190">
        <v>2</v>
      </c>
      <c r="I2340" s="1191">
        <v>1.05596620908131</v>
      </c>
      <c r="J2340" s="1191">
        <v>0</v>
      </c>
      <c r="K2340" s="1192">
        <v>18</v>
      </c>
      <c r="L2340" s="1191">
        <v>28</v>
      </c>
      <c r="M2340" s="1191">
        <v>19.007391763463598</v>
      </c>
      <c r="N2340" s="1190">
        <v>1</v>
      </c>
      <c r="O2340" s="1190">
        <v>0</v>
      </c>
      <c r="P2340" s="1187">
        <v>4690379091974</v>
      </c>
      <c r="Q2340" s="1190"/>
      <c r="R2340" s="1190">
        <v>0</v>
      </c>
      <c r="S2340" s="968" t="s">
        <v>4092</v>
      </c>
      <c r="T2340" s="983">
        <f t="shared" si="74"/>
        <v>8011.8600000000006</v>
      </c>
      <c r="U2340" s="983">
        <f t="shared" si="73"/>
        <v>8412.4530000000013</v>
      </c>
      <c r="V2340" s="1169"/>
    </row>
    <row r="2341" spans="1:22" hidden="1">
      <c r="A2341" s="1187" t="s">
        <v>5265</v>
      </c>
      <c r="B2341" s="1188">
        <v>620070802289</v>
      </c>
      <c r="C2341" s="1187" t="s">
        <v>5285</v>
      </c>
      <c r="D2341" s="1187" t="s">
        <v>4144</v>
      </c>
      <c r="E2341" s="1187" t="s">
        <v>4120</v>
      </c>
      <c r="F2341" s="1189">
        <v>11958</v>
      </c>
      <c r="G2341" s="1187" t="s">
        <v>4091</v>
      </c>
      <c r="H2341" s="1190">
        <v>2</v>
      </c>
      <c r="I2341" s="1191">
        <v>1.05596620908131</v>
      </c>
      <c r="J2341" s="1191">
        <v>0</v>
      </c>
      <c r="K2341" s="1192">
        <v>18</v>
      </c>
      <c r="L2341" s="1191">
        <v>28</v>
      </c>
      <c r="M2341" s="1191">
        <v>19.007391763463598</v>
      </c>
      <c r="N2341" s="1190">
        <v>1</v>
      </c>
      <c r="O2341" s="1190">
        <v>0</v>
      </c>
      <c r="P2341" s="1187">
        <v>4690379091981</v>
      </c>
      <c r="Q2341" s="1190"/>
      <c r="R2341" s="1190">
        <v>0</v>
      </c>
      <c r="S2341" s="968" t="s">
        <v>4092</v>
      </c>
      <c r="T2341" s="983">
        <f t="shared" si="74"/>
        <v>8011.8600000000006</v>
      </c>
      <c r="U2341" s="983">
        <f t="shared" si="73"/>
        <v>8412.4530000000013</v>
      </c>
      <c r="V2341" s="1169"/>
    </row>
    <row r="2342" spans="1:22" hidden="1">
      <c r="A2342" s="1187" t="s">
        <v>5265</v>
      </c>
      <c r="B2342" s="1188">
        <v>620070802290</v>
      </c>
      <c r="C2342" s="1187" t="s">
        <v>5286</v>
      </c>
      <c r="D2342" s="1187" t="s">
        <v>4144</v>
      </c>
      <c r="E2342" s="1187" t="s">
        <v>4120</v>
      </c>
      <c r="F2342" s="1189">
        <v>11958</v>
      </c>
      <c r="G2342" s="1187" t="s">
        <v>4091</v>
      </c>
      <c r="H2342" s="1190">
        <v>2</v>
      </c>
      <c r="I2342" s="1191">
        <v>1.05596620908131</v>
      </c>
      <c r="J2342" s="1191">
        <v>0</v>
      </c>
      <c r="K2342" s="1192">
        <v>18</v>
      </c>
      <c r="L2342" s="1191">
        <v>28</v>
      </c>
      <c r="M2342" s="1191">
        <v>19.007391763463598</v>
      </c>
      <c r="N2342" s="1190">
        <v>1</v>
      </c>
      <c r="O2342" s="1190">
        <v>0</v>
      </c>
      <c r="P2342" s="1187">
        <v>4690379091998</v>
      </c>
      <c r="Q2342" s="1190"/>
      <c r="R2342" s="1190">
        <v>0</v>
      </c>
      <c r="S2342" s="968" t="s">
        <v>4092</v>
      </c>
      <c r="T2342" s="983">
        <f t="shared" si="74"/>
        <v>8011.8600000000006</v>
      </c>
      <c r="U2342" s="983">
        <f t="shared" si="73"/>
        <v>8412.4530000000013</v>
      </c>
      <c r="V2342" s="1169"/>
    </row>
    <row r="2343" spans="1:22" hidden="1">
      <c r="A2343" s="1187" t="s">
        <v>5265</v>
      </c>
      <c r="B2343" s="1188">
        <v>620070802291</v>
      </c>
      <c r="C2343" s="1187" t="s">
        <v>5287</v>
      </c>
      <c r="D2343" s="1187" t="s">
        <v>4144</v>
      </c>
      <c r="E2343" s="1187" t="s">
        <v>4120</v>
      </c>
      <c r="F2343" s="1189">
        <v>16158</v>
      </c>
      <c r="G2343" s="1187" t="s">
        <v>4091</v>
      </c>
      <c r="H2343" s="1190">
        <v>1</v>
      </c>
      <c r="I2343" s="1191">
        <v>0.527983104540655</v>
      </c>
      <c r="J2343" s="1191">
        <v>0</v>
      </c>
      <c r="K2343" s="1192">
        <v>30</v>
      </c>
      <c r="L2343" s="1191">
        <v>15.2</v>
      </c>
      <c r="M2343" s="1191">
        <v>15.8394931362196</v>
      </c>
      <c r="N2343" s="1190">
        <v>1</v>
      </c>
      <c r="O2343" s="1190">
        <v>0</v>
      </c>
      <c r="P2343" s="1187">
        <v>4690379092001</v>
      </c>
      <c r="Q2343" s="1190"/>
      <c r="R2343" s="1190">
        <v>0</v>
      </c>
      <c r="S2343" s="968" t="s">
        <v>4092</v>
      </c>
      <c r="T2343" s="983">
        <f t="shared" si="74"/>
        <v>10825.86</v>
      </c>
      <c r="U2343" s="983">
        <f t="shared" si="73"/>
        <v>11367.153</v>
      </c>
      <c r="V2343" s="1169"/>
    </row>
    <row r="2344" spans="1:22" hidden="1">
      <c r="A2344" s="1187" t="s">
        <v>5265</v>
      </c>
      <c r="B2344" s="1188">
        <v>620070802292</v>
      </c>
      <c r="C2344" s="1187" t="s">
        <v>5288</v>
      </c>
      <c r="D2344" s="1187" t="s">
        <v>4144</v>
      </c>
      <c r="E2344" s="1187" t="s">
        <v>4120</v>
      </c>
      <c r="F2344" s="1189">
        <v>16158</v>
      </c>
      <c r="G2344" s="1187" t="s">
        <v>4091</v>
      </c>
      <c r="H2344" s="1190">
        <v>1</v>
      </c>
      <c r="I2344" s="1191">
        <v>0.527983104540655</v>
      </c>
      <c r="J2344" s="1191">
        <v>0</v>
      </c>
      <c r="K2344" s="1192">
        <v>30</v>
      </c>
      <c r="L2344" s="1191">
        <v>15.2</v>
      </c>
      <c r="M2344" s="1191">
        <v>15.8394931362196</v>
      </c>
      <c r="N2344" s="1190">
        <v>1</v>
      </c>
      <c r="O2344" s="1190">
        <v>0</v>
      </c>
      <c r="P2344" s="1187">
        <v>4690379092018</v>
      </c>
      <c r="Q2344" s="1190"/>
      <c r="R2344" s="1190">
        <v>0</v>
      </c>
      <c r="S2344" s="968" t="s">
        <v>4092</v>
      </c>
      <c r="T2344" s="983">
        <f t="shared" si="74"/>
        <v>10825.86</v>
      </c>
      <c r="U2344" s="983">
        <f t="shared" si="73"/>
        <v>11367.153</v>
      </c>
      <c r="V2344" s="1169"/>
    </row>
    <row r="2345" spans="1:22" hidden="1">
      <c r="A2345" s="1187" t="s">
        <v>5265</v>
      </c>
      <c r="B2345" s="1188">
        <v>620070802293</v>
      </c>
      <c r="C2345" s="1187" t="s">
        <v>5289</v>
      </c>
      <c r="D2345" s="1187" t="s">
        <v>4144</v>
      </c>
      <c r="E2345" s="1187" t="s">
        <v>4120</v>
      </c>
      <c r="F2345" s="1189">
        <v>16158</v>
      </c>
      <c r="G2345" s="1187" t="s">
        <v>4091</v>
      </c>
      <c r="H2345" s="1190">
        <v>1</v>
      </c>
      <c r="I2345" s="1191">
        <v>0.527983104540655</v>
      </c>
      <c r="J2345" s="1191">
        <v>0</v>
      </c>
      <c r="K2345" s="1192">
        <v>30</v>
      </c>
      <c r="L2345" s="1191">
        <v>15.2</v>
      </c>
      <c r="M2345" s="1191">
        <v>15.8394931362196</v>
      </c>
      <c r="N2345" s="1190">
        <v>1</v>
      </c>
      <c r="O2345" s="1190">
        <v>0</v>
      </c>
      <c r="P2345" s="1187">
        <v>4690379092025</v>
      </c>
      <c r="Q2345" s="1190"/>
      <c r="R2345" s="1190">
        <v>0</v>
      </c>
      <c r="S2345" s="968" t="s">
        <v>4092</v>
      </c>
      <c r="T2345" s="983">
        <f t="shared" si="74"/>
        <v>10825.86</v>
      </c>
      <c r="U2345" s="983">
        <f t="shared" si="73"/>
        <v>11367.153</v>
      </c>
      <c r="V2345" s="1169"/>
    </row>
    <row r="2346" spans="1:22" hidden="1">
      <c r="A2346" s="1187" t="s">
        <v>5265</v>
      </c>
      <c r="B2346" s="1188">
        <v>620070802294</v>
      </c>
      <c r="C2346" s="1187" t="s">
        <v>5290</v>
      </c>
      <c r="D2346" s="1187" t="s">
        <v>4144</v>
      </c>
      <c r="E2346" s="1187" t="s">
        <v>4120</v>
      </c>
      <c r="F2346" s="1189">
        <v>16158</v>
      </c>
      <c r="G2346" s="1187" t="s">
        <v>4091</v>
      </c>
      <c r="H2346" s="1190">
        <v>1</v>
      </c>
      <c r="I2346" s="1191">
        <v>0.527983104540655</v>
      </c>
      <c r="J2346" s="1191">
        <v>0</v>
      </c>
      <c r="K2346" s="1192">
        <v>30</v>
      </c>
      <c r="L2346" s="1191">
        <v>15.2</v>
      </c>
      <c r="M2346" s="1191">
        <v>15.8394931362196</v>
      </c>
      <c r="N2346" s="1190">
        <v>1</v>
      </c>
      <c r="O2346" s="1190">
        <v>0</v>
      </c>
      <c r="P2346" s="1187">
        <v>4690379092032</v>
      </c>
      <c r="Q2346" s="1190"/>
      <c r="R2346" s="1190">
        <v>0</v>
      </c>
      <c r="S2346" s="968" t="s">
        <v>4092</v>
      </c>
      <c r="T2346" s="983">
        <f t="shared" si="74"/>
        <v>10825.86</v>
      </c>
      <c r="U2346" s="983">
        <f t="shared" si="73"/>
        <v>11367.153</v>
      </c>
      <c r="V2346" s="1169"/>
    </row>
    <row r="2347" spans="1:22" hidden="1">
      <c r="A2347" s="1187" t="s">
        <v>5265</v>
      </c>
      <c r="B2347" s="1188">
        <v>620070802296</v>
      </c>
      <c r="C2347" s="1187" t="s">
        <v>5291</v>
      </c>
      <c r="D2347" s="1187" t="s">
        <v>4144</v>
      </c>
      <c r="E2347" s="1187" t="s">
        <v>4120</v>
      </c>
      <c r="F2347" s="1189">
        <v>16158</v>
      </c>
      <c r="G2347" s="1187" t="s">
        <v>4091</v>
      </c>
      <c r="H2347" s="1190">
        <v>1</v>
      </c>
      <c r="I2347" s="1191">
        <v>0.527983104540655</v>
      </c>
      <c r="J2347" s="1191">
        <v>0</v>
      </c>
      <c r="K2347" s="1192">
        <v>30</v>
      </c>
      <c r="L2347" s="1191">
        <v>15.2</v>
      </c>
      <c r="M2347" s="1191">
        <v>15.8394931362196</v>
      </c>
      <c r="N2347" s="1190">
        <v>1</v>
      </c>
      <c r="O2347" s="1190">
        <v>0</v>
      </c>
      <c r="P2347" s="1187">
        <v>4690379092049</v>
      </c>
      <c r="Q2347" s="1190"/>
      <c r="R2347" s="1190">
        <v>0</v>
      </c>
      <c r="S2347" s="968" t="s">
        <v>4092</v>
      </c>
      <c r="T2347" s="983">
        <f t="shared" si="74"/>
        <v>10825.86</v>
      </c>
      <c r="U2347" s="983">
        <f t="shared" si="73"/>
        <v>11367.153</v>
      </c>
      <c r="V2347" s="1169"/>
    </row>
    <row r="2348" spans="1:22" hidden="1">
      <c r="A2348" s="1187" t="s">
        <v>5265</v>
      </c>
      <c r="B2348" s="1188">
        <v>620070802295</v>
      </c>
      <c r="C2348" s="1187" t="s">
        <v>5292</v>
      </c>
      <c r="D2348" s="1187" t="s">
        <v>4144</v>
      </c>
      <c r="E2348" s="1187" t="s">
        <v>4120</v>
      </c>
      <c r="F2348" s="1189">
        <v>16158</v>
      </c>
      <c r="G2348" s="1187" t="s">
        <v>4091</v>
      </c>
      <c r="H2348" s="1190">
        <v>1</v>
      </c>
      <c r="I2348" s="1191">
        <v>0.527983104540655</v>
      </c>
      <c r="J2348" s="1191">
        <v>0</v>
      </c>
      <c r="K2348" s="1192">
        <v>30</v>
      </c>
      <c r="L2348" s="1191">
        <v>15.2</v>
      </c>
      <c r="M2348" s="1191">
        <v>15.8394931362196</v>
      </c>
      <c r="N2348" s="1190">
        <v>1</v>
      </c>
      <c r="O2348" s="1190">
        <v>0</v>
      </c>
      <c r="P2348" s="1187">
        <v>4690379092056</v>
      </c>
      <c r="Q2348" s="1190"/>
      <c r="R2348" s="1190">
        <v>0</v>
      </c>
      <c r="S2348" s="968" t="s">
        <v>4092</v>
      </c>
      <c r="T2348" s="983">
        <f t="shared" si="74"/>
        <v>10825.86</v>
      </c>
      <c r="U2348" s="983">
        <f t="shared" si="73"/>
        <v>11367.153</v>
      </c>
      <c r="V2348" s="1169"/>
    </row>
    <row r="2349" spans="1:22" hidden="1">
      <c r="A2349" s="1187" t="s">
        <v>5265</v>
      </c>
      <c r="B2349" s="1188">
        <v>620070802297</v>
      </c>
      <c r="C2349" s="1187" t="s">
        <v>5293</v>
      </c>
      <c r="D2349" s="1187" t="s">
        <v>4144</v>
      </c>
      <c r="E2349" s="1187" t="s">
        <v>4120</v>
      </c>
      <c r="F2349" s="1189">
        <v>16158</v>
      </c>
      <c r="G2349" s="1187" t="s">
        <v>4091</v>
      </c>
      <c r="H2349" s="1190">
        <v>1</v>
      </c>
      <c r="I2349" s="1191">
        <v>0.527983104540655</v>
      </c>
      <c r="J2349" s="1191">
        <v>0</v>
      </c>
      <c r="K2349" s="1192">
        <v>30</v>
      </c>
      <c r="L2349" s="1191">
        <v>15.2</v>
      </c>
      <c r="M2349" s="1191">
        <v>15.8394931362196</v>
      </c>
      <c r="N2349" s="1190">
        <v>1</v>
      </c>
      <c r="O2349" s="1190">
        <v>0</v>
      </c>
      <c r="P2349" s="1187">
        <v>4690379092063</v>
      </c>
      <c r="Q2349" s="1190"/>
      <c r="R2349" s="1190">
        <v>0</v>
      </c>
      <c r="S2349" s="968" t="s">
        <v>4092</v>
      </c>
      <c r="T2349" s="983">
        <f t="shared" si="74"/>
        <v>10825.86</v>
      </c>
      <c r="U2349" s="983">
        <f t="shared" si="73"/>
        <v>11367.153</v>
      </c>
      <c r="V2349" s="1169"/>
    </row>
    <row r="2350" spans="1:22" hidden="1">
      <c r="A2350" s="1187" t="s">
        <v>5265</v>
      </c>
      <c r="B2350" s="1188">
        <v>620070802298</v>
      </c>
      <c r="C2350" s="1187" t="s">
        <v>5294</v>
      </c>
      <c r="D2350" s="1187" t="s">
        <v>4144</v>
      </c>
      <c r="E2350" s="1187" t="s">
        <v>4120</v>
      </c>
      <c r="F2350" s="1189">
        <v>16158</v>
      </c>
      <c r="G2350" s="1187" t="s">
        <v>4091</v>
      </c>
      <c r="H2350" s="1190">
        <v>1</v>
      </c>
      <c r="I2350" s="1191">
        <v>0.527983104540655</v>
      </c>
      <c r="J2350" s="1191">
        <v>0</v>
      </c>
      <c r="K2350" s="1192">
        <v>30</v>
      </c>
      <c r="L2350" s="1191">
        <v>15.2</v>
      </c>
      <c r="M2350" s="1191">
        <v>15.8394931362196</v>
      </c>
      <c r="N2350" s="1190">
        <v>1</v>
      </c>
      <c r="O2350" s="1190">
        <v>0</v>
      </c>
      <c r="P2350" s="1187">
        <v>4690379092070</v>
      </c>
      <c r="Q2350" s="1190"/>
      <c r="R2350" s="1190">
        <v>0</v>
      </c>
      <c r="S2350" s="968" t="s">
        <v>4092</v>
      </c>
      <c r="T2350" s="983">
        <f t="shared" si="74"/>
        <v>10825.86</v>
      </c>
      <c r="U2350" s="983">
        <f t="shared" si="73"/>
        <v>11367.153</v>
      </c>
      <c r="V2350" s="1169"/>
    </row>
    <row r="2351" spans="1:22">
      <c r="A2351" s="1202" t="s">
        <v>4819</v>
      </c>
      <c r="B2351" s="1210">
        <v>610010005815</v>
      </c>
      <c r="C2351" s="1202" t="s">
        <v>4837</v>
      </c>
      <c r="D2351" s="1202" t="s">
        <v>4096</v>
      </c>
      <c r="E2351" s="1202" t="s">
        <v>4090</v>
      </c>
      <c r="F2351" s="1203">
        <v>5082</v>
      </c>
      <c r="G2351" s="1202" t="s">
        <v>4091</v>
      </c>
      <c r="H2351" s="1204">
        <v>2</v>
      </c>
      <c r="I2351" s="1205">
        <v>2.56</v>
      </c>
      <c r="J2351" s="1205">
        <v>0</v>
      </c>
      <c r="K2351" s="1203">
        <v>21</v>
      </c>
      <c r="L2351" s="1205">
        <v>51.712000000000003</v>
      </c>
      <c r="M2351" s="1205">
        <v>53.76</v>
      </c>
      <c r="N2351" s="1204">
        <v>1</v>
      </c>
      <c r="O2351" s="1204">
        <v>0</v>
      </c>
      <c r="P2351" s="1202">
        <v>4690379106005</v>
      </c>
      <c r="Q2351" s="1204"/>
      <c r="R2351" s="1204">
        <v>0</v>
      </c>
      <c r="S2351" s="1206" t="s">
        <v>4092</v>
      </c>
      <c r="T2351" s="1207">
        <f t="shared" si="74"/>
        <v>3404.94</v>
      </c>
      <c r="U2351" s="1207">
        <f t="shared" si="73"/>
        <v>3575.1870000000004</v>
      </c>
      <c r="V2351" s="1208"/>
    </row>
    <row r="2352" spans="1:22">
      <c r="A2352" s="1202" t="s">
        <v>4819</v>
      </c>
      <c r="B2352" s="1210">
        <v>610010005823</v>
      </c>
      <c r="C2352" s="1202" t="s">
        <v>4845</v>
      </c>
      <c r="D2352" s="1202" t="s">
        <v>4101</v>
      </c>
      <c r="E2352" s="1202" t="s">
        <v>4090</v>
      </c>
      <c r="F2352" s="1203">
        <v>4056</v>
      </c>
      <c r="G2352" s="1202" t="s">
        <v>4091</v>
      </c>
      <c r="H2352" s="1204">
        <v>2</v>
      </c>
      <c r="I2352" s="1205">
        <v>1.44</v>
      </c>
      <c r="J2352" s="1205">
        <v>0</v>
      </c>
      <c r="K2352" s="1203">
        <v>35</v>
      </c>
      <c r="L2352" s="1205">
        <v>29.088000000000001</v>
      </c>
      <c r="M2352" s="1205">
        <v>50.4</v>
      </c>
      <c r="N2352" s="1204">
        <v>1</v>
      </c>
      <c r="O2352" s="1204">
        <v>0</v>
      </c>
      <c r="P2352" s="1202">
        <v>4690379106081</v>
      </c>
      <c r="Q2352" s="1204"/>
      <c r="R2352" s="1204">
        <v>0</v>
      </c>
      <c r="S2352" s="1206" t="s">
        <v>4092</v>
      </c>
      <c r="T2352" s="1207">
        <f t="shared" si="74"/>
        <v>2717.52</v>
      </c>
      <c r="U2352" s="1207">
        <f t="shared" ref="U2352:U2363" si="75">T2352*1.05</f>
        <v>2853.3960000000002</v>
      </c>
      <c r="V2352" s="1208"/>
    </row>
    <row r="2353" spans="1:22">
      <c r="A2353" s="1202" t="s">
        <v>4949</v>
      </c>
      <c r="B2353" s="1210">
        <v>610010002644</v>
      </c>
      <c r="C2353" s="1202" t="s">
        <v>4959</v>
      </c>
      <c r="D2353" s="1202" t="s">
        <v>4517</v>
      </c>
      <c r="E2353" s="1202" t="s">
        <v>4090</v>
      </c>
      <c r="F2353" s="1203">
        <v>5238</v>
      </c>
      <c r="G2353" s="1202" t="s">
        <v>4091</v>
      </c>
      <c r="H2353" s="1204">
        <v>2</v>
      </c>
      <c r="I2353" s="1205">
        <v>1.28</v>
      </c>
      <c r="J2353" s="1205">
        <v>0</v>
      </c>
      <c r="K2353" s="1203">
        <v>42</v>
      </c>
      <c r="L2353" s="1205">
        <v>25.856000000000002</v>
      </c>
      <c r="M2353" s="1205">
        <v>53.76</v>
      </c>
      <c r="N2353" s="1204">
        <v>1</v>
      </c>
      <c r="O2353" s="1204">
        <v>0</v>
      </c>
      <c r="P2353" s="1202">
        <v>4690379086895</v>
      </c>
      <c r="Q2353" s="1204"/>
      <c r="R2353" s="1204">
        <v>0</v>
      </c>
      <c r="S2353" s="1206" t="s">
        <v>4092</v>
      </c>
      <c r="T2353" s="1207">
        <f t="shared" si="74"/>
        <v>3509.46</v>
      </c>
      <c r="U2353" s="1207">
        <f t="shared" si="75"/>
        <v>3684.933</v>
      </c>
      <c r="V2353" s="1208"/>
    </row>
    <row r="2354" spans="1:22">
      <c r="A2354" s="1202" t="s">
        <v>4949</v>
      </c>
      <c r="B2354" s="1210">
        <v>610010002647</v>
      </c>
      <c r="C2354" s="1202" t="s">
        <v>4960</v>
      </c>
      <c r="D2354" s="1202" t="s">
        <v>4101</v>
      </c>
      <c r="E2354" s="1202" t="s">
        <v>4090</v>
      </c>
      <c r="F2354" s="1203">
        <v>4422</v>
      </c>
      <c r="G2354" s="1202" t="s">
        <v>4091</v>
      </c>
      <c r="H2354" s="1204">
        <v>2</v>
      </c>
      <c r="I2354" s="1205">
        <v>1.44</v>
      </c>
      <c r="J2354" s="1205">
        <v>0</v>
      </c>
      <c r="K2354" s="1203">
        <v>35</v>
      </c>
      <c r="L2354" s="1205">
        <v>29.088000000000001</v>
      </c>
      <c r="M2354" s="1205">
        <v>50.4</v>
      </c>
      <c r="N2354" s="1204">
        <v>1</v>
      </c>
      <c r="O2354" s="1204">
        <v>0</v>
      </c>
      <c r="P2354" s="1202">
        <v>4690379086925</v>
      </c>
      <c r="Q2354" s="1204"/>
      <c r="R2354" s="1204">
        <v>0</v>
      </c>
      <c r="S2354" s="1206" t="s">
        <v>4092</v>
      </c>
      <c r="T2354" s="1207">
        <f t="shared" si="74"/>
        <v>2962.7400000000002</v>
      </c>
      <c r="U2354" s="1207">
        <f t="shared" si="75"/>
        <v>3110.8770000000004</v>
      </c>
      <c r="V2354" s="1208"/>
    </row>
    <row r="2355" spans="1:22">
      <c r="A2355" s="1202" t="s">
        <v>4949</v>
      </c>
      <c r="B2355" s="1210">
        <v>610010002651</v>
      </c>
      <c r="C2355" s="1202" t="s">
        <v>4962</v>
      </c>
      <c r="D2355" s="1202" t="s">
        <v>4101</v>
      </c>
      <c r="E2355" s="1202" t="s">
        <v>4090</v>
      </c>
      <c r="F2355" s="1203">
        <v>4422</v>
      </c>
      <c r="G2355" s="1202" t="s">
        <v>4091</v>
      </c>
      <c r="H2355" s="1204">
        <v>2</v>
      </c>
      <c r="I2355" s="1205">
        <v>1.44</v>
      </c>
      <c r="J2355" s="1205">
        <v>0</v>
      </c>
      <c r="K2355" s="1203">
        <v>35</v>
      </c>
      <c r="L2355" s="1205">
        <v>29.088000000000001</v>
      </c>
      <c r="M2355" s="1205">
        <v>50.4</v>
      </c>
      <c r="N2355" s="1204">
        <v>1</v>
      </c>
      <c r="O2355" s="1204">
        <v>0</v>
      </c>
      <c r="P2355" s="1202">
        <v>4690379086963</v>
      </c>
      <c r="Q2355" s="1204"/>
      <c r="R2355" s="1204">
        <v>0</v>
      </c>
      <c r="S2355" s="1206" t="s">
        <v>4092</v>
      </c>
      <c r="T2355" s="1207">
        <f t="shared" si="74"/>
        <v>2962.7400000000002</v>
      </c>
      <c r="U2355" s="1207">
        <f t="shared" si="75"/>
        <v>3110.8770000000004</v>
      </c>
      <c r="V2355" s="1208"/>
    </row>
    <row r="2356" spans="1:22">
      <c r="A2356" s="1202" t="s">
        <v>4949</v>
      </c>
      <c r="B2356" s="1210">
        <v>610010002648</v>
      </c>
      <c r="C2356" s="1202" t="s">
        <v>4963</v>
      </c>
      <c r="D2356" s="1202" t="s">
        <v>4101</v>
      </c>
      <c r="E2356" s="1202" t="s">
        <v>4090</v>
      </c>
      <c r="F2356" s="1203">
        <v>4842</v>
      </c>
      <c r="G2356" s="1202" t="s">
        <v>4091</v>
      </c>
      <c r="H2356" s="1204">
        <v>2</v>
      </c>
      <c r="I2356" s="1205">
        <v>1.44</v>
      </c>
      <c r="J2356" s="1205">
        <v>0</v>
      </c>
      <c r="K2356" s="1203">
        <v>35</v>
      </c>
      <c r="L2356" s="1205">
        <v>29.088000000000001</v>
      </c>
      <c r="M2356" s="1205">
        <v>50.4</v>
      </c>
      <c r="N2356" s="1204">
        <v>1</v>
      </c>
      <c r="O2356" s="1204">
        <v>0</v>
      </c>
      <c r="P2356" s="1202">
        <v>4690379086932</v>
      </c>
      <c r="Q2356" s="1204"/>
      <c r="R2356" s="1204">
        <v>0</v>
      </c>
      <c r="S2356" s="1206" t="s">
        <v>4092</v>
      </c>
      <c r="T2356" s="1207">
        <f t="shared" si="74"/>
        <v>3244.1400000000003</v>
      </c>
      <c r="U2356" s="1207">
        <f t="shared" si="75"/>
        <v>3406.3470000000007</v>
      </c>
      <c r="V2356" s="1208"/>
    </row>
    <row r="2357" spans="1:22">
      <c r="A2357" s="1202" t="s">
        <v>4949</v>
      </c>
      <c r="B2357" s="1210">
        <v>610010002649</v>
      </c>
      <c r="C2357" s="1202" t="s">
        <v>4964</v>
      </c>
      <c r="D2357" s="1202" t="s">
        <v>4101</v>
      </c>
      <c r="E2357" s="1202" t="s">
        <v>4090</v>
      </c>
      <c r="F2357" s="1203">
        <v>4842</v>
      </c>
      <c r="G2357" s="1202" t="s">
        <v>4091</v>
      </c>
      <c r="H2357" s="1204">
        <v>2</v>
      </c>
      <c r="I2357" s="1205">
        <v>1.44</v>
      </c>
      <c r="J2357" s="1205">
        <v>0</v>
      </c>
      <c r="K2357" s="1203">
        <v>35</v>
      </c>
      <c r="L2357" s="1205">
        <v>29.088000000000001</v>
      </c>
      <c r="M2357" s="1205">
        <v>50.4</v>
      </c>
      <c r="N2357" s="1204">
        <v>1</v>
      </c>
      <c r="O2357" s="1204">
        <v>0</v>
      </c>
      <c r="P2357" s="1202">
        <v>4690379086949</v>
      </c>
      <c r="Q2357" s="1204"/>
      <c r="R2357" s="1204">
        <v>0</v>
      </c>
      <c r="S2357" s="1206" t="s">
        <v>4092</v>
      </c>
      <c r="T2357" s="1207">
        <f t="shared" si="74"/>
        <v>3244.1400000000003</v>
      </c>
      <c r="U2357" s="1207">
        <f t="shared" si="75"/>
        <v>3406.3470000000007</v>
      </c>
      <c r="V2357" s="1208"/>
    </row>
    <row r="2358" spans="1:22" hidden="1">
      <c r="A2358" s="1196" t="s">
        <v>4949</v>
      </c>
      <c r="B2358" s="1197">
        <v>620070002217</v>
      </c>
      <c r="C2358" s="1196" t="s">
        <v>5008</v>
      </c>
      <c r="D2358" s="1196" t="s">
        <v>4144</v>
      </c>
      <c r="E2358" s="1196" t="s">
        <v>4120</v>
      </c>
      <c r="F2358" s="1198">
        <v>11958</v>
      </c>
      <c r="G2358" s="1196" t="s">
        <v>4091</v>
      </c>
      <c r="H2358" s="1199">
        <v>2</v>
      </c>
      <c r="I2358" s="1200">
        <v>1.05596620908131</v>
      </c>
      <c r="J2358" s="1200">
        <v>0</v>
      </c>
      <c r="K2358" s="1198">
        <v>18</v>
      </c>
      <c r="L2358" s="1200">
        <v>22.9</v>
      </c>
      <c r="M2358" s="1200">
        <v>19.007391763463598</v>
      </c>
      <c r="N2358" s="1199">
        <v>1</v>
      </c>
      <c r="O2358" s="1199">
        <v>0</v>
      </c>
      <c r="P2358" s="1196">
        <v>4690379087458</v>
      </c>
      <c r="Q2358" s="1199"/>
      <c r="R2358" s="1199">
        <v>0</v>
      </c>
      <c r="S2358" s="968" t="s">
        <v>4092</v>
      </c>
      <c r="T2358" s="1194">
        <f>F2358*73%</f>
        <v>8729.34</v>
      </c>
      <c r="U2358" s="983">
        <f t="shared" si="75"/>
        <v>9165.8070000000007</v>
      </c>
      <c r="V2358" s="1169"/>
    </row>
    <row r="2359" spans="1:22" hidden="1">
      <c r="A2359" s="1196" t="s">
        <v>5157</v>
      </c>
      <c r="B2359" s="1197">
        <v>610010002299</v>
      </c>
      <c r="C2359" s="1196" t="s">
        <v>5164</v>
      </c>
      <c r="D2359" s="1196" t="s">
        <v>5165</v>
      </c>
      <c r="E2359" s="1196" t="s">
        <v>4090</v>
      </c>
      <c r="F2359" s="1198">
        <v>4638</v>
      </c>
      <c r="G2359" s="1196" t="s">
        <v>4091</v>
      </c>
      <c r="H2359" s="1199">
        <v>5</v>
      </c>
      <c r="I2359" s="1200">
        <v>1.2</v>
      </c>
      <c r="J2359" s="1200">
        <v>0</v>
      </c>
      <c r="K2359" s="1198">
        <v>48</v>
      </c>
      <c r="L2359" s="1200">
        <v>23.88</v>
      </c>
      <c r="M2359" s="1200">
        <v>57.6</v>
      </c>
      <c r="N2359" s="1199">
        <v>1</v>
      </c>
      <c r="O2359" s="1199">
        <v>0</v>
      </c>
      <c r="P2359" s="1196">
        <v>4690379084631</v>
      </c>
      <c r="Q2359" s="1199"/>
      <c r="R2359" s="1199">
        <v>0</v>
      </c>
      <c r="S2359" s="968" t="s">
        <v>4092</v>
      </c>
      <c r="T2359" s="1194">
        <f>F2359*67%</f>
        <v>3107.46</v>
      </c>
      <c r="U2359" s="983">
        <f t="shared" si="75"/>
        <v>3262.8330000000001</v>
      </c>
      <c r="V2359" s="1169"/>
    </row>
    <row r="2360" spans="1:22" hidden="1">
      <c r="A2360" s="1196" t="s">
        <v>5157</v>
      </c>
      <c r="B2360" s="1197">
        <v>610010002322</v>
      </c>
      <c r="C2360" s="1196" t="s">
        <v>5166</v>
      </c>
      <c r="D2360" s="1196" t="s">
        <v>5165</v>
      </c>
      <c r="E2360" s="1196" t="s">
        <v>4090</v>
      </c>
      <c r="F2360" s="1198">
        <v>4638</v>
      </c>
      <c r="G2360" s="1196" t="s">
        <v>4091</v>
      </c>
      <c r="H2360" s="1199">
        <v>5</v>
      </c>
      <c r="I2360" s="1200">
        <v>1.2</v>
      </c>
      <c r="J2360" s="1200">
        <v>0</v>
      </c>
      <c r="K2360" s="1198">
        <v>48</v>
      </c>
      <c r="L2360" s="1200">
        <v>23.88</v>
      </c>
      <c r="M2360" s="1200">
        <v>57.6</v>
      </c>
      <c r="N2360" s="1199">
        <v>1</v>
      </c>
      <c r="O2360" s="1199">
        <v>0</v>
      </c>
      <c r="P2360" s="1196">
        <v>4690379084648</v>
      </c>
      <c r="Q2360" s="1199"/>
      <c r="R2360" s="1199">
        <v>0</v>
      </c>
      <c r="S2360" s="968" t="s">
        <v>4092</v>
      </c>
      <c r="T2360" s="1194">
        <f>F2360*67%</f>
        <v>3107.46</v>
      </c>
      <c r="U2360" s="983">
        <f t="shared" si="75"/>
        <v>3262.8330000000001</v>
      </c>
      <c r="V2360" s="1169"/>
    </row>
    <row r="2361" spans="1:22" hidden="1">
      <c r="A2361" s="1196" t="s">
        <v>5157</v>
      </c>
      <c r="B2361" s="1197">
        <v>610010002297</v>
      </c>
      <c r="C2361" s="1196" t="s">
        <v>5167</v>
      </c>
      <c r="D2361" s="1196" t="s">
        <v>5165</v>
      </c>
      <c r="E2361" s="1196" t="s">
        <v>4090</v>
      </c>
      <c r="F2361" s="1198">
        <v>4638</v>
      </c>
      <c r="G2361" s="1196" t="s">
        <v>4091</v>
      </c>
      <c r="H2361" s="1199">
        <v>5</v>
      </c>
      <c r="I2361" s="1200">
        <v>1.2</v>
      </c>
      <c r="J2361" s="1200">
        <v>0</v>
      </c>
      <c r="K2361" s="1198">
        <v>48</v>
      </c>
      <c r="L2361" s="1200">
        <v>23.88</v>
      </c>
      <c r="M2361" s="1200">
        <v>57.6</v>
      </c>
      <c r="N2361" s="1199">
        <v>1</v>
      </c>
      <c r="O2361" s="1199">
        <v>0</v>
      </c>
      <c r="P2361" s="1196">
        <v>4690379084617</v>
      </c>
      <c r="Q2361" s="1199"/>
      <c r="R2361" s="1199">
        <v>0</v>
      </c>
      <c r="S2361" s="968" t="s">
        <v>4092</v>
      </c>
      <c r="T2361" s="1194">
        <f>F2361*67%</f>
        <v>3107.46</v>
      </c>
      <c r="U2361" s="983">
        <f t="shared" si="75"/>
        <v>3262.8330000000001</v>
      </c>
      <c r="V2361" s="1169"/>
    </row>
    <row r="2362" spans="1:22" hidden="1">
      <c r="A2362" s="1196" t="s">
        <v>5157</v>
      </c>
      <c r="B2362" s="1197">
        <v>610010002298</v>
      </c>
      <c r="C2362" s="1196" t="s">
        <v>5168</v>
      </c>
      <c r="D2362" s="1196" t="s">
        <v>5165</v>
      </c>
      <c r="E2362" s="1196" t="s">
        <v>4090</v>
      </c>
      <c r="F2362" s="1198">
        <v>5010</v>
      </c>
      <c r="G2362" s="1196" t="s">
        <v>4091</v>
      </c>
      <c r="H2362" s="1199">
        <v>5</v>
      </c>
      <c r="I2362" s="1200">
        <v>1.2</v>
      </c>
      <c r="J2362" s="1200">
        <v>0</v>
      </c>
      <c r="K2362" s="1198">
        <v>48</v>
      </c>
      <c r="L2362" s="1200">
        <v>23.88</v>
      </c>
      <c r="M2362" s="1200">
        <v>57.6</v>
      </c>
      <c r="N2362" s="1199">
        <v>1</v>
      </c>
      <c r="O2362" s="1199">
        <v>0</v>
      </c>
      <c r="P2362" s="1196">
        <v>4690379084624</v>
      </c>
      <c r="Q2362" s="1199"/>
      <c r="R2362" s="1199">
        <v>0</v>
      </c>
      <c r="S2362" s="968" t="s">
        <v>4092</v>
      </c>
      <c r="T2362" s="1194">
        <f>F2362*67%</f>
        <v>3356.7000000000003</v>
      </c>
      <c r="U2362" s="983">
        <f t="shared" si="75"/>
        <v>3524.5350000000003</v>
      </c>
      <c r="V2362" s="1169"/>
    </row>
    <row r="2363" spans="1:22" hidden="1">
      <c r="A2363" s="1196" t="s">
        <v>5157</v>
      </c>
      <c r="B2363" s="1197">
        <v>610080000232</v>
      </c>
      <c r="C2363" s="1196" t="s">
        <v>5169</v>
      </c>
      <c r="D2363" s="1196" t="s">
        <v>5165</v>
      </c>
      <c r="E2363" s="1196" t="s">
        <v>4090</v>
      </c>
      <c r="F2363" s="1198">
        <v>5418</v>
      </c>
      <c r="G2363" s="1196" t="s">
        <v>4091</v>
      </c>
      <c r="H2363" s="1199">
        <v>5</v>
      </c>
      <c r="I2363" s="1200">
        <v>1.2</v>
      </c>
      <c r="J2363" s="1200">
        <v>0</v>
      </c>
      <c r="K2363" s="1198">
        <v>48</v>
      </c>
      <c r="L2363" s="1200">
        <v>23.88</v>
      </c>
      <c r="M2363" s="1200">
        <v>57.6</v>
      </c>
      <c r="N2363" s="1199">
        <v>1</v>
      </c>
      <c r="O2363" s="1199">
        <v>0</v>
      </c>
      <c r="P2363" s="1196">
        <v>4690379084655</v>
      </c>
      <c r="Q2363" s="1199"/>
      <c r="R2363" s="1199">
        <v>0</v>
      </c>
      <c r="S2363" s="968" t="s">
        <v>4092</v>
      </c>
      <c r="T2363" s="1194">
        <f>F2363*67%</f>
        <v>3630.0600000000004</v>
      </c>
      <c r="U2363" s="983">
        <f t="shared" si="75"/>
        <v>3811.5630000000006</v>
      </c>
      <c r="V2363" s="1169"/>
    </row>
    <row r="2364" spans="1:22">
      <c r="A2364" s="1187"/>
      <c r="B2364" s="1188"/>
      <c r="C2364" s="1187"/>
      <c r="D2364" s="1187"/>
      <c r="E2364" s="1187"/>
      <c r="F2364" s="1189"/>
      <c r="G2364" s="1187"/>
      <c r="H2364" s="1190"/>
      <c r="I2364" s="1191"/>
      <c r="J2364" s="1191"/>
      <c r="K2364" s="1192"/>
      <c r="L2364" s="1191"/>
      <c r="M2364" s="1191"/>
      <c r="N2364" s="1190"/>
      <c r="O2364" s="1190"/>
      <c r="P2364" s="1187"/>
      <c r="Q2364" s="1190"/>
      <c r="R2364" s="1190"/>
      <c r="S2364" s="1193"/>
      <c r="T2364" s="1169"/>
      <c r="U2364" s="1169"/>
      <c r="V2364" s="1169"/>
    </row>
  </sheetData>
  <autoFilter ref="A1198:V2363" xr:uid="{5D6E0F6A-949F-4F04-9809-495A9996F19E}">
    <filterColumn colId="2">
      <colorFilter dxfId="20"/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B4E4-9847-4071-B125-CFB717074A5E}">
  <sheetPr>
    <tabColor rgb="FFFF0000"/>
  </sheetPr>
  <dimension ref="A1:K161"/>
  <sheetViews>
    <sheetView workbookViewId="0">
      <selection activeCell="I12" sqref="I12"/>
    </sheetView>
  </sheetViews>
  <sheetFormatPr defaultRowHeight="14.4"/>
  <cols>
    <col min="1" max="1" width="12.33203125" style="493" customWidth="1"/>
    <col min="2" max="2" width="59.33203125" style="493" bestFit="1" customWidth="1"/>
    <col min="3" max="3" width="22.109375" style="497" customWidth="1"/>
    <col min="4" max="4" width="17.109375" style="496" customWidth="1"/>
    <col min="5" max="5" width="11.44140625" style="912" hidden="1" customWidth="1"/>
    <col min="6" max="6" width="17.5546875" style="907" customWidth="1"/>
    <col min="7" max="7" width="17.44140625" style="907" hidden="1" customWidth="1"/>
    <col min="8" max="8" width="17.44140625" style="907" customWidth="1"/>
    <col min="9" max="9" width="17.6640625" style="494" customWidth="1"/>
    <col min="10" max="10" width="13.33203125" style="493" hidden="1" customWidth="1"/>
    <col min="11" max="11" width="25.5546875" style="493" customWidth="1"/>
  </cols>
  <sheetData>
    <row r="1" spans="1:11">
      <c r="A1" s="601"/>
      <c r="B1" s="608"/>
      <c r="C1" s="607"/>
      <c r="D1" s="606"/>
      <c r="E1" s="906"/>
      <c r="I1" s="493"/>
    </row>
    <row r="2" spans="1:11">
      <c r="A2" s="601"/>
      <c r="B2" s="605" t="s">
        <v>3570</v>
      </c>
      <c r="C2" s="604"/>
      <c r="D2" s="603"/>
      <c r="E2" s="908"/>
      <c r="I2" s="493"/>
    </row>
    <row r="3" spans="1:11">
      <c r="A3" s="601"/>
      <c r="B3" s="600" t="s">
        <v>3569</v>
      </c>
      <c r="C3" s="602"/>
      <c r="D3" s="598"/>
      <c r="E3" s="909"/>
      <c r="I3" s="493"/>
    </row>
    <row r="4" spans="1:11">
      <c r="A4" s="601"/>
      <c r="B4" s="600" t="s">
        <v>3924</v>
      </c>
      <c r="C4" s="602"/>
      <c r="D4" s="598"/>
      <c r="E4" s="909"/>
      <c r="I4" s="493"/>
    </row>
    <row r="5" spans="1:11">
      <c r="A5" s="910"/>
      <c r="B5" s="911" t="s">
        <v>3567</v>
      </c>
      <c r="C5" s="599"/>
      <c r="D5" s="598"/>
      <c r="E5" s="909"/>
      <c r="I5" s="493"/>
    </row>
    <row r="6" spans="1:11" ht="15" thickBot="1">
      <c r="A6"/>
      <c r="B6"/>
      <c r="C6"/>
      <c r="D6"/>
      <c r="E6"/>
      <c r="F6"/>
      <c r="G6"/>
      <c r="H6"/>
      <c r="I6"/>
      <c r="J6"/>
      <c r="K6"/>
    </row>
    <row r="7" spans="1:11" ht="42" thickBot="1">
      <c r="A7" s="578" t="s">
        <v>998</v>
      </c>
      <c r="B7" s="577" t="s">
        <v>1503</v>
      </c>
      <c r="C7" s="576" t="s">
        <v>1243</v>
      </c>
      <c r="D7" s="575" t="s">
        <v>3563</v>
      </c>
      <c r="E7" s="1282" t="s">
        <v>1556</v>
      </c>
      <c r="F7" s="1283" t="s">
        <v>6311</v>
      </c>
      <c r="G7" s="571" t="s">
        <v>3559</v>
      </c>
      <c r="H7" s="1283" t="s">
        <v>6312</v>
      </c>
      <c r="I7"/>
      <c r="J7"/>
      <c r="K7" s="255">
        <v>46267</v>
      </c>
    </row>
    <row r="8" spans="1:11" ht="27.6">
      <c r="A8" s="1284" t="s">
        <v>3388</v>
      </c>
      <c r="B8" s="1285" t="s">
        <v>2661</v>
      </c>
      <c r="C8" s="913" t="s">
        <v>3558</v>
      </c>
      <c r="D8" s="914" t="s">
        <v>3925</v>
      </c>
      <c r="E8" s="1286">
        <v>1</v>
      </c>
      <c r="F8" s="915">
        <v>34590.53</v>
      </c>
      <c r="G8" s="518"/>
      <c r="H8" s="915">
        <f>ROUND(F8*1.05,2)</f>
        <v>36320.06</v>
      </c>
      <c r="I8"/>
      <c r="J8"/>
      <c r="K8"/>
    </row>
    <row r="9" spans="1:11" ht="27.6">
      <c r="A9" s="1287" t="s">
        <v>3926</v>
      </c>
      <c r="B9" s="1285" t="s">
        <v>3555</v>
      </c>
      <c r="C9" s="913" t="s">
        <v>3554</v>
      </c>
      <c r="D9" s="914" t="s">
        <v>3925</v>
      </c>
      <c r="E9" s="1286">
        <v>1</v>
      </c>
      <c r="F9" s="915">
        <v>40182.378199999999</v>
      </c>
      <c r="G9" s="518"/>
      <c r="H9" s="915">
        <f t="shared" ref="H9:H72" si="0">ROUND(F9*1.05,2)</f>
        <v>42191.5</v>
      </c>
      <c r="I9"/>
      <c r="J9"/>
      <c r="K9"/>
    </row>
    <row r="10" spans="1:11" ht="27.6">
      <c r="A10" s="526" t="s">
        <v>3548</v>
      </c>
      <c r="B10" s="1285" t="s">
        <v>6278</v>
      </c>
      <c r="C10" s="913" t="s">
        <v>3927</v>
      </c>
      <c r="D10" s="914" t="s">
        <v>3925</v>
      </c>
      <c r="E10" s="1286">
        <v>1</v>
      </c>
      <c r="F10" s="915">
        <v>35566.86</v>
      </c>
      <c r="G10" s="1288"/>
      <c r="H10" s="915">
        <f t="shared" si="0"/>
        <v>37345.199999999997</v>
      </c>
      <c r="I10"/>
      <c r="J10"/>
      <c r="K10"/>
    </row>
    <row r="11" spans="1:11" ht="41.4">
      <c r="A11" s="535" t="s">
        <v>3928</v>
      </c>
      <c r="B11" s="1285" t="s">
        <v>6279</v>
      </c>
      <c r="C11" s="913" t="s">
        <v>3929</v>
      </c>
      <c r="D11" s="914" t="s">
        <v>3925</v>
      </c>
      <c r="E11" s="1286">
        <v>1</v>
      </c>
      <c r="F11" s="915">
        <v>41158.708200000001</v>
      </c>
      <c r="G11" s="518"/>
      <c r="H11" s="915">
        <f t="shared" si="0"/>
        <v>43216.639999999999</v>
      </c>
      <c r="I11"/>
      <c r="J11"/>
      <c r="K11"/>
    </row>
    <row r="12" spans="1:11" ht="27.6">
      <c r="A12" s="526" t="s">
        <v>3037</v>
      </c>
      <c r="B12" s="1285" t="s">
        <v>2662</v>
      </c>
      <c r="C12" s="913" t="s">
        <v>3930</v>
      </c>
      <c r="D12" s="914"/>
      <c r="E12" s="1286">
        <v>1</v>
      </c>
      <c r="F12" s="915">
        <v>34590.53</v>
      </c>
      <c r="G12" s="518"/>
      <c r="H12" s="915">
        <f t="shared" si="0"/>
        <v>36320.06</v>
      </c>
      <c r="I12"/>
      <c r="J12"/>
      <c r="K12"/>
    </row>
    <row r="13" spans="1:11" ht="27.6">
      <c r="A13" s="535" t="s">
        <v>3931</v>
      </c>
      <c r="B13" s="1285" t="s">
        <v>3486</v>
      </c>
      <c r="C13" s="913" t="s">
        <v>3932</v>
      </c>
      <c r="D13" s="914"/>
      <c r="E13" s="1286">
        <v>1</v>
      </c>
      <c r="F13" s="915">
        <v>40182.378199999999</v>
      </c>
      <c r="G13" s="518"/>
      <c r="H13" s="915">
        <f t="shared" si="0"/>
        <v>42191.5</v>
      </c>
      <c r="I13"/>
      <c r="J13"/>
      <c r="K13"/>
    </row>
    <row r="14" spans="1:11" ht="27.6">
      <c r="A14" s="526" t="s">
        <v>3479</v>
      </c>
      <c r="B14" s="1285" t="s">
        <v>6280</v>
      </c>
      <c r="C14" s="913" t="s">
        <v>3933</v>
      </c>
      <c r="D14" s="914"/>
      <c r="E14" s="1286">
        <v>1</v>
      </c>
      <c r="F14" s="915">
        <v>35566.86</v>
      </c>
      <c r="G14" s="518"/>
      <c r="H14" s="915">
        <f t="shared" si="0"/>
        <v>37345.199999999997</v>
      </c>
      <c r="I14"/>
      <c r="J14"/>
      <c r="K14"/>
    </row>
    <row r="15" spans="1:11" ht="41.4">
      <c r="A15" s="535" t="s">
        <v>3934</v>
      </c>
      <c r="B15" s="1285" t="s">
        <v>6281</v>
      </c>
      <c r="C15" s="913" t="s">
        <v>3935</v>
      </c>
      <c r="D15" s="914"/>
      <c r="E15" s="1286">
        <v>1</v>
      </c>
      <c r="F15" s="915">
        <v>41158.708200000001</v>
      </c>
      <c r="G15" s="518"/>
      <c r="H15" s="915">
        <f t="shared" si="0"/>
        <v>43216.639999999999</v>
      </c>
      <c r="I15"/>
      <c r="J15"/>
      <c r="K15"/>
    </row>
    <row r="16" spans="1:11" ht="27.6">
      <c r="A16" s="526" t="s">
        <v>3368</v>
      </c>
      <c r="B16" s="1285" t="s">
        <v>3460</v>
      </c>
      <c r="C16" s="913" t="s">
        <v>3936</v>
      </c>
      <c r="D16" s="914"/>
      <c r="E16" s="1286">
        <v>1</v>
      </c>
      <c r="F16" s="915">
        <v>34590.53</v>
      </c>
      <c r="G16" s="518"/>
      <c r="H16" s="915">
        <f t="shared" si="0"/>
        <v>36320.06</v>
      </c>
      <c r="I16"/>
      <c r="J16"/>
      <c r="K16"/>
    </row>
    <row r="17" spans="1:11" ht="27.6">
      <c r="A17" s="535" t="s">
        <v>3937</v>
      </c>
      <c r="B17" s="1285" t="s">
        <v>3456</v>
      </c>
      <c r="C17" s="913" t="s">
        <v>3938</v>
      </c>
      <c r="D17" s="914"/>
      <c r="E17" s="1286">
        <v>1</v>
      </c>
      <c r="F17" s="915">
        <v>40182.378199999999</v>
      </c>
      <c r="G17" s="518"/>
      <c r="H17" s="915">
        <f t="shared" si="0"/>
        <v>42191.5</v>
      </c>
      <c r="I17"/>
      <c r="J17"/>
      <c r="K17"/>
    </row>
    <row r="18" spans="1:11" ht="27.6">
      <c r="A18" s="526" t="s">
        <v>3449</v>
      </c>
      <c r="B18" s="1285" t="s">
        <v>6282</v>
      </c>
      <c r="C18" s="913" t="s">
        <v>3939</v>
      </c>
      <c r="D18" s="914"/>
      <c r="E18" s="1286">
        <v>1</v>
      </c>
      <c r="F18" s="915">
        <v>35566.86</v>
      </c>
      <c r="G18" s="518"/>
      <c r="H18" s="915">
        <f t="shared" si="0"/>
        <v>37345.199999999997</v>
      </c>
      <c r="I18"/>
      <c r="J18"/>
      <c r="K18"/>
    </row>
    <row r="19" spans="1:11" ht="41.4">
      <c r="A19" s="535" t="s">
        <v>3940</v>
      </c>
      <c r="B19" s="1285" t="s">
        <v>6283</v>
      </c>
      <c r="C19" s="913" t="s">
        <v>3941</v>
      </c>
      <c r="D19" s="914"/>
      <c r="E19" s="1286">
        <v>1</v>
      </c>
      <c r="F19" s="915">
        <v>41158.708200000001</v>
      </c>
      <c r="G19" s="518"/>
      <c r="H19" s="915">
        <f t="shared" si="0"/>
        <v>43216.639999999999</v>
      </c>
      <c r="I19"/>
      <c r="J19"/>
      <c r="K19"/>
    </row>
    <row r="20" spans="1:11" ht="27.6">
      <c r="A20" s="526" t="s">
        <v>2877</v>
      </c>
      <c r="B20" s="1285" t="s">
        <v>6284</v>
      </c>
      <c r="C20" s="913" t="s">
        <v>6285</v>
      </c>
      <c r="D20" s="914" t="s">
        <v>2880</v>
      </c>
      <c r="E20" s="1286">
        <v>1</v>
      </c>
      <c r="F20" s="915">
        <v>6093.36</v>
      </c>
      <c r="G20" s="518"/>
      <c r="H20" s="915">
        <f t="shared" si="0"/>
        <v>6398.03</v>
      </c>
      <c r="I20"/>
      <c r="J20"/>
      <c r="K20"/>
    </row>
    <row r="21" spans="1:11" ht="27.6">
      <c r="A21" s="1284" t="s">
        <v>3235</v>
      </c>
      <c r="B21" s="532" t="s">
        <v>3272</v>
      </c>
      <c r="C21" s="531" t="s">
        <v>3942</v>
      </c>
      <c r="D21" s="530" t="s">
        <v>2880</v>
      </c>
      <c r="E21" s="1286">
        <v>1</v>
      </c>
      <c r="F21" s="915">
        <v>5800.5</v>
      </c>
      <c r="G21" s="518"/>
      <c r="H21" s="915">
        <f t="shared" si="0"/>
        <v>6090.53</v>
      </c>
      <c r="I21"/>
      <c r="J21"/>
      <c r="K21"/>
    </row>
    <row r="22" spans="1:11" ht="27.6">
      <c r="A22" s="526" t="s">
        <v>2836</v>
      </c>
      <c r="B22" s="567" t="s">
        <v>3264</v>
      </c>
      <c r="C22" s="566" t="s">
        <v>3263</v>
      </c>
      <c r="D22" s="547" t="s">
        <v>3256</v>
      </c>
      <c r="E22" s="1286">
        <v>1</v>
      </c>
      <c r="F22" s="915">
        <v>5800.5</v>
      </c>
      <c r="G22" s="518"/>
      <c r="H22" s="915">
        <f t="shared" si="0"/>
        <v>6090.53</v>
      </c>
      <c r="I22"/>
      <c r="J22"/>
      <c r="K22"/>
    </row>
    <row r="23" spans="1:11" ht="27.6">
      <c r="A23" s="533" t="s">
        <v>2872</v>
      </c>
      <c r="B23" s="532" t="s">
        <v>3255</v>
      </c>
      <c r="C23" s="531" t="s">
        <v>3254</v>
      </c>
      <c r="D23" s="530" t="s">
        <v>2880</v>
      </c>
      <c r="E23" s="1286">
        <v>1</v>
      </c>
      <c r="F23" s="915">
        <v>6735.6</v>
      </c>
      <c r="G23" s="518"/>
      <c r="H23" s="915">
        <f t="shared" si="0"/>
        <v>7072.38</v>
      </c>
      <c r="I23"/>
      <c r="J23"/>
      <c r="K23"/>
    </row>
    <row r="24" spans="1:11" ht="55.2">
      <c r="A24" s="565" t="s">
        <v>3943</v>
      </c>
      <c r="B24" s="532" t="s">
        <v>3944</v>
      </c>
      <c r="C24" s="531" t="s">
        <v>3945</v>
      </c>
      <c r="D24" s="530" t="s">
        <v>2880</v>
      </c>
      <c r="E24" s="1286">
        <v>1</v>
      </c>
      <c r="F24" s="915">
        <v>12278.07</v>
      </c>
      <c r="G24" s="518"/>
      <c r="H24" s="915">
        <f t="shared" si="0"/>
        <v>12891.97</v>
      </c>
      <c r="I24"/>
      <c r="J24"/>
      <c r="K24"/>
    </row>
    <row r="25" spans="1:11" ht="27.6">
      <c r="A25" s="526" t="s">
        <v>3946</v>
      </c>
      <c r="B25" s="1285" t="s">
        <v>3293</v>
      </c>
      <c r="C25" s="914" t="s">
        <v>3947</v>
      </c>
      <c r="D25" s="916" t="s">
        <v>3285</v>
      </c>
      <c r="E25" s="1286">
        <v>1</v>
      </c>
      <c r="F25" s="915">
        <v>4900.5</v>
      </c>
      <c r="G25" s="518"/>
      <c r="H25" s="915">
        <f t="shared" si="0"/>
        <v>5145.53</v>
      </c>
      <c r="I25"/>
      <c r="J25"/>
      <c r="K25"/>
    </row>
    <row r="26" spans="1:11" ht="27.6">
      <c r="A26" s="526" t="s">
        <v>2924</v>
      </c>
      <c r="B26" s="1285" t="s">
        <v>3272</v>
      </c>
      <c r="C26" s="913" t="s">
        <v>6286</v>
      </c>
      <c r="D26" s="914" t="s">
        <v>2880</v>
      </c>
      <c r="E26" s="1286">
        <v>1</v>
      </c>
      <c r="F26" s="915">
        <v>5800.5</v>
      </c>
      <c r="G26" s="518"/>
      <c r="H26" s="915">
        <f t="shared" si="0"/>
        <v>6090.53</v>
      </c>
      <c r="I26"/>
      <c r="J26"/>
      <c r="K26"/>
    </row>
    <row r="27" spans="1:11" ht="27.6">
      <c r="A27" s="526" t="s">
        <v>3020</v>
      </c>
      <c r="B27" s="1285" t="s">
        <v>3153</v>
      </c>
      <c r="C27" s="913" t="s">
        <v>3948</v>
      </c>
      <c r="D27" s="914" t="s">
        <v>3147</v>
      </c>
      <c r="E27" s="1286">
        <v>1</v>
      </c>
      <c r="F27" s="915">
        <v>8168.4</v>
      </c>
      <c r="G27" s="518"/>
      <c r="H27" s="915">
        <f t="shared" si="0"/>
        <v>8576.82</v>
      </c>
      <c r="I27"/>
      <c r="J27"/>
      <c r="K27"/>
    </row>
    <row r="28" spans="1:11" ht="55.2">
      <c r="A28" s="535" t="s">
        <v>3949</v>
      </c>
      <c r="B28" s="1285" t="s">
        <v>3950</v>
      </c>
      <c r="C28" s="913" t="s">
        <v>3951</v>
      </c>
      <c r="D28" s="914" t="s">
        <v>3147</v>
      </c>
      <c r="E28" s="1286">
        <v>1</v>
      </c>
      <c r="F28" s="915">
        <v>13710.869999999999</v>
      </c>
      <c r="G28" s="518"/>
      <c r="H28" s="915">
        <f t="shared" si="0"/>
        <v>14396.41</v>
      </c>
      <c r="I28"/>
      <c r="J28"/>
      <c r="K28"/>
    </row>
    <row r="29" spans="1:11" ht="27.6">
      <c r="A29" s="526" t="s">
        <v>2872</v>
      </c>
      <c r="B29" s="1285" t="s">
        <v>3161</v>
      </c>
      <c r="C29" s="913" t="s">
        <v>3952</v>
      </c>
      <c r="D29" s="914" t="s">
        <v>3147</v>
      </c>
      <c r="E29" s="1286">
        <v>1</v>
      </c>
      <c r="F29" s="915">
        <v>8168.4</v>
      </c>
      <c r="G29" s="518"/>
      <c r="H29" s="915">
        <f t="shared" si="0"/>
        <v>8576.82</v>
      </c>
      <c r="I29"/>
      <c r="J29"/>
      <c r="K29"/>
    </row>
    <row r="30" spans="1:11" ht="27.6">
      <c r="A30" s="535" t="s">
        <v>3943</v>
      </c>
      <c r="B30" s="1285" t="s">
        <v>3157</v>
      </c>
      <c r="C30" s="913" t="s">
        <v>3953</v>
      </c>
      <c r="D30" s="914" t="s">
        <v>3147</v>
      </c>
      <c r="E30" s="1286">
        <v>1</v>
      </c>
      <c r="F30" s="915">
        <v>13710.869999999999</v>
      </c>
      <c r="G30" s="518"/>
      <c r="H30" s="915">
        <f t="shared" si="0"/>
        <v>14396.41</v>
      </c>
      <c r="I30"/>
      <c r="J30"/>
      <c r="K30"/>
    </row>
    <row r="31" spans="1:11" ht="27.6">
      <c r="A31" s="526" t="s">
        <v>3086</v>
      </c>
      <c r="B31" s="1285" t="s">
        <v>2663</v>
      </c>
      <c r="C31" s="913" t="s">
        <v>6287</v>
      </c>
      <c r="D31" s="914" t="s">
        <v>3294</v>
      </c>
      <c r="E31" s="1286">
        <v>1</v>
      </c>
      <c r="F31" s="915">
        <v>8643.6</v>
      </c>
      <c r="G31" s="518"/>
      <c r="H31" s="915">
        <f t="shared" si="0"/>
        <v>9075.7800000000007</v>
      </c>
      <c r="I31"/>
      <c r="J31"/>
      <c r="K31"/>
    </row>
    <row r="32" spans="1:11" ht="55.2">
      <c r="A32" s="535" t="s">
        <v>3954</v>
      </c>
      <c r="B32" s="1285" t="s">
        <v>4015</v>
      </c>
      <c r="C32" s="913" t="s">
        <v>6288</v>
      </c>
      <c r="D32" s="914" t="s">
        <v>3294</v>
      </c>
      <c r="E32" s="1286">
        <v>1</v>
      </c>
      <c r="F32" s="915">
        <v>14186.07</v>
      </c>
      <c r="G32" s="518"/>
      <c r="H32" s="915">
        <f t="shared" si="0"/>
        <v>14895.37</v>
      </c>
      <c r="I32"/>
      <c r="J32"/>
      <c r="K32"/>
    </row>
    <row r="33" spans="1:11" ht="27.6">
      <c r="A33" s="526" t="s">
        <v>3225</v>
      </c>
      <c r="B33" s="1285" t="s">
        <v>3323</v>
      </c>
      <c r="C33" s="913" t="s">
        <v>6289</v>
      </c>
      <c r="D33" s="914" t="s">
        <v>3294</v>
      </c>
      <c r="E33" s="1286">
        <v>1</v>
      </c>
      <c r="F33" s="915">
        <v>8267.98</v>
      </c>
      <c r="G33" s="518"/>
      <c r="H33" s="915">
        <f t="shared" si="0"/>
        <v>8681.3799999999992</v>
      </c>
      <c r="I33"/>
      <c r="J33"/>
      <c r="K33"/>
    </row>
    <row r="34" spans="1:11" ht="27.6">
      <c r="A34" s="526" t="s">
        <v>3099</v>
      </c>
      <c r="B34" s="1285" t="s">
        <v>3350</v>
      </c>
      <c r="C34" s="913" t="s">
        <v>3955</v>
      </c>
      <c r="D34" s="914" t="s">
        <v>3294</v>
      </c>
      <c r="E34" s="1286">
        <v>1</v>
      </c>
      <c r="F34" s="915">
        <v>7619.47</v>
      </c>
      <c r="G34" s="518"/>
      <c r="H34" s="915">
        <f t="shared" si="0"/>
        <v>8000.44</v>
      </c>
      <c r="I34"/>
      <c r="J34"/>
      <c r="K34"/>
    </row>
    <row r="35" spans="1:11" ht="27.6">
      <c r="A35" s="526" t="s">
        <v>2735</v>
      </c>
      <c r="B35" s="1285" t="s">
        <v>3315</v>
      </c>
      <c r="C35" s="913" t="s">
        <v>3314</v>
      </c>
      <c r="D35" s="914" t="s">
        <v>3294</v>
      </c>
      <c r="E35" s="1286">
        <v>1</v>
      </c>
      <c r="F35" s="915">
        <v>8293.4699999999993</v>
      </c>
      <c r="G35" s="518"/>
      <c r="H35" s="915">
        <f t="shared" si="0"/>
        <v>8708.14</v>
      </c>
      <c r="I35"/>
      <c r="J35"/>
      <c r="K35"/>
    </row>
    <row r="36" spans="1:11" ht="55.2">
      <c r="A36" s="535" t="s">
        <v>3956</v>
      </c>
      <c r="B36" s="1285" t="s">
        <v>3571</v>
      </c>
      <c r="C36" s="913" t="s">
        <v>3957</v>
      </c>
      <c r="D36" s="914" t="s">
        <v>3294</v>
      </c>
      <c r="E36" s="1286">
        <v>1</v>
      </c>
      <c r="F36" s="915">
        <v>13835.939999999999</v>
      </c>
      <c r="G36" s="518"/>
      <c r="H36" s="915">
        <f t="shared" si="0"/>
        <v>14527.74</v>
      </c>
      <c r="I36"/>
      <c r="J36"/>
      <c r="K36"/>
    </row>
    <row r="37" spans="1:11" ht="27.6">
      <c r="A37" s="526"/>
      <c r="B37" s="1285" t="s">
        <v>3958</v>
      </c>
      <c r="C37" s="913" t="s">
        <v>3959</v>
      </c>
      <c r="D37" s="914" t="s">
        <v>3353</v>
      </c>
      <c r="E37" s="1286">
        <v>1</v>
      </c>
      <c r="F37" s="915">
        <v>8243.42</v>
      </c>
      <c r="G37" s="518"/>
      <c r="H37" s="915">
        <f t="shared" si="0"/>
        <v>8655.59</v>
      </c>
      <c r="I37"/>
      <c r="J37"/>
      <c r="K37"/>
    </row>
    <row r="38" spans="1:11">
      <c r="A38" s="526" t="s">
        <v>3028</v>
      </c>
      <c r="B38" s="1285" t="s">
        <v>3059</v>
      </c>
      <c r="C38" s="913" t="s">
        <v>3058</v>
      </c>
      <c r="D38" s="914">
        <v>2135</v>
      </c>
      <c r="E38" s="1286">
        <v>1</v>
      </c>
      <c r="F38" s="915">
        <v>30459.599999999999</v>
      </c>
      <c r="G38" s="518"/>
      <c r="H38" s="915">
        <f t="shared" si="0"/>
        <v>31982.58</v>
      </c>
      <c r="I38"/>
      <c r="J38"/>
      <c r="K38"/>
    </row>
    <row r="39" spans="1:11" ht="27.6">
      <c r="A39" s="526" t="s">
        <v>3960</v>
      </c>
      <c r="B39" s="1285" t="s">
        <v>6290</v>
      </c>
      <c r="C39" s="913" t="s">
        <v>3961</v>
      </c>
      <c r="D39" s="914" t="s">
        <v>2759</v>
      </c>
      <c r="E39" s="1286">
        <v>1</v>
      </c>
      <c r="F39" s="915">
        <v>27159.55</v>
      </c>
      <c r="G39" s="518"/>
      <c r="H39" s="915">
        <f t="shared" si="0"/>
        <v>28517.53</v>
      </c>
      <c r="I39"/>
      <c r="J39"/>
      <c r="K39"/>
    </row>
    <row r="40" spans="1:11" ht="41.4">
      <c r="A40" s="535" t="s">
        <v>3949</v>
      </c>
      <c r="B40" s="1285" t="s">
        <v>3962</v>
      </c>
      <c r="C40" s="913" t="s">
        <v>3963</v>
      </c>
      <c r="D40" s="914" t="s">
        <v>2759</v>
      </c>
      <c r="E40" s="1286">
        <v>1</v>
      </c>
      <c r="F40" s="915">
        <v>32751.3982</v>
      </c>
      <c r="G40" s="518"/>
      <c r="H40" s="915">
        <f t="shared" si="0"/>
        <v>34388.97</v>
      </c>
      <c r="I40"/>
      <c r="J40"/>
      <c r="K40"/>
    </row>
    <row r="41" spans="1:11" ht="27.6">
      <c r="A41" s="526" t="s">
        <v>2924</v>
      </c>
      <c r="B41" s="1285" t="s">
        <v>3511</v>
      </c>
      <c r="C41" s="913" t="s">
        <v>3964</v>
      </c>
      <c r="D41" s="914" t="s">
        <v>3965</v>
      </c>
      <c r="E41" s="1286">
        <v>1</v>
      </c>
      <c r="F41" s="915">
        <v>26780.54</v>
      </c>
      <c r="G41" s="518"/>
      <c r="H41" s="915">
        <f t="shared" si="0"/>
        <v>28119.57</v>
      </c>
      <c r="I41"/>
      <c r="J41"/>
      <c r="K41"/>
    </row>
    <row r="42" spans="1:11" ht="27.6">
      <c r="A42" s="526" t="s">
        <v>2998</v>
      </c>
      <c r="B42" s="1285" t="s">
        <v>6291</v>
      </c>
      <c r="C42" s="913" t="s">
        <v>3966</v>
      </c>
      <c r="D42" s="914">
        <v>1162</v>
      </c>
      <c r="E42" s="1286">
        <v>1</v>
      </c>
      <c r="F42" s="915">
        <v>18431.209800000004</v>
      </c>
      <c r="G42" s="518"/>
      <c r="H42" s="915">
        <f t="shared" si="0"/>
        <v>19352.77</v>
      </c>
      <c r="I42"/>
      <c r="J42"/>
      <c r="K42"/>
    </row>
    <row r="43" spans="1:11" ht="27.6">
      <c r="A43" s="526" t="s">
        <v>2877</v>
      </c>
      <c r="B43" s="1285" t="s">
        <v>3015</v>
      </c>
      <c r="C43" s="913" t="s">
        <v>3967</v>
      </c>
      <c r="D43" s="914">
        <v>1162</v>
      </c>
      <c r="E43" s="1286">
        <v>1</v>
      </c>
      <c r="F43" s="915">
        <v>16199.919000000002</v>
      </c>
      <c r="G43" s="518"/>
      <c r="H43" s="915">
        <f t="shared" si="0"/>
        <v>17009.91</v>
      </c>
      <c r="I43"/>
      <c r="J43"/>
      <c r="K43"/>
    </row>
    <row r="44" spans="1:11" ht="41.4">
      <c r="A44" s="535" t="s">
        <v>3968</v>
      </c>
      <c r="B44" s="1285" t="s">
        <v>3969</v>
      </c>
      <c r="C44" s="913" t="s">
        <v>3970</v>
      </c>
      <c r="D44" s="914">
        <v>1162</v>
      </c>
      <c r="E44" s="1286">
        <v>1</v>
      </c>
      <c r="F44" s="915">
        <v>21791.767200000002</v>
      </c>
      <c r="G44" s="518"/>
      <c r="H44" s="915">
        <f t="shared" si="0"/>
        <v>22881.360000000001</v>
      </c>
      <c r="I44"/>
      <c r="J44"/>
      <c r="K44"/>
    </row>
    <row r="45" spans="1:11" ht="41.4">
      <c r="A45" s="533" t="s">
        <v>3534</v>
      </c>
      <c r="B45" s="567" t="s">
        <v>2817</v>
      </c>
      <c r="C45" s="566" t="s">
        <v>2816</v>
      </c>
      <c r="D45" s="914">
        <v>4619</v>
      </c>
      <c r="E45" s="1286">
        <v>1</v>
      </c>
      <c r="F45" s="915">
        <v>64385.95003</v>
      </c>
      <c r="G45" s="1289" t="s">
        <v>6292</v>
      </c>
      <c r="H45" s="915">
        <f t="shared" si="0"/>
        <v>67605.25</v>
      </c>
      <c r="I45"/>
      <c r="J45"/>
      <c r="K45"/>
    </row>
    <row r="46" spans="1:11" ht="27.6">
      <c r="A46" s="526" t="s">
        <v>2846</v>
      </c>
      <c r="B46" s="1290" t="s">
        <v>2856</v>
      </c>
      <c r="C46" s="917" t="s">
        <v>3971</v>
      </c>
      <c r="D46" s="544">
        <v>1162</v>
      </c>
      <c r="E46" s="1286">
        <v>1</v>
      </c>
      <c r="F46" s="915">
        <v>13725.34</v>
      </c>
      <c r="G46" s="518"/>
      <c r="H46" s="915">
        <f t="shared" si="0"/>
        <v>14411.61</v>
      </c>
      <c r="I46"/>
      <c r="J46"/>
      <c r="K46"/>
    </row>
    <row r="47" spans="1:11" ht="55.2">
      <c r="A47" s="535" t="s">
        <v>3972</v>
      </c>
      <c r="B47" s="1290" t="s">
        <v>6293</v>
      </c>
      <c r="C47" s="917" t="s">
        <v>3973</v>
      </c>
      <c r="D47" s="544">
        <v>1162</v>
      </c>
      <c r="E47" s="1286">
        <v>1</v>
      </c>
      <c r="F47" s="915">
        <v>19317.188200000001</v>
      </c>
      <c r="G47" s="518"/>
      <c r="H47" s="915">
        <f t="shared" si="0"/>
        <v>20283.05</v>
      </c>
      <c r="I47"/>
      <c r="J47"/>
      <c r="K47"/>
    </row>
    <row r="48" spans="1:11" ht="27.6">
      <c r="A48" s="526" t="s">
        <v>2826</v>
      </c>
      <c r="B48" s="1290" t="s">
        <v>2828</v>
      </c>
      <c r="C48" s="917" t="s">
        <v>3974</v>
      </c>
      <c r="D48" s="544">
        <v>1392</v>
      </c>
      <c r="E48" s="1286">
        <v>1</v>
      </c>
      <c r="F48" s="915">
        <v>14083.31</v>
      </c>
      <c r="G48" s="518"/>
      <c r="H48" s="915">
        <f t="shared" si="0"/>
        <v>14787.48</v>
      </c>
      <c r="I48"/>
      <c r="J48"/>
      <c r="K48"/>
    </row>
    <row r="49" spans="1:11" ht="41.4">
      <c r="A49" s="526" t="s">
        <v>2974</v>
      </c>
      <c r="B49" s="539" t="s">
        <v>6294</v>
      </c>
      <c r="C49" s="538" t="s">
        <v>2972</v>
      </c>
      <c r="D49" s="544">
        <v>6463</v>
      </c>
      <c r="E49" s="1286">
        <v>1</v>
      </c>
      <c r="F49" s="915">
        <v>48462.870130000003</v>
      </c>
      <c r="G49" s="1289" t="s">
        <v>6295</v>
      </c>
      <c r="H49" s="915">
        <f t="shared" si="0"/>
        <v>50886.01</v>
      </c>
      <c r="I49"/>
      <c r="J49"/>
      <c r="K49"/>
    </row>
    <row r="50" spans="1:11">
      <c r="A50" s="526"/>
      <c r="B50" s="1285" t="s">
        <v>2971</v>
      </c>
      <c r="C50" s="913" t="s">
        <v>2970</v>
      </c>
      <c r="D50" s="914"/>
      <c r="E50" s="1286">
        <v>1</v>
      </c>
      <c r="F50" s="915">
        <v>704.59</v>
      </c>
      <c r="G50" s="518"/>
      <c r="H50" s="915">
        <f t="shared" si="0"/>
        <v>739.82</v>
      </c>
      <c r="I50"/>
      <c r="J50"/>
      <c r="K50"/>
    </row>
    <row r="51" spans="1:11" ht="41.4">
      <c r="A51" s="533" t="s">
        <v>3534</v>
      </c>
      <c r="B51" s="567" t="s">
        <v>6296</v>
      </c>
      <c r="C51" s="566" t="s">
        <v>2816</v>
      </c>
      <c r="D51" s="914">
        <v>3928</v>
      </c>
      <c r="E51" s="1286">
        <v>1</v>
      </c>
      <c r="F51" s="915">
        <v>54753.845360000007</v>
      </c>
      <c r="G51" s="1289" t="s">
        <v>6292</v>
      </c>
      <c r="H51" s="915">
        <f t="shared" si="0"/>
        <v>57491.54</v>
      </c>
      <c r="I51"/>
      <c r="J51"/>
      <c r="K51"/>
    </row>
    <row r="52" spans="1:11" ht="27.6">
      <c r="A52" s="526" t="s">
        <v>2967</v>
      </c>
      <c r="B52" s="1285" t="s">
        <v>3975</v>
      </c>
      <c r="C52" s="913" t="s">
        <v>6297</v>
      </c>
      <c r="D52" s="914">
        <v>931</v>
      </c>
      <c r="E52" s="1286">
        <v>1</v>
      </c>
      <c r="F52" s="915">
        <v>11031.55</v>
      </c>
      <c r="G52" s="518"/>
      <c r="H52" s="915">
        <f t="shared" si="0"/>
        <v>11583.13</v>
      </c>
      <c r="I52"/>
      <c r="J52"/>
      <c r="K52"/>
    </row>
    <row r="53" spans="1:11" ht="41.4">
      <c r="A53" s="526"/>
      <c r="B53" s="1285" t="s">
        <v>3976</v>
      </c>
      <c r="C53" s="913" t="s">
        <v>3977</v>
      </c>
      <c r="D53" s="544">
        <v>2314</v>
      </c>
      <c r="E53" s="1286">
        <v>1</v>
      </c>
      <c r="F53" s="915">
        <v>24109.704839999999</v>
      </c>
      <c r="G53" s="1289" t="s">
        <v>6298</v>
      </c>
      <c r="H53" s="915">
        <f t="shared" si="0"/>
        <v>25315.19</v>
      </c>
      <c r="I53"/>
      <c r="J53"/>
      <c r="K53"/>
    </row>
    <row r="54" spans="1:11" ht="27.6">
      <c r="A54" s="526"/>
      <c r="B54" s="1285" t="s">
        <v>3978</v>
      </c>
      <c r="C54" s="913" t="s">
        <v>3977</v>
      </c>
      <c r="D54" s="544">
        <v>3697</v>
      </c>
      <c r="E54" s="1286">
        <v>1</v>
      </c>
      <c r="F54" s="915">
        <v>38519.264819999997</v>
      </c>
      <c r="G54" s="1289"/>
      <c r="H54" s="915">
        <f t="shared" si="0"/>
        <v>40445.230000000003</v>
      </c>
      <c r="I54"/>
      <c r="J54"/>
      <c r="K54"/>
    </row>
    <row r="55" spans="1:11">
      <c r="A55" s="526" t="s">
        <v>2836</v>
      </c>
      <c r="B55" s="1285" t="s">
        <v>2952</v>
      </c>
      <c r="C55" s="913" t="s">
        <v>3979</v>
      </c>
      <c r="D55" s="914">
        <v>1162</v>
      </c>
      <c r="E55" s="1286">
        <v>1</v>
      </c>
      <c r="F55" s="915">
        <v>12715.92</v>
      </c>
      <c r="G55" s="1289"/>
      <c r="H55" s="915">
        <f t="shared" si="0"/>
        <v>13351.72</v>
      </c>
      <c r="I55"/>
      <c r="J55"/>
      <c r="K55"/>
    </row>
    <row r="56" spans="1:11" ht="27.6">
      <c r="A56" s="526" t="s">
        <v>2967</v>
      </c>
      <c r="B56" s="1285" t="s">
        <v>3980</v>
      </c>
      <c r="C56" s="913" t="s">
        <v>2949</v>
      </c>
      <c r="D56" s="914">
        <v>2084</v>
      </c>
      <c r="E56" s="1286">
        <v>1</v>
      </c>
      <c r="F56" s="915">
        <v>21713.321039999999</v>
      </c>
      <c r="G56" s="1289"/>
      <c r="H56" s="915">
        <f t="shared" si="0"/>
        <v>22798.99</v>
      </c>
      <c r="I56"/>
      <c r="J56"/>
      <c r="K56"/>
    </row>
    <row r="57" spans="1:11" ht="27.6">
      <c r="A57" s="526"/>
      <c r="B57" s="1285" t="s">
        <v>3981</v>
      </c>
      <c r="C57" s="913" t="s">
        <v>3982</v>
      </c>
      <c r="D57" s="914">
        <v>3006</v>
      </c>
      <c r="E57" s="1286">
        <v>1</v>
      </c>
      <c r="F57" s="915">
        <v>31319.694359999998</v>
      </c>
      <c r="G57" s="1289"/>
      <c r="H57" s="915">
        <f t="shared" si="0"/>
        <v>32885.68</v>
      </c>
      <c r="I57"/>
      <c r="J57"/>
      <c r="K57"/>
    </row>
    <row r="58" spans="1:11" ht="27.6">
      <c r="A58" s="526"/>
      <c r="B58" s="1285" t="s">
        <v>3983</v>
      </c>
      <c r="C58" s="913" t="s">
        <v>2949</v>
      </c>
      <c r="D58" s="914">
        <v>3006</v>
      </c>
      <c r="E58" s="1286">
        <v>1</v>
      </c>
      <c r="F58" s="915">
        <v>31319.694359999998</v>
      </c>
      <c r="G58" s="1289"/>
      <c r="H58" s="915">
        <f t="shared" si="0"/>
        <v>32885.68</v>
      </c>
      <c r="I58"/>
      <c r="J58"/>
      <c r="K58"/>
    </row>
    <row r="59" spans="1:11" ht="27.6">
      <c r="A59" s="526"/>
      <c r="B59" s="1285" t="s">
        <v>3984</v>
      </c>
      <c r="C59" s="913" t="s">
        <v>3982</v>
      </c>
      <c r="D59" s="914">
        <v>3236</v>
      </c>
      <c r="E59" s="1286">
        <v>1</v>
      </c>
      <c r="F59" s="915">
        <v>33716.078159999997</v>
      </c>
      <c r="G59" s="1289"/>
      <c r="H59" s="915">
        <f t="shared" si="0"/>
        <v>35401.879999999997</v>
      </c>
      <c r="I59"/>
      <c r="J59"/>
      <c r="K59"/>
    </row>
    <row r="60" spans="1:11" ht="27.6">
      <c r="A60" s="526"/>
      <c r="B60" s="1285" t="s">
        <v>3985</v>
      </c>
      <c r="C60" s="913" t="s">
        <v>2949</v>
      </c>
      <c r="D60" s="914">
        <v>3236</v>
      </c>
      <c r="E60" s="1286">
        <v>1</v>
      </c>
      <c r="F60" s="915">
        <v>33716.078159999997</v>
      </c>
      <c r="G60" s="1289"/>
      <c r="H60" s="915">
        <f t="shared" si="0"/>
        <v>35401.879999999997</v>
      </c>
      <c r="I60"/>
      <c r="J60"/>
      <c r="K60"/>
    </row>
    <row r="61" spans="1:11" ht="27.6">
      <c r="A61" s="526"/>
      <c r="B61" s="1285" t="s">
        <v>3986</v>
      </c>
      <c r="C61" s="913" t="s">
        <v>3982</v>
      </c>
      <c r="D61" s="914">
        <v>3928</v>
      </c>
      <c r="E61" s="1286">
        <v>1</v>
      </c>
      <c r="F61" s="915">
        <v>40926.06768</v>
      </c>
      <c r="G61" s="1289"/>
      <c r="H61" s="915">
        <f t="shared" si="0"/>
        <v>42972.37</v>
      </c>
      <c r="I61"/>
      <c r="J61"/>
      <c r="K61"/>
    </row>
    <row r="62" spans="1:11" ht="27.6">
      <c r="A62" s="526"/>
      <c r="B62" s="1285" t="s">
        <v>3987</v>
      </c>
      <c r="C62" s="913" t="s">
        <v>3982</v>
      </c>
      <c r="D62" s="914">
        <v>5080</v>
      </c>
      <c r="E62" s="1286">
        <v>1</v>
      </c>
      <c r="F62" s="915">
        <v>52928.824799999995</v>
      </c>
      <c r="G62" s="1289"/>
      <c r="H62" s="915">
        <f t="shared" si="0"/>
        <v>55575.27</v>
      </c>
      <c r="I62"/>
      <c r="J62"/>
      <c r="K62"/>
    </row>
    <row r="63" spans="1:11" ht="27.6">
      <c r="A63" s="526"/>
      <c r="B63" s="1285" t="s">
        <v>3988</v>
      </c>
      <c r="C63" s="913" t="s">
        <v>2949</v>
      </c>
      <c r="D63" s="914">
        <v>5311</v>
      </c>
      <c r="E63" s="1286">
        <v>1</v>
      </c>
      <c r="F63" s="915">
        <v>55335.627659999998</v>
      </c>
      <c r="G63" s="1289"/>
      <c r="H63" s="915">
        <f t="shared" si="0"/>
        <v>58102.41</v>
      </c>
      <c r="I63"/>
      <c r="J63"/>
      <c r="K63"/>
    </row>
    <row r="64" spans="1:11" ht="27.6">
      <c r="A64" s="526"/>
      <c r="B64" s="1285" t="s">
        <v>3989</v>
      </c>
      <c r="C64" s="913" t="s">
        <v>2949</v>
      </c>
      <c r="D64" s="914">
        <v>5541</v>
      </c>
      <c r="E64" s="1286">
        <v>1</v>
      </c>
      <c r="F64" s="915">
        <v>57732.011460000002</v>
      </c>
      <c r="G64" s="1289"/>
      <c r="H64" s="915">
        <f t="shared" si="0"/>
        <v>60618.61</v>
      </c>
      <c r="I64"/>
      <c r="J64"/>
      <c r="K64"/>
    </row>
    <row r="65" spans="1:11" ht="27.6">
      <c r="A65" s="526"/>
      <c r="B65" s="1285" t="s">
        <v>3990</v>
      </c>
      <c r="C65" s="913" t="s">
        <v>3982</v>
      </c>
      <c r="D65" s="914">
        <v>5772</v>
      </c>
      <c r="E65" s="1286">
        <v>1</v>
      </c>
      <c r="F65" s="915">
        <v>60138.814319999998</v>
      </c>
      <c r="G65" s="1289"/>
      <c r="H65" s="915">
        <f t="shared" si="0"/>
        <v>63145.760000000002</v>
      </c>
      <c r="I65"/>
      <c r="J65"/>
      <c r="K65"/>
    </row>
    <row r="66" spans="1:11" ht="27.6">
      <c r="A66" s="526"/>
      <c r="B66" s="1285" t="s">
        <v>3991</v>
      </c>
      <c r="C66" s="913" t="s">
        <v>3982</v>
      </c>
      <c r="D66" s="914">
        <v>6694</v>
      </c>
      <c r="E66" s="1286">
        <v>1</v>
      </c>
      <c r="F66" s="915">
        <v>69745.187640000004</v>
      </c>
      <c r="G66" s="1289"/>
      <c r="H66" s="915">
        <f t="shared" si="0"/>
        <v>73232.45</v>
      </c>
      <c r="I66"/>
      <c r="J66"/>
      <c r="K66"/>
    </row>
    <row r="67" spans="1:11" ht="27.6">
      <c r="A67" s="526"/>
      <c r="B67" s="1285" t="s">
        <v>3992</v>
      </c>
      <c r="C67" s="913" t="s">
        <v>2949</v>
      </c>
      <c r="D67" s="914">
        <v>6924</v>
      </c>
      <c r="E67" s="1286">
        <v>1</v>
      </c>
      <c r="F67" s="915">
        <v>72141.57144</v>
      </c>
      <c r="G67" s="1289"/>
      <c r="H67" s="915">
        <f t="shared" si="0"/>
        <v>75748.649999999994</v>
      </c>
      <c r="I67"/>
      <c r="J67"/>
      <c r="K67"/>
    </row>
    <row r="68" spans="1:11" ht="27.6">
      <c r="A68" s="526"/>
      <c r="B68" s="1285" t="s">
        <v>3993</v>
      </c>
      <c r="C68" s="913" t="s">
        <v>3982</v>
      </c>
      <c r="D68" s="914">
        <v>7846</v>
      </c>
      <c r="E68" s="1286">
        <v>1</v>
      </c>
      <c r="F68" s="915">
        <v>81747.944759999984</v>
      </c>
      <c r="G68" s="1289"/>
      <c r="H68" s="915">
        <f t="shared" si="0"/>
        <v>85835.34</v>
      </c>
      <c r="I68"/>
      <c r="J68"/>
      <c r="K68"/>
    </row>
    <row r="69" spans="1:11" ht="27.6">
      <c r="A69" s="526"/>
      <c r="B69" s="1285" t="s">
        <v>3994</v>
      </c>
      <c r="C69" s="913" t="s">
        <v>3982</v>
      </c>
      <c r="D69" s="914">
        <v>8077</v>
      </c>
      <c r="E69" s="1286">
        <v>1</v>
      </c>
      <c r="F69" s="915">
        <v>84154.747619999995</v>
      </c>
      <c r="G69" s="1289"/>
      <c r="H69" s="915">
        <f t="shared" si="0"/>
        <v>88362.49</v>
      </c>
      <c r="I69"/>
      <c r="J69"/>
      <c r="K69"/>
    </row>
    <row r="70" spans="1:11" ht="27.6">
      <c r="A70" s="526"/>
      <c r="B70" s="1285" t="s">
        <v>3995</v>
      </c>
      <c r="C70" s="913" t="s">
        <v>3982</v>
      </c>
      <c r="D70" s="914">
        <v>8307</v>
      </c>
      <c r="E70" s="1286">
        <v>1</v>
      </c>
      <c r="F70" s="915">
        <v>86551.131420000005</v>
      </c>
      <c r="G70" s="1289"/>
      <c r="H70" s="915">
        <f t="shared" si="0"/>
        <v>90878.69</v>
      </c>
      <c r="I70"/>
      <c r="J70"/>
      <c r="K70"/>
    </row>
    <row r="71" spans="1:11" ht="27.6">
      <c r="A71" s="526"/>
      <c r="B71" s="1285" t="s">
        <v>3996</v>
      </c>
      <c r="C71" s="913" t="s">
        <v>3982</v>
      </c>
      <c r="D71" s="914">
        <v>8999</v>
      </c>
      <c r="E71" s="1286">
        <v>1</v>
      </c>
      <c r="F71" s="915">
        <v>93761.120939999993</v>
      </c>
      <c r="G71" s="1289"/>
      <c r="H71" s="915">
        <f t="shared" si="0"/>
        <v>98449.18</v>
      </c>
      <c r="I71"/>
      <c r="J71"/>
      <c r="K71"/>
    </row>
    <row r="72" spans="1:11">
      <c r="A72" s="526" t="s">
        <v>3020</v>
      </c>
      <c r="B72" s="1285" t="s">
        <v>3105</v>
      </c>
      <c r="C72" s="913" t="s">
        <v>3104</v>
      </c>
      <c r="D72" s="914">
        <v>1500</v>
      </c>
      <c r="E72" s="1286">
        <v>1</v>
      </c>
      <c r="F72" s="915">
        <v>4541.3100000000004</v>
      </c>
      <c r="G72" s="1289"/>
      <c r="H72" s="915">
        <f t="shared" si="0"/>
        <v>4768.38</v>
      </c>
      <c r="I72"/>
      <c r="J72"/>
      <c r="K72"/>
    </row>
    <row r="73" spans="1:11">
      <c r="A73" s="535" t="s">
        <v>3949</v>
      </c>
      <c r="B73" s="1285" t="s">
        <v>3102</v>
      </c>
      <c r="C73" s="913" t="s">
        <v>3101</v>
      </c>
      <c r="D73" s="914">
        <v>1500</v>
      </c>
      <c r="E73" s="1286">
        <v>1</v>
      </c>
      <c r="F73" s="915">
        <v>10133.158200000002</v>
      </c>
      <c r="G73" s="1289"/>
      <c r="H73" s="915">
        <f t="shared" ref="H73:H110" si="1">ROUND(F73*1.05,2)</f>
        <v>10639.82</v>
      </c>
      <c r="I73"/>
      <c r="J73"/>
      <c r="K73"/>
    </row>
    <row r="74" spans="1:11" ht="27.6">
      <c r="A74" s="533"/>
      <c r="B74" s="532" t="s">
        <v>3092</v>
      </c>
      <c r="C74" s="531" t="s">
        <v>6299</v>
      </c>
      <c r="D74" s="530"/>
      <c r="E74" s="918">
        <f>E73</f>
        <v>1</v>
      </c>
      <c r="F74" s="915">
        <v>978.77</v>
      </c>
      <c r="G74" s="1289"/>
      <c r="H74" s="915">
        <f t="shared" si="1"/>
        <v>1027.71</v>
      </c>
      <c r="I74"/>
      <c r="J74"/>
      <c r="K74"/>
    </row>
    <row r="75" spans="1:11" ht="27.6">
      <c r="A75" s="526" t="s">
        <v>2728</v>
      </c>
      <c r="B75" s="1285" t="s">
        <v>2727</v>
      </c>
      <c r="C75" s="913" t="s">
        <v>2726</v>
      </c>
      <c r="D75" s="914">
        <v>5000</v>
      </c>
      <c r="E75" s="1286">
        <v>1</v>
      </c>
      <c r="F75" s="915">
        <v>4176.5600000000004</v>
      </c>
      <c r="G75" s="1289"/>
      <c r="H75" s="915">
        <f t="shared" si="1"/>
        <v>4385.3900000000003</v>
      </c>
      <c r="I75"/>
      <c r="J75"/>
      <c r="K75"/>
    </row>
    <row r="76" spans="1:11">
      <c r="A76" s="526"/>
      <c r="B76" s="1285" t="s">
        <v>2725</v>
      </c>
      <c r="C76" s="913" t="s">
        <v>3997</v>
      </c>
      <c r="D76" s="914"/>
      <c r="E76" s="1286">
        <v>1</v>
      </c>
      <c r="F76" s="915">
        <v>2564.66</v>
      </c>
      <c r="G76" s="1289"/>
      <c r="H76" s="915">
        <f t="shared" si="1"/>
        <v>2692.89</v>
      </c>
      <c r="I76"/>
      <c r="J76"/>
      <c r="K76"/>
    </row>
    <row r="77" spans="1:11">
      <c r="A77" s="526"/>
      <c r="B77" s="1285" t="s">
        <v>2724</v>
      </c>
      <c r="C77" s="913" t="s">
        <v>2723</v>
      </c>
      <c r="D77" s="914"/>
      <c r="E77" s="1286">
        <v>1</v>
      </c>
      <c r="F77" s="915">
        <v>3313.91</v>
      </c>
      <c r="G77" s="1289"/>
      <c r="H77" s="915">
        <f t="shared" si="1"/>
        <v>3479.61</v>
      </c>
      <c r="I77"/>
      <c r="J77"/>
      <c r="K77"/>
    </row>
    <row r="78" spans="1:11">
      <c r="A78" s="526"/>
      <c r="B78" s="1285" t="s">
        <v>3998</v>
      </c>
      <c r="C78" s="913" t="s">
        <v>6300</v>
      </c>
      <c r="D78" s="914"/>
      <c r="E78" s="1286">
        <v>1</v>
      </c>
      <c r="F78" s="915">
        <v>5551.918200000001</v>
      </c>
      <c r="G78" s="1289"/>
      <c r="H78" s="915">
        <f t="shared" si="1"/>
        <v>5829.51</v>
      </c>
      <c r="I78"/>
      <c r="J78"/>
      <c r="K78"/>
    </row>
    <row r="79" spans="1:11" ht="27.6">
      <c r="A79" s="526"/>
      <c r="B79" s="1285" t="s">
        <v>2721</v>
      </c>
      <c r="C79" s="913" t="s">
        <v>2720</v>
      </c>
      <c r="D79" s="914">
        <v>2000</v>
      </c>
      <c r="E79" s="1286">
        <v>1</v>
      </c>
      <c r="F79" s="915">
        <v>1336.61</v>
      </c>
      <c r="G79" s="1289"/>
      <c r="H79" s="915">
        <f t="shared" si="1"/>
        <v>1403.44</v>
      </c>
      <c r="I79"/>
      <c r="J79"/>
      <c r="K79"/>
    </row>
    <row r="80" spans="1:11" ht="28.2" thickBot="1">
      <c r="A80" s="517"/>
      <c r="B80" s="516" t="s">
        <v>2719</v>
      </c>
      <c r="C80" s="515" t="s">
        <v>2718</v>
      </c>
      <c r="D80" s="514">
        <v>2000</v>
      </c>
      <c r="E80" s="1291">
        <v>1</v>
      </c>
      <c r="F80" s="1292">
        <v>260.06</v>
      </c>
      <c r="G80" s="1293"/>
      <c r="H80" s="915">
        <f t="shared" si="1"/>
        <v>273.06</v>
      </c>
      <c r="I80"/>
      <c r="J80"/>
      <c r="K80"/>
    </row>
    <row r="81" spans="1:11" ht="111" thickBot="1">
      <c r="A81" s="1294"/>
      <c r="B81" s="1295" t="s">
        <v>6301</v>
      </c>
      <c r="C81" s="1296"/>
      <c r="D81" s="1297">
        <v>2000</v>
      </c>
      <c r="E81" s="1298">
        <v>1</v>
      </c>
      <c r="F81" s="1299">
        <v>4695.9799999999996</v>
      </c>
      <c r="G81" s="1300" t="s">
        <v>6302</v>
      </c>
      <c r="H81" s="915">
        <f t="shared" si="1"/>
        <v>4930.78</v>
      </c>
      <c r="I81"/>
      <c r="J81"/>
      <c r="K81"/>
    </row>
    <row r="82" spans="1:11">
      <c r="A82" s="1301"/>
      <c r="B82" s="1302" t="s">
        <v>4006</v>
      </c>
      <c r="C82" s="1303"/>
      <c r="D82" s="1304">
        <v>2000</v>
      </c>
      <c r="E82" s="1305">
        <v>1</v>
      </c>
      <c r="F82" s="1306"/>
      <c r="G82" s="1307"/>
      <c r="H82" s="915">
        <f t="shared" si="1"/>
        <v>0</v>
      </c>
      <c r="I82"/>
      <c r="J82"/>
      <c r="K82"/>
    </row>
    <row r="83" spans="1:11">
      <c r="A83" s="1308"/>
      <c r="B83" s="1309" t="s">
        <v>4001</v>
      </c>
      <c r="C83" s="1310"/>
      <c r="D83" s="1311"/>
      <c r="E83" s="1312">
        <v>1</v>
      </c>
      <c r="F83" s="1313"/>
      <c r="G83" s="1314"/>
      <c r="H83" s="915">
        <f t="shared" si="1"/>
        <v>0</v>
      </c>
      <c r="I83"/>
      <c r="J83"/>
      <c r="K83"/>
    </row>
    <row r="84" spans="1:11">
      <c r="A84" s="1308"/>
      <c r="B84" s="1309" t="s">
        <v>4005</v>
      </c>
      <c r="C84" s="1310"/>
      <c r="D84" s="1311"/>
      <c r="E84" s="1312">
        <v>1</v>
      </c>
      <c r="F84" s="1313"/>
      <c r="G84" s="1314"/>
      <c r="H84" s="915">
        <f t="shared" si="1"/>
        <v>0</v>
      </c>
      <c r="I84"/>
      <c r="J84"/>
      <c r="K84"/>
    </row>
    <row r="85" spans="1:11" ht="28.2" thickBot="1">
      <c r="A85" s="1315"/>
      <c r="B85" s="1316" t="s">
        <v>6303</v>
      </c>
      <c r="C85" s="1317"/>
      <c r="D85" s="1318"/>
      <c r="E85" s="1319">
        <v>2</v>
      </c>
      <c r="F85" s="1320"/>
      <c r="G85" s="1321"/>
      <c r="H85" s="915">
        <f t="shared" si="1"/>
        <v>0</v>
      </c>
      <c r="I85"/>
      <c r="J85"/>
      <c r="K85"/>
    </row>
    <row r="86" spans="1:11" ht="111" thickBot="1">
      <c r="A86" s="1322"/>
      <c r="B86" s="1323" t="s">
        <v>6304</v>
      </c>
      <c r="C86" s="1324"/>
      <c r="D86" s="1325">
        <v>3000</v>
      </c>
      <c r="E86" s="1326">
        <v>1</v>
      </c>
      <c r="F86" s="1327">
        <v>6310.9100000000008</v>
      </c>
      <c r="G86" s="1328" t="s">
        <v>6305</v>
      </c>
      <c r="H86" s="915">
        <f t="shared" si="1"/>
        <v>6626.46</v>
      </c>
      <c r="I86"/>
      <c r="J86"/>
      <c r="K86"/>
    </row>
    <row r="87" spans="1:11">
      <c r="A87" s="1329"/>
      <c r="B87" s="1330" t="s">
        <v>3999</v>
      </c>
      <c r="C87" s="1331"/>
      <c r="D87" s="1332">
        <v>3000</v>
      </c>
      <c r="E87" s="1333">
        <v>1</v>
      </c>
      <c r="F87" s="1334"/>
      <c r="G87" s="1335"/>
      <c r="H87" s="915">
        <f t="shared" si="1"/>
        <v>0</v>
      </c>
      <c r="I87"/>
      <c r="J87"/>
      <c r="K87"/>
    </row>
    <row r="88" spans="1:11">
      <c r="A88" s="1336"/>
      <c r="B88" s="1337" t="s">
        <v>4001</v>
      </c>
      <c r="C88" s="1338"/>
      <c r="D88" s="1339"/>
      <c r="E88" s="1340">
        <v>1</v>
      </c>
      <c r="F88" s="1341"/>
      <c r="G88" s="1342"/>
      <c r="H88" s="915">
        <f t="shared" si="1"/>
        <v>0</v>
      </c>
      <c r="I88"/>
      <c r="J88"/>
      <c r="K88"/>
    </row>
    <row r="89" spans="1:11">
      <c r="A89" s="1336"/>
      <c r="B89" s="1337" t="s">
        <v>4005</v>
      </c>
      <c r="C89" s="1338"/>
      <c r="D89" s="1339"/>
      <c r="E89" s="1340">
        <v>1</v>
      </c>
      <c r="F89" s="1341"/>
      <c r="G89" s="1342"/>
      <c r="H89" s="915">
        <f t="shared" si="1"/>
        <v>0</v>
      </c>
      <c r="I89"/>
      <c r="J89"/>
      <c r="K89"/>
    </row>
    <row r="90" spans="1:11" ht="28.2" thickBot="1">
      <c r="A90" s="1343"/>
      <c r="B90" s="1344" t="s">
        <v>6303</v>
      </c>
      <c r="C90" s="1345"/>
      <c r="D90" s="1346"/>
      <c r="E90" s="1347">
        <v>2</v>
      </c>
      <c r="F90" s="1348"/>
      <c r="G90" s="1349"/>
      <c r="H90" s="915">
        <f t="shared" si="1"/>
        <v>0</v>
      </c>
      <c r="I90"/>
      <c r="J90"/>
      <c r="K90"/>
    </row>
    <row r="91" spans="1:11">
      <c r="A91" s="541" t="s">
        <v>2791</v>
      </c>
      <c r="B91" s="539" t="s">
        <v>4002</v>
      </c>
      <c r="C91" s="538" t="s">
        <v>4003</v>
      </c>
      <c r="D91" s="537" t="s">
        <v>3031</v>
      </c>
      <c r="E91" s="1350">
        <v>1</v>
      </c>
      <c r="F91" s="915">
        <v>8466.19</v>
      </c>
      <c r="G91" s="518"/>
      <c r="H91" s="915">
        <f t="shared" si="1"/>
        <v>8889.5</v>
      </c>
      <c r="I91"/>
      <c r="J91"/>
      <c r="K91"/>
    </row>
    <row r="92" spans="1:11">
      <c r="A92" s="533"/>
      <c r="B92" s="532" t="s">
        <v>4001</v>
      </c>
      <c r="C92" s="531"/>
      <c r="D92" s="530"/>
      <c r="E92" s="918">
        <v>1</v>
      </c>
      <c r="F92" s="1351">
        <v>416.14</v>
      </c>
      <c r="G92" s="1289"/>
      <c r="H92" s="915">
        <f t="shared" si="1"/>
        <v>436.95</v>
      </c>
      <c r="I92"/>
      <c r="J92"/>
      <c r="K92"/>
    </row>
    <row r="93" spans="1:11">
      <c r="A93" s="526"/>
      <c r="B93" s="1285" t="s">
        <v>3999</v>
      </c>
      <c r="C93" s="913"/>
      <c r="D93" s="914">
        <v>3000</v>
      </c>
      <c r="E93" s="1286">
        <v>1</v>
      </c>
      <c r="F93" s="915">
        <v>4844.8100000000004</v>
      </c>
      <c r="G93" s="518"/>
      <c r="H93" s="915">
        <f t="shared" si="1"/>
        <v>5087.05</v>
      </c>
      <c r="I93"/>
      <c r="J93"/>
      <c r="K93"/>
    </row>
    <row r="94" spans="1:11">
      <c r="A94" s="526"/>
      <c r="B94" s="1285" t="s">
        <v>6306</v>
      </c>
      <c r="C94" s="913"/>
      <c r="D94" s="914">
        <v>2000</v>
      </c>
      <c r="E94" s="1286">
        <v>1</v>
      </c>
      <c r="F94" s="915">
        <v>3229.88</v>
      </c>
      <c r="G94" s="518"/>
      <c r="H94" s="915">
        <f t="shared" si="1"/>
        <v>3391.37</v>
      </c>
      <c r="I94"/>
      <c r="J94"/>
      <c r="K94"/>
    </row>
    <row r="95" spans="1:11">
      <c r="A95" s="526"/>
      <c r="B95" s="1285" t="s">
        <v>4004</v>
      </c>
      <c r="C95" s="913"/>
      <c r="D95" s="914">
        <v>1000</v>
      </c>
      <c r="E95" s="1286">
        <v>1</v>
      </c>
      <c r="F95" s="915">
        <v>1780.13</v>
      </c>
      <c r="G95" s="518"/>
      <c r="H95" s="915">
        <f t="shared" si="1"/>
        <v>1869.14</v>
      </c>
      <c r="I95"/>
      <c r="J95"/>
      <c r="K95"/>
    </row>
    <row r="96" spans="1:11">
      <c r="A96" s="526"/>
      <c r="B96" s="1285" t="s">
        <v>4000</v>
      </c>
      <c r="C96" s="913"/>
      <c r="D96" s="914"/>
      <c r="E96" s="1286">
        <v>1</v>
      </c>
      <c r="F96" s="915">
        <v>408.04</v>
      </c>
      <c r="G96" s="518"/>
      <c r="H96" s="915">
        <f t="shared" si="1"/>
        <v>428.44</v>
      </c>
      <c r="I96"/>
      <c r="J96"/>
      <c r="K96"/>
    </row>
    <row r="97" spans="1:11" ht="27.6">
      <c r="A97" s="526"/>
      <c r="B97" s="1285" t="s">
        <v>6307</v>
      </c>
      <c r="C97" s="913"/>
      <c r="D97" s="914"/>
      <c r="E97" s="1286">
        <v>1</v>
      </c>
      <c r="F97" s="915">
        <v>290</v>
      </c>
      <c r="G97" s="1289"/>
      <c r="H97" s="915">
        <f t="shared" si="1"/>
        <v>304.5</v>
      </c>
      <c r="I97"/>
      <c r="J97"/>
      <c r="K97"/>
    </row>
    <row r="98" spans="1:11">
      <c r="A98" s="526"/>
      <c r="B98" s="1285" t="s">
        <v>6308</v>
      </c>
      <c r="C98" s="913"/>
      <c r="D98" s="914"/>
      <c r="E98" s="1286">
        <v>1</v>
      </c>
      <c r="F98" s="915">
        <v>666.23</v>
      </c>
      <c r="G98" s="1289"/>
      <c r="H98" s="915">
        <f t="shared" si="1"/>
        <v>699.54</v>
      </c>
      <c r="I98"/>
      <c r="J98"/>
      <c r="K98"/>
    </row>
    <row r="99" spans="1:11" ht="15" thickBot="1">
      <c r="A99" s="533"/>
      <c r="B99" s="532" t="s">
        <v>4005</v>
      </c>
      <c r="C99" s="531"/>
      <c r="D99" s="530"/>
      <c r="E99" s="918">
        <v>1</v>
      </c>
      <c r="F99" s="919">
        <v>43.54</v>
      </c>
      <c r="G99" s="518"/>
      <c r="H99" s="915">
        <f t="shared" si="1"/>
        <v>45.72</v>
      </c>
      <c r="I99"/>
      <c r="J99"/>
      <c r="K99"/>
    </row>
    <row r="100" spans="1:11" ht="42" thickBot="1">
      <c r="A100" s="1352"/>
      <c r="B100" s="1353" t="s">
        <v>6309</v>
      </c>
      <c r="C100" s="1354"/>
      <c r="D100" s="1355"/>
      <c r="E100" s="1356">
        <v>1</v>
      </c>
      <c r="F100" s="1357">
        <v>503.21</v>
      </c>
      <c r="G100" s="1358"/>
      <c r="H100" s="915">
        <f t="shared" si="1"/>
        <v>528.37</v>
      </c>
      <c r="I100"/>
      <c r="J100"/>
      <c r="K100"/>
    </row>
    <row r="101" spans="1:11" ht="27.6">
      <c r="A101" s="526" t="s">
        <v>2776</v>
      </c>
      <c r="B101" s="1285" t="s">
        <v>4007</v>
      </c>
      <c r="C101" s="913" t="s">
        <v>4008</v>
      </c>
      <c r="D101" s="914"/>
      <c r="E101" s="1286">
        <v>1</v>
      </c>
      <c r="F101" s="915">
        <v>27446.92</v>
      </c>
      <c r="G101" s="518"/>
      <c r="H101" s="915">
        <f t="shared" si="1"/>
        <v>28819.27</v>
      </c>
      <c r="I101"/>
      <c r="J101"/>
      <c r="K101"/>
    </row>
    <row r="102" spans="1:11" ht="27.6">
      <c r="A102" s="526" t="s">
        <v>2915</v>
      </c>
      <c r="B102" s="1285" t="s">
        <v>4009</v>
      </c>
      <c r="C102" s="913" t="s">
        <v>6310</v>
      </c>
      <c r="D102" s="914" t="s">
        <v>4010</v>
      </c>
      <c r="E102" s="1286">
        <v>1</v>
      </c>
      <c r="F102" s="915">
        <v>13463.625599999999</v>
      </c>
      <c r="G102" s="518"/>
      <c r="H102" s="915">
        <f t="shared" si="1"/>
        <v>14136.81</v>
      </c>
      <c r="I102"/>
      <c r="J102"/>
      <c r="K102"/>
    </row>
    <row r="103" spans="1:11" ht="27.6">
      <c r="A103" s="526" t="s">
        <v>2911</v>
      </c>
      <c r="B103" s="1285" t="s">
        <v>4011</v>
      </c>
      <c r="C103" s="913" t="s">
        <v>2909</v>
      </c>
      <c r="D103" s="914" t="s">
        <v>4012</v>
      </c>
      <c r="E103" s="1286">
        <v>1</v>
      </c>
      <c r="F103" s="915">
        <v>29492.018999999997</v>
      </c>
      <c r="G103" s="518"/>
      <c r="H103" s="915">
        <f t="shared" si="1"/>
        <v>30966.62</v>
      </c>
      <c r="I103"/>
      <c r="J103"/>
      <c r="K103"/>
    </row>
    <row r="104" spans="1:11" ht="27.6">
      <c r="A104" s="526" t="s">
        <v>2751</v>
      </c>
      <c r="B104" s="1285" t="s">
        <v>2761</v>
      </c>
      <c r="C104" s="913" t="s">
        <v>2760</v>
      </c>
      <c r="D104" s="914" t="s">
        <v>2759</v>
      </c>
      <c r="E104" s="1286">
        <v>1</v>
      </c>
      <c r="F104" s="915">
        <v>34121.898000000001</v>
      </c>
      <c r="G104" s="518"/>
      <c r="H104" s="915">
        <f t="shared" si="1"/>
        <v>35827.99</v>
      </c>
      <c r="I104"/>
      <c r="J104"/>
      <c r="K104"/>
    </row>
    <row r="105" spans="1:11">
      <c r="A105" s="526"/>
      <c r="B105" s="1285" t="s">
        <v>4013</v>
      </c>
      <c r="C105" s="916"/>
      <c r="D105" s="916"/>
      <c r="E105" s="1286">
        <v>1</v>
      </c>
      <c r="F105" s="915">
        <v>805.2</v>
      </c>
      <c r="G105" s="518"/>
      <c r="H105" s="915">
        <f t="shared" si="1"/>
        <v>845.46</v>
      </c>
      <c r="I105"/>
      <c r="J105"/>
      <c r="K105"/>
    </row>
    <row r="106" spans="1:11" ht="27.6">
      <c r="A106" s="533" t="s">
        <v>2776</v>
      </c>
      <c r="B106" s="532" t="s">
        <v>3230</v>
      </c>
      <c r="C106" s="531" t="s">
        <v>4014</v>
      </c>
      <c r="D106" s="530">
        <v>931</v>
      </c>
      <c r="E106" s="918">
        <v>1</v>
      </c>
      <c r="F106" s="1359">
        <v>11307.033000000001</v>
      </c>
      <c r="G106" s="1360"/>
      <c r="H106" s="919">
        <f t="shared" si="1"/>
        <v>11872.38</v>
      </c>
      <c r="I106"/>
      <c r="J106"/>
      <c r="K106"/>
    </row>
    <row r="107" spans="1:11">
      <c r="A107" s="903"/>
      <c r="B107" s="1361" t="s">
        <v>6313</v>
      </c>
      <c r="C107" s="1362"/>
      <c r="D107" s="903"/>
      <c r="E107" s="903"/>
      <c r="F107" s="1362">
        <v>5591.85</v>
      </c>
      <c r="G107" s="903"/>
      <c r="H107" s="1363">
        <f t="shared" si="1"/>
        <v>5871.44</v>
      </c>
      <c r="I107"/>
      <c r="J107"/>
      <c r="K107"/>
    </row>
    <row r="108" spans="1:11">
      <c r="A108" s="903"/>
      <c r="B108" s="1361" t="s">
        <v>6314</v>
      </c>
      <c r="C108" s="1362"/>
      <c r="D108" s="903"/>
      <c r="E108" s="903"/>
      <c r="F108" s="1362">
        <v>5542.47</v>
      </c>
      <c r="G108" s="903"/>
      <c r="H108" s="1363">
        <f t="shared" si="1"/>
        <v>5819.59</v>
      </c>
      <c r="I108"/>
      <c r="J108"/>
      <c r="K108"/>
    </row>
    <row r="109" spans="1:11">
      <c r="A109" s="903"/>
      <c r="B109" s="1361" t="s">
        <v>6315</v>
      </c>
      <c r="C109" s="1362"/>
      <c r="D109" s="903"/>
      <c r="E109" s="903"/>
      <c r="F109" s="1362">
        <v>5167.8</v>
      </c>
      <c r="G109" s="903"/>
      <c r="H109" s="1363">
        <f t="shared" si="1"/>
        <v>5426.19</v>
      </c>
      <c r="I109"/>
      <c r="J109"/>
      <c r="K109"/>
    </row>
    <row r="110" spans="1:11">
      <c r="A110" s="903"/>
      <c r="B110" s="1361" t="s">
        <v>6316</v>
      </c>
      <c r="C110" s="1362"/>
      <c r="D110" s="903"/>
      <c r="E110" s="903"/>
      <c r="F110" s="1362">
        <v>5110.95</v>
      </c>
      <c r="G110" s="903"/>
      <c r="H110" s="1363">
        <f t="shared" si="1"/>
        <v>5366.5</v>
      </c>
      <c r="I110"/>
      <c r="J110"/>
      <c r="K110"/>
    </row>
    <row r="111" spans="1:11">
      <c r="A111"/>
      <c r="B111"/>
      <c r="C111"/>
      <c r="D111"/>
      <c r="E111"/>
      <c r="F111"/>
      <c r="G111"/>
      <c r="H111"/>
      <c r="I111"/>
      <c r="J111"/>
      <c r="K111"/>
    </row>
    <row r="112" spans="1:11">
      <c r="A112"/>
      <c r="B112"/>
      <c r="C112"/>
      <c r="D112"/>
      <c r="E112"/>
      <c r="F112"/>
      <c r="G112"/>
      <c r="H112"/>
      <c r="I112"/>
      <c r="J112"/>
      <c r="K112"/>
    </row>
    <row r="113" spans="1:11">
      <c r="A113"/>
      <c r="B113"/>
      <c r="C113"/>
      <c r="D113"/>
      <c r="E113"/>
      <c r="F113"/>
      <c r="G113"/>
      <c r="H113"/>
      <c r="I113"/>
      <c r="J113"/>
      <c r="K113"/>
    </row>
    <row r="114" spans="1:11">
      <c r="A114"/>
      <c r="B114"/>
      <c r="C114"/>
      <c r="D114"/>
      <c r="E114"/>
      <c r="F114"/>
      <c r="G114"/>
      <c r="H114"/>
      <c r="I114"/>
      <c r="J114"/>
      <c r="K114"/>
    </row>
    <row r="115" spans="1:11">
      <c r="A115"/>
      <c r="B115"/>
      <c r="C115"/>
      <c r="D115"/>
      <c r="E115"/>
      <c r="F115"/>
      <c r="G115"/>
      <c r="H115"/>
      <c r="I115"/>
      <c r="J115"/>
      <c r="K115"/>
    </row>
    <row r="116" spans="1:11">
      <c r="A116"/>
      <c r="B116"/>
      <c r="C116"/>
      <c r="D116"/>
      <c r="E116"/>
      <c r="F116"/>
      <c r="G116"/>
      <c r="H116"/>
      <c r="I116"/>
      <c r="J116"/>
      <c r="K116"/>
    </row>
    <row r="117" spans="1:11">
      <c r="A117"/>
      <c r="B117"/>
      <c r="C117"/>
      <c r="D117"/>
      <c r="E117"/>
      <c r="F117"/>
      <c r="G117"/>
      <c r="H117"/>
      <c r="I117"/>
      <c r="J117"/>
      <c r="K117"/>
    </row>
    <row r="118" spans="1:11">
      <c r="A118"/>
      <c r="B118"/>
      <c r="C118"/>
      <c r="D118"/>
      <c r="E118"/>
      <c r="F118"/>
      <c r="G118"/>
      <c r="H118"/>
      <c r="I118"/>
      <c r="J118"/>
      <c r="K118"/>
    </row>
    <row r="119" spans="1:11">
      <c r="A119"/>
      <c r="B119"/>
      <c r="C119"/>
      <c r="D119"/>
      <c r="E119"/>
      <c r="F119"/>
      <c r="G119"/>
      <c r="H119"/>
      <c r="I119"/>
      <c r="J119"/>
      <c r="K119"/>
    </row>
    <row r="120" spans="1:11">
      <c r="A120"/>
      <c r="B120"/>
      <c r="C120"/>
      <c r="D120"/>
      <c r="E120"/>
      <c r="F120"/>
      <c r="G120"/>
      <c r="H120"/>
      <c r="I120"/>
      <c r="J120"/>
      <c r="K120"/>
    </row>
    <row r="121" spans="1:11">
      <c r="A121"/>
      <c r="B121"/>
      <c r="C121"/>
      <c r="D121"/>
      <c r="E121"/>
      <c r="F121"/>
      <c r="G121"/>
      <c r="H121"/>
      <c r="I121"/>
      <c r="J121"/>
      <c r="K121"/>
    </row>
    <row r="122" spans="1:11">
      <c r="A122"/>
      <c r="B122"/>
      <c r="C122"/>
      <c r="D122"/>
      <c r="E122"/>
      <c r="F122"/>
      <c r="G122"/>
      <c r="H122"/>
      <c r="I122"/>
      <c r="J122"/>
      <c r="K122"/>
    </row>
    <row r="123" spans="1:11">
      <c r="A123"/>
      <c r="B123"/>
      <c r="C123"/>
      <c r="D123"/>
      <c r="E123"/>
      <c r="F123"/>
      <c r="G123"/>
      <c r="H123"/>
      <c r="I123"/>
      <c r="J123"/>
      <c r="K123"/>
    </row>
    <row r="124" spans="1:11">
      <c r="A124"/>
      <c r="B124"/>
      <c r="C124"/>
      <c r="D124"/>
      <c r="E124"/>
      <c r="F124"/>
      <c r="G124"/>
      <c r="H124"/>
      <c r="I124"/>
      <c r="J124"/>
      <c r="K124"/>
    </row>
    <row r="125" spans="1:11">
      <c r="A125"/>
      <c r="B125"/>
      <c r="C125"/>
      <c r="D125"/>
      <c r="E125"/>
      <c r="F125"/>
      <c r="G125"/>
      <c r="H125"/>
      <c r="I125"/>
      <c r="J125"/>
      <c r="K125"/>
    </row>
    <row r="126" spans="1:11">
      <c r="A126"/>
      <c r="B126"/>
      <c r="C126"/>
      <c r="D126"/>
      <c r="E126"/>
      <c r="F126"/>
      <c r="G126"/>
      <c r="H126"/>
      <c r="I126"/>
      <c r="J126"/>
      <c r="K126"/>
    </row>
    <row r="127" spans="1:11">
      <c r="A127"/>
      <c r="B127"/>
      <c r="C127"/>
      <c r="D127"/>
      <c r="E127"/>
      <c r="F127"/>
      <c r="G127"/>
      <c r="H127"/>
      <c r="I127"/>
      <c r="J127"/>
      <c r="K127"/>
    </row>
    <row r="128" spans="1:11">
      <c r="A128"/>
      <c r="B128"/>
      <c r="C128"/>
      <c r="D128"/>
      <c r="E128"/>
      <c r="F128"/>
      <c r="G128"/>
      <c r="H128"/>
      <c r="I128"/>
      <c r="J128"/>
      <c r="K128"/>
    </row>
    <row r="129" spans="1:11">
      <c r="A129"/>
      <c r="B129"/>
      <c r="C129"/>
      <c r="D129"/>
      <c r="E129"/>
      <c r="F129"/>
      <c r="G129"/>
      <c r="H129"/>
      <c r="I129"/>
      <c r="J129"/>
      <c r="K129"/>
    </row>
    <row r="130" spans="1:11">
      <c r="A130"/>
      <c r="B130"/>
      <c r="C130"/>
      <c r="D130"/>
      <c r="E130"/>
      <c r="F130"/>
      <c r="G130"/>
      <c r="H130"/>
      <c r="I130"/>
      <c r="J130"/>
      <c r="K130"/>
    </row>
    <row r="131" spans="1:11">
      <c r="A131"/>
      <c r="B131"/>
      <c r="C131"/>
      <c r="D131"/>
      <c r="E131"/>
      <c r="F131"/>
      <c r="G131"/>
      <c r="H131"/>
      <c r="I131"/>
      <c r="J131"/>
      <c r="K131"/>
    </row>
    <row r="132" spans="1:11">
      <c r="A132"/>
      <c r="B132"/>
      <c r="C132"/>
      <c r="D132"/>
      <c r="E132"/>
      <c r="F132"/>
      <c r="G132"/>
      <c r="H132"/>
      <c r="I132"/>
      <c r="J132"/>
      <c r="K132"/>
    </row>
    <row r="133" spans="1:11">
      <c r="A133"/>
      <c r="B133"/>
      <c r="C133"/>
      <c r="D133"/>
      <c r="E133"/>
      <c r="F133"/>
      <c r="G133"/>
      <c r="H133"/>
      <c r="I133"/>
      <c r="J133"/>
      <c r="K133"/>
    </row>
    <row r="134" spans="1:11">
      <c r="A134"/>
      <c r="B134"/>
      <c r="C134"/>
      <c r="D134"/>
      <c r="E134"/>
      <c r="F134"/>
      <c r="G134"/>
      <c r="H134"/>
      <c r="I134"/>
      <c r="J134"/>
      <c r="K134"/>
    </row>
    <row r="135" spans="1:11">
      <c r="A135"/>
      <c r="B135"/>
      <c r="C135"/>
      <c r="D135"/>
      <c r="E135"/>
      <c r="F135"/>
      <c r="G135"/>
      <c r="H135"/>
      <c r="I135"/>
      <c r="J135"/>
      <c r="K135"/>
    </row>
    <row r="136" spans="1:11">
      <c r="A136"/>
      <c r="B136"/>
      <c r="C136"/>
      <c r="D136"/>
      <c r="E136"/>
      <c r="F136"/>
      <c r="G136"/>
      <c r="H136"/>
      <c r="I136"/>
      <c r="J136"/>
      <c r="K136"/>
    </row>
    <row r="137" spans="1:11">
      <c r="A137"/>
      <c r="B137"/>
      <c r="C137"/>
      <c r="D137"/>
      <c r="E137"/>
      <c r="F137"/>
      <c r="G137"/>
      <c r="H137"/>
      <c r="I137"/>
      <c r="J137"/>
      <c r="K137"/>
    </row>
    <row r="138" spans="1:11">
      <c r="A138"/>
      <c r="B138"/>
      <c r="C138"/>
      <c r="D138"/>
      <c r="E138"/>
      <c r="F138"/>
      <c r="G138"/>
      <c r="H138"/>
      <c r="I138"/>
      <c r="J138"/>
      <c r="K138"/>
    </row>
    <row r="139" spans="1:11">
      <c r="A139"/>
      <c r="B139"/>
      <c r="C139"/>
      <c r="D139"/>
      <c r="E139"/>
      <c r="F139"/>
      <c r="G139"/>
      <c r="H139"/>
      <c r="I139"/>
      <c r="J139"/>
      <c r="K139"/>
    </row>
    <row r="140" spans="1:11">
      <c r="A140"/>
      <c r="B140"/>
      <c r="C140"/>
      <c r="D140"/>
      <c r="E140"/>
      <c r="F140"/>
      <c r="G140"/>
      <c r="H140"/>
      <c r="I140"/>
      <c r="J140"/>
      <c r="K140"/>
    </row>
    <row r="141" spans="1:11">
      <c r="A141"/>
      <c r="B141"/>
      <c r="C141"/>
      <c r="D141"/>
      <c r="E141"/>
      <c r="F141"/>
      <c r="G141"/>
      <c r="H141"/>
      <c r="I141"/>
      <c r="J141"/>
      <c r="K141"/>
    </row>
    <row r="142" spans="1:11">
      <c r="A142"/>
      <c r="B142"/>
      <c r="C142"/>
      <c r="D142"/>
      <c r="E142"/>
      <c r="F142"/>
      <c r="G142"/>
      <c r="H142"/>
      <c r="I142"/>
      <c r="J142"/>
      <c r="K142"/>
    </row>
    <row r="143" spans="1:11">
      <c r="A143"/>
      <c r="B143"/>
      <c r="C143"/>
      <c r="D143"/>
      <c r="E143"/>
      <c r="F143"/>
      <c r="G143"/>
      <c r="H143"/>
      <c r="I143"/>
      <c r="J143"/>
      <c r="K143"/>
    </row>
    <row r="144" spans="1:11">
      <c r="A144"/>
      <c r="B144"/>
      <c r="C144"/>
      <c r="D144"/>
      <c r="E144"/>
      <c r="F144"/>
      <c r="G144"/>
      <c r="H144"/>
      <c r="I144"/>
      <c r="J144"/>
      <c r="K144"/>
    </row>
    <row r="145" spans="1:11">
      <c r="A145"/>
      <c r="B145"/>
      <c r="C145"/>
      <c r="D145"/>
      <c r="E145"/>
      <c r="F145"/>
      <c r="G145"/>
      <c r="H145"/>
      <c r="I145"/>
      <c r="J145"/>
      <c r="K145"/>
    </row>
    <row r="146" spans="1:11">
      <c r="A146"/>
      <c r="B146"/>
      <c r="C146"/>
      <c r="D146"/>
      <c r="E146"/>
      <c r="F146"/>
      <c r="G146"/>
      <c r="H146"/>
      <c r="I146"/>
      <c r="J146"/>
      <c r="K146"/>
    </row>
    <row r="147" spans="1:11">
      <c r="A147"/>
      <c r="B147"/>
      <c r="C147"/>
      <c r="D147"/>
      <c r="E147"/>
      <c r="F147"/>
      <c r="G147"/>
      <c r="H147"/>
      <c r="I147"/>
      <c r="J147"/>
      <c r="K147"/>
    </row>
    <row r="148" spans="1:11">
      <c r="A148"/>
      <c r="B148"/>
      <c r="C148"/>
      <c r="D148"/>
      <c r="E148"/>
      <c r="F148"/>
      <c r="G148"/>
      <c r="H148"/>
      <c r="I148"/>
      <c r="J148"/>
      <c r="K148"/>
    </row>
    <row r="150" spans="1:11">
      <c r="G150" s="920"/>
      <c r="H150" s="920"/>
    </row>
    <row r="161" spans="7:8">
      <c r="G161" s="920"/>
      <c r="H161" s="920"/>
    </row>
  </sheetData>
  <conditionalFormatting sqref="C81 C83:D86">
    <cfRule type="containsText" dxfId="19" priority="11" operator="containsText" text="L24">
      <formula>NOT(ISERROR(SEARCH("L24",C81)))</formula>
    </cfRule>
    <cfRule type="containsText" dxfId="18" priority="12" operator="containsText" text="0-10V">
      <formula>NOT(ISERROR(SEARCH("0-10V",C81)))</formula>
    </cfRule>
    <cfRule type="containsText" dxfId="17" priority="13" operator="containsText" text="DALI">
      <formula>NOT(ISERROR(SEARCH("DALI",C81)))</formula>
    </cfRule>
    <cfRule type="containsText" dxfId="16" priority="14" operator="containsText" text="390mA">
      <formula>NOT(ISERROR(SEARCH("390mA",C81)))</formula>
    </cfRule>
    <cfRule type="containsText" dxfId="15" priority="15" operator="containsText" text="2xL24 270mA">
      <formula>NOT(ISERROR(SEARCH("2xL24 270mA",C81)))</formula>
    </cfRule>
    <cfRule type="containsText" dxfId="14" priority="16" operator="containsText" text=" 2xL24">
      <formula>NOT(ISERROR(SEARCH(" 2xL24",C81)))</formula>
    </cfRule>
    <cfRule type="containsText" dxfId="13" priority="17" operator="containsText" text="270mA">
      <formula>NOT(ISERROR(SEARCH("270mA",C81)))</formula>
    </cfRule>
    <cfRule type="containsText" dxfId="12" priority="18" operator="containsText" text="175mA">
      <formula>NOT(ISERROR(SEARCH("175mA",C81)))</formula>
    </cfRule>
    <cfRule type="containsText" dxfId="11" priority="19" operator="containsText" text="Variable White">
      <formula>NOT(ISERROR(SEARCH("Variable White",C81)))</formula>
    </cfRule>
    <cfRule type="containsText" dxfId="10" priority="20" operator="containsText" text="Tunable White">
      <formula>NOT(ISERROR(SEARCH("Tunable White",C81)))</formula>
    </cfRule>
  </conditionalFormatting>
  <conditionalFormatting sqref="C88:D90">
    <cfRule type="containsText" dxfId="9" priority="1" operator="containsText" text="L24">
      <formula>NOT(ISERROR(SEARCH("L24",C88)))</formula>
    </cfRule>
    <cfRule type="containsText" dxfId="8" priority="2" operator="containsText" text="0-10V">
      <formula>NOT(ISERROR(SEARCH("0-10V",C88)))</formula>
    </cfRule>
    <cfRule type="containsText" dxfId="7" priority="3" operator="containsText" text="DALI">
      <formula>NOT(ISERROR(SEARCH("DALI",C88)))</formula>
    </cfRule>
    <cfRule type="containsText" dxfId="6" priority="4" operator="containsText" text="390mA">
      <formula>NOT(ISERROR(SEARCH("390mA",C88)))</formula>
    </cfRule>
    <cfRule type="containsText" dxfId="5" priority="5" operator="containsText" text="2xL24 270mA">
      <formula>NOT(ISERROR(SEARCH("2xL24 270mA",C88)))</formula>
    </cfRule>
    <cfRule type="containsText" dxfId="4" priority="6" operator="containsText" text=" 2xL24">
      <formula>NOT(ISERROR(SEARCH(" 2xL24",C88)))</formula>
    </cfRule>
    <cfRule type="containsText" dxfId="3" priority="7" operator="containsText" text="270mA">
      <formula>NOT(ISERROR(SEARCH("270mA",C88)))</formula>
    </cfRule>
    <cfRule type="containsText" dxfId="2" priority="8" operator="containsText" text="175mA">
      <formula>NOT(ISERROR(SEARCH("175mA",C88)))</formula>
    </cfRule>
    <cfRule type="containsText" dxfId="1" priority="9" operator="containsText" text="Variable White">
      <formula>NOT(ISERROR(SEARCH("Variable White",C88)))</formula>
    </cfRule>
    <cfRule type="containsText" dxfId="0" priority="10" operator="containsText" text="Tunable White">
      <formula>NOT(ISERROR(SEARCH("Tunable White",C88)))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BC9B-C871-48BD-8607-5DE82DE578C6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44</vt:i4>
      </vt:variant>
      <vt:variant>
        <vt:lpstr>Именованные диапазоны</vt:lpstr>
      </vt:variant>
      <vt:variant>
        <vt:i4>2</vt:i4>
      </vt:variant>
    </vt:vector>
  </HeadingPairs>
  <TitlesOfParts>
    <vt:vector size="46" baseType="lpstr">
      <vt:lpstr>Смета ЕР (общ) </vt:lpstr>
      <vt:lpstr>ЭУИ</vt:lpstr>
      <vt:lpstr>Радиаторы</vt:lpstr>
      <vt:lpstr>Стекл двери в алюм. (2)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 Кондиционеры бытовые</vt:lpstr>
      <vt:lpstr>Сантехника</vt:lpstr>
      <vt:lpstr>Тепловые завесы</vt:lpstr>
      <vt:lpstr>Светильники ЭТМ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Щиты в сборе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Лючек напольный.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Стеклянная ПП дверь</vt:lpstr>
      <vt:lpstr>Дер. гл. ПП двери в проем</vt:lpstr>
      <vt:lpstr>Стекл. ПП перегородки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2026-09-22T14:31:36Z</dcterms:modified>
</cp:coreProperties>
</file>