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aa/Desktop/"/>
    </mc:Choice>
  </mc:AlternateContent>
  <xr:revisionPtr revIDLastSave="0" documentId="13_ncr:1_{BDA88783-703C-EB4E-8679-DEE1EFBB9910}" xr6:coauthVersionLast="47" xr6:coauthVersionMax="47" xr10:uidLastSave="{00000000-0000-0000-0000-000000000000}"/>
  <bookViews>
    <workbookView xWindow="0" yWindow="500" windowWidth="28800" windowHeight="16180" activeTab="2" xr2:uid="{0C914911-860E-A84B-98EB-2FBC4416A41A}"/>
  </bookViews>
  <sheets>
    <sheet name="table 1" sheetId="1" r:id="rId1"/>
    <sheet name="table 2" sheetId="2" r:id="rId2"/>
    <sheet name="tab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3" l="1"/>
  <c r="F73" i="3"/>
  <c r="E76" i="3"/>
  <c r="C76" i="3"/>
  <c r="B73" i="3"/>
  <c r="B76" i="3"/>
  <c r="A76" i="3"/>
  <c r="I9" i="1"/>
  <c r="D10" i="1"/>
  <c r="D11" i="1"/>
  <c r="D12" i="1"/>
  <c r="D13" i="1"/>
  <c r="D14" i="1"/>
  <c r="D15" i="1"/>
  <c r="D16" i="1"/>
  <c r="D9" i="1"/>
  <c r="E10" i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  <c r="F9" i="1"/>
  <c r="I20" i="3"/>
  <c r="H14" i="3"/>
  <c r="H15" i="3"/>
  <c r="H16" i="3"/>
  <c r="I16" i="3" s="1"/>
  <c r="H17" i="3"/>
  <c r="H18" i="3"/>
  <c r="H19" i="3"/>
  <c r="H20" i="3"/>
  <c r="H21" i="3"/>
  <c r="H22" i="3"/>
  <c r="H23" i="3"/>
  <c r="H24" i="3"/>
  <c r="H25" i="3"/>
  <c r="H26" i="3"/>
  <c r="H13" i="3"/>
  <c r="G14" i="3"/>
  <c r="G15" i="3"/>
  <c r="G16" i="3"/>
  <c r="G17" i="3"/>
  <c r="G18" i="3"/>
  <c r="G19" i="3"/>
  <c r="G20" i="3"/>
  <c r="G21" i="3"/>
  <c r="I21" i="3" s="1"/>
  <c r="G22" i="3"/>
  <c r="I22" i="3" s="1"/>
  <c r="G23" i="3"/>
  <c r="I23" i="3" s="1"/>
  <c r="G24" i="3"/>
  <c r="G25" i="3"/>
  <c r="G26" i="3"/>
  <c r="G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73" i="3" s="1"/>
  <c r="C13" i="3"/>
  <c r="D16" i="2"/>
  <c r="D15" i="2"/>
  <c r="D14" i="2"/>
  <c r="D13" i="2"/>
  <c r="D12" i="2"/>
  <c r="D11" i="2"/>
  <c r="D10" i="2"/>
  <c r="D9" i="2"/>
  <c r="B10" i="2"/>
  <c r="B11" i="2"/>
  <c r="B12" i="2"/>
  <c r="B13" i="2"/>
  <c r="B14" i="2"/>
  <c r="B15" i="2"/>
  <c r="B16" i="2"/>
  <c r="B9" i="2"/>
  <c r="F16" i="2"/>
  <c r="F15" i="2"/>
  <c r="F14" i="2"/>
  <c r="F13" i="2"/>
  <c r="F12" i="2"/>
  <c r="F11" i="2"/>
  <c r="F10" i="2"/>
  <c r="F9" i="2"/>
  <c r="B19" i="2" s="1"/>
  <c r="H10" i="1"/>
  <c r="H11" i="1"/>
  <c r="H12" i="1"/>
  <c r="H13" i="1"/>
  <c r="H14" i="1"/>
  <c r="H15" i="1"/>
  <c r="H16" i="1"/>
  <c r="H9" i="1"/>
  <c r="G10" i="1"/>
  <c r="G11" i="1"/>
  <c r="G12" i="1"/>
  <c r="G13" i="1"/>
  <c r="G14" i="1"/>
  <c r="G15" i="1"/>
  <c r="G16" i="1"/>
  <c r="G9" i="1"/>
  <c r="I19" i="3" l="1"/>
  <c r="I18" i="3"/>
  <c r="I25" i="3"/>
  <c r="I24" i="3"/>
  <c r="I14" i="3"/>
  <c r="D76" i="3"/>
  <c r="I17" i="3"/>
  <c r="I15" i="3"/>
  <c r="I13" i="3"/>
  <c r="A73" i="3"/>
  <c r="D73" i="3" s="1"/>
  <c r="G76" i="3"/>
  <c r="I26" i="3"/>
  <c r="I27" i="3" s="1"/>
  <c r="G73" i="3"/>
  <c r="H76" i="3" l="1"/>
  <c r="E73" i="3"/>
  <c r="H73" i="3" s="1"/>
</calcChain>
</file>

<file path=xl/sharedStrings.xml><?xml version="1.0" encoding="utf-8"?>
<sst xmlns="http://schemas.openxmlformats.org/spreadsheetml/2006/main" count="75" uniqueCount="50">
  <si>
    <t>Vin</t>
  </si>
  <si>
    <t>Iin</t>
  </si>
  <si>
    <t>Vout</t>
  </si>
  <si>
    <t xml:space="preserve">table 2 </t>
  </si>
  <si>
    <t>constants :</t>
  </si>
  <si>
    <t xml:space="preserve">Frequency </t>
  </si>
  <si>
    <t>Rout</t>
  </si>
  <si>
    <t>n</t>
  </si>
  <si>
    <t>100*10^3</t>
  </si>
  <si>
    <t>ohm</t>
  </si>
  <si>
    <t>Hz</t>
  </si>
  <si>
    <t>volt</t>
  </si>
  <si>
    <t>Duty cycle</t>
  </si>
  <si>
    <t xml:space="preserve">average effecinecy </t>
  </si>
  <si>
    <t>I_in[A]</t>
  </si>
  <si>
    <t>Vout[V]</t>
  </si>
  <si>
    <t>doff</t>
  </si>
  <si>
    <t>Gain(duty 50%)</t>
  </si>
  <si>
    <t>ideal Gain</t>
  </si>
  <si>
    <t>REAL Gain</t>
  </si>
  <si>
    <t xml:space="preserve">BOOST AS AN OPTIMIZER </t>
  </si>
  <si>
    <t xml:space="preserve">frequency </t>
  </si>
  <si>
    <t>Iin_max</t>
  </si>
  <si>
    <t>A</t>
  </si>
  <si>
    <t>PWM:</t>
  </si>
  <si>
    <t>vpp 10V</t>
  </si>
  <si>
    <t>duty changes</t>
  </si>
  <si>
    <t>VDD-GD</t>
  </si>
  <si>
    <t>V</t>
  </si>
  <si>
    <t>CONSTANTS</t>
  </si>
  <si>
    <t>Duty</t>
  </si>
  <si>
    <t>Iout</t>
  </si>
  <si>
    <t>Pout</t>
  </si>
  <si>
    <t>Pin</t>
  </si>
  <si>
    <t xml:space="preserve">effecincey </t>
  </si>
  <si>
    <t>Duty_percent</t>
  </si>
  <si>
    <t>table 1 - vin change</t>
  </si>
  <si>
    <t>DUTY</t>
  </si>
  <si>
    <t>Frequency</t>
  </si>
  <si>
    <t>const.</t>
  </si>
  <si>
    <t>PLOSSES total</t>
  </si>
  <si>
    <t>Plosses -inductor</t>
  </si>
  <si>
    <t>Plosses - Transistor</t>
  </si>
  <si>
    <t>losses L precent</t>
  </si>
  <si>
    <t>Losses T precent</t>
  </si>
  <si>
    <t>DIODE losses</t>
  </si>
  <si>
    <t xml:space="preserve">diode losses precent </t>
  </si>
  <si>
    <t>MAXVOLTAGEPOINT</t>
  </si>
  <si>
    <t>vin=48</t>
  </si>
  <si>
    <t>vin=16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</si>
</sst>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9" fontId="6" fillId="0" borderId="0" xfId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</a:t>
            </a:r>
            <a:r>
              <a:rPr lang="en-US" baseline="0"/>
              <a:t> vs Vin</a:t>
            </a:r>
            <a:endParaRPr lang="en-US"/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452318460192476E-2"/>
                  <c:y val="1.04389034703995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vout = 1.7301vin + 0.5269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'table 1'!$A$9:$A$16</c:f>
              <c:numCache>
                <c:formatCode>General</c:formatCode>
                <c:ptCount val="8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</c:numCache>
            </c:numRef>
          </c:xVal>
          <c:yVal>
            <c:numRef>
              <c:f>'table 1'!$C$9:$C$16</c:f>
              <c:numCache>
                <c:formatCode>General</c:formatCode>
                <c:ptCount val="8"/>
                <c:pt idx="0">
                  <c:v>17.64</c:v>
                </c:pt>
                <c:pt idx="1">
                  <c:v>23.006</c:v>
                </c:pt>
                <c:pt idx="2">
                  <c:v>26.54</c:v>
                </c:pt>
                <c:pt idx="3">
                  <c:v>35.4</c:v>
                </c:pt>
                <c:pt idx="4">
                  <c:v>40.36</c:v>
                </c:pt>
                <c:pt idx="5">
                  <c:v>43.8</c:v>
                </c:pt>
                <c:pt idx="6">
                  <c:v>48.92</c:v>
                </c:pt>
                <c:pt idx="7">
                  <c:v>52.28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5-BC4C-93DB-85097147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13648"/>
        <c:axId val="694516352"/>
      </c:scatterChart>
      <c:valAx>
        <c:axId val="6945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4516352"/>
        <c:crosses val="autoZero"/>
        <c:crossBetween val="midCat"/>
      </c:valAx>
      <c:valAx>
        <c:axId val="6945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45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vs Duty cycle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35498687664042"/>
                  <c:y val="-2.36351706036745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'table 2'!$A$9:$A$16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'table 2'!$E$9:$E$16</c:f>
              <c:numCache>
                <c:formatCode>General</c:formatCode>
                <c:ptCount val="8"/>
                <c:pt idx="0">
                  <c:v>10.76</c:v>
                </c:pt>
                <c:pt idx="1">
                  <c:v>11.29</c:v>
                </c:pt>
                <c:pt idx="2">
                  <c:v>12.59</c:v>
                </c:pt>
                <c:pt idx="3">
                  <c:v>14.3</c:v>
                </c:pt>
                <c:pt idx="4">
                  <c:v>16.579999999999998</c:v>
                </c:pt>
                <c:pt idx="5">
                  <c:v>19.649999999999999</c:v>
                </c:pt>
                <c:pt idx="6">
                  <c:v>23.42</c:v>
                </c:pt>
                <c:pt idx="7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D-A04B-A83B-46B32D055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36528"/>
        <c:axId val="699838256"/>
      </c:scatterChart>
      <c:valAx>
        <c:axId val="6998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9838256"/>
        <c:crosses val="autoZero"/>
        <c:crossBetween val="midCat"/>
      </c:valAx>
      <c:valAx>
        <c:axId val="699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998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vout vs duty off</a:t>
            </a:r>
          </a:p>
        </c:rich>
      </c:tx>
      <c:layout>
        <c:manualLayout>
          <c:xMode val="edge"/>
          <c:yMode val="edge"/>
          <c:x val="0.4150485564304462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'table 2'!$B$9:$B$16</c:f>
              <c:numCache>
                <c:formatCode>General</c:formatCode>
                <c:ptCount val="8"/>
                <c:pt idx="0">
                  <c:v>0.85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0.30000000000000004</c:v>
                </c:pt>
                <c:pt idx="7">
                  <c:v>0.19999999999999996</c:v>
                </c:pt>
              </c:numCache>
            </c:numRef>
          </c:xVal>
          <c:yVal>
            <c:numRef>
              <c:f>'table 2'!$E$9:$E$16</c:f>
              <c:numCache>
                <c:formatCode>General</c:formatCode>
                <c:ptCount val="8"/>
                <c:pt idx="0">
                  <c:v>10.76</c:v>
                </c:pt>
                <c:pt idx="1">
                  <c:v>11.29</c:v>
                </c:pt>
                <c:pt idx="2">
                  <c:v>12.59</c:v>
                </c:pt>
                <c:pt idx="3">
                  <c:v>14.3</c:v>
                </c:pt>
                <c:pt idx="4">
                  <c:v>16.579999999999998</c:v>
                </c:pt>
                <c:pt idx="5">
                  <c:v>19.649999999999999</c:v>
                </c:pt>
                <c:pt idx="6">
                  <c:v>23.42</c:v>
                </c:pt>
                <c:pt idx="7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3-C243-AA32-C770A278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74559"/>
        <c:axId val="1967637136"/>
      </c:scatterChart>
      <c:valAx>
        <c:axId val="12167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67637136"/>
        <c:crosses val="autoZero"/>
        <c:crossBetween val="midCat"/>
      </c:valAx>
      <c:valAx>
        <c:axId val="19676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167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vs DUTY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2'!$A$9:$A$16</c:f>
              <c:numCache>
                <c:formatCode>General</c:formatCode>
                <c:ptCount val="8"/>
                <c:pt idx="0">
                  <c:v>0.15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'table 2'!$D$9:$D$16</c:f>
              <c:numCache>
                <c:formatCode>General</c:formatCode>
                <c:ptCount val="8"/>
                <c:pt idx="0">
                  <c:v>1.0760000000000001</c:v>
                </c:pt>
                <c:pt idx="1">
                  <c:v>1.129</c:v>
                </c:pt>
                <c:pt idx="2">
                  <c:v>1.2589999999999999</c:v>
                </c:pt>
                <c:pt idx="3">
                  <c:v>1.4300000000000002</c:v>
                </c:pt>
                <c:pt idx="4">
                  <c:v>1.6579999999999999</c:v>
                </c:pt>
                <c:pt idx="5">
                  <c:v>1.9649999999999999</c:v>
                </c:pt>
                <c:pt idx="6">
                  <c:v>2.3420000000000001</c:v>
                </c:pt>
                <c:pt idx="7">
                  <c:v>2.57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F-FF4C-BD4A-5F2CFF30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6767"/>
        <c:axId val="2062451680"/>
      </c:scatterChart>
      <c:valAx>
        <c:axId val="4485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62451680"/>
        <c:crosses val="autoZero"/>
        <c:crossBetween val="midCat"/>
      </c:valAx>
      <c:valAx>
        <c:axId val="20624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485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effecincey as an optimizer vs</a:t>
            </a:r>
            <a:r>
              <a:rPr lang="en-US" baseline="0"/>
              <a:t> vin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8C81-BB46-AEBE-D07CA00F8F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'table 3'!$A$13:$A$27</c:f>
              <c:numCache>
                <c:formatCode>General</c:formatCode>
                <c:ptCount val="15"/>
                <c:pt idx="0">
                  <c:v>16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</c:numCache>
            </c:numRef>
          </c:cat>
          <c:val>
            <c:numRef>
              <c:f>'table 3'!$I$13:$I$27</c:f>
              <c:numCache>
                <c:formatCode>0%</c:formatCode>
                <c:ptCount val="15"/>
                <c:pt idx="0">
                  <c:v>0.62234042553191493</c:v>
                </c:pt>
                <c:pt idx="1">
                  <c:v>0.74879999999999991</c:v>
                </c:pt>
                <c:pt idx="2">
                  <c:v>0.81010923109873634</c:v>
                </c:pt>
                <c:pt idx="3">
                  <c:v>0.84053333333333324</c:v>
                </c:pt>
                <c:pt idx="4">
                  <c:v>0.86483516483516487</c:v>
                </c:pt>
                <c:pt idx="5">
                  <c:v>0.8793296089385475</c:v>
                </c:pt>
                <c:pt idx="6">
                  <c:v>0.88983957219251342</c:v>
                </c:pt>
                <c:pt idx="7">
                  <c:v>0.91234866828087169</c:v>
                </c:pt>
                <c:pt idx="8">
                  <c:v>0.92325786533372523</c:v>
                </c:pt>
                <c:pt idx="9">
                  <c:v>0.93267326732673272</c:v>
                </c:pt>
                <c:pt idx="10">
                  <c:v>0.95247724974721937</c:v>
                </c:pt>
                <c:pt idx="11">
                  <c:v>0.95246772968868654</c:v>
                </c:pt>
                <c:pt idx="12">
                  <c:v>0.96344527044347616</c:v>
                </c:pt>
                <c:pt idx="13">
                  <c:v>0.96078431372549034</c:v>
                </c:pt>
                <c:pt idx="14">
                  <c:v>0.87523155003402953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3-7744-840F-9E4E92BC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773920"/>
        <c:axId val="825775648"/>
      </c:barChart>
      <c:catAx>
        <c:axId val="8257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5775648"/>
        <c:crosses val="autoZero"/>
        <c:auto val="1"/>
        <c:lblAlgn val="ctr"/>
        <c:lblOffset val="100"/>
        <c:noMultiLvlLbl val="0"/>
      </c:catAx>
      <c:valAx>
        <c:axId val="8257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8257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'table 3'!$A$13:$A$26</c:f>
              <c:numCache>
                <c:formatCode>General</c:formatCode>
                <c:ptCount val="14"/>
                <c:pt idx="0">
                  <c:v>16</c:v>
                </c:pt>
                <c:pt idx="1">
                  <c:v>20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43</c:v>
                </c:pt>
                <c:pt idx="11">
                  <c:v>45</c:v>
                </c:pt>
                <c:pt idx="12">
                  <c:v>47</c:v>
                </c:pt>
                <c:pt idx="13">
                  <c:v>48</c:v>
                </c:pt>
              </c:numCache>
            </c:numRef>
          </c:xVal>
          <c:yVal>
            <c:numRef>
              <c:f>'table 3'!$B$13:$B$26</c:f>
              <c:numCache>
                <c:formatCode>General</c:formatCode>
                <c:ptCount val="14"/>
                <c:pt idx="0">
                  <c:v>79.099999999999994</c:v>
                </c:pt>
                <c:pt idx="1">
                  <c:v>68.2</c:v>
                </c:pt>
                <c:pt idx="2">
                  <c:v>60.6</c:v>
                </c:pt>
                <c:pt idx="3">
                  <c:v>55.7</c:v>
                </c:pt>
                <c:pt idx="4">
                  <c:v>48.7</c:v>
                </c:pt>
                <c:pt idx="5">
                  <c:v>44.1</c:v>
                </c:pt>
                <c:pt idx="6">
                  <c:v>37.200000000000003</c:v>
                </c:pt>
                <c:pt idx="7">
                  <c:v>32.6</c:v>
                </c:pt>
                <c:pt idx="8">
                  <c:v>25.6</c:v>
                </c:pt>
                <c:pt idx="9">
                  <c:v>20.9</c:v>
                </c:pt>
                <c:pt idx="10">
                  <c:v>13.9</c:v>
                </c:pt>
                <c:pt idx="11">
                  <c:v>9.1</c:v>
                </c:pt>
                <c:pt idx="12">
                  <c:v>4.3</c:v>
                </c:pt>
                <c:pt idx="13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6-EF4F-B0A7-66BFD09FC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88784"/>
        <c:axId val="547912560"/>
      </c:scatterChart>
      <c:valAx>
        <c:axId val="5475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7912560"/>
        <c:crosses val="autoZero"/>
        <c:crossBetween val="midCat"/>
      </c:valAx>
      <c:valAx>
        <c:axId val="547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475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191407</xdr:colOff>
      <xdr:row>6</xdr:row>
      <xdr:rowOff>178708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70133D-1818-595B-2D65-E75030C58A18}"/>
                </a:ext>
              </a:extLst>
            </xdr:cNvPr>
            <xdr:cNvSpPr txBox="1"/>
          </xdr:nvSpPr>
          <xdr:spPr>
            <a:xfrm>
              <a:off x="5316764" y="378279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70133D-1818-595B-2D65-E75030C58A18}"/>
                </a:ext>
              </a:extLst>
            </xdr:cNvPr>
            <xdr:cNvSpPr txBox="1"/>
          </xdr:nvSpPr>
          <xdr:spPr>
            <a:xfrm>
              <a:off x="5316764" y="378279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2603498</xdr:colOff>
      <xdr:row>17</xdr:row>
      <xdr:rowOff>152398</xdr:rowOff>
    </xdr:from>
    <xdr:to>
      <xdr:col>4</xdr:col>
      <xdr:colOff>807355</xdr:colOff>
      <xdr:row>31</xdr:row>
      <xdr:rowOff>101598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A48B7-9D48-A519-D747-B7E8E586C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7</xdr:row>
      <xdr:rowOff>12700</xdr:rowOff>
    </xdr:from>
    <xdr:ext cx="241300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60C2D4-7C78-21D8-83EC-5BA7EB23C3F0}"/>
                </a:ext>
              </a:extLst>
            </xdr:cNvPr>
            <xdr:cNvSpPr txBox="1"/>
          </xdr:nvSpPr>
          <xdr:spPr>
            <a:xfrm flipH="1">
              <a:off x="2667000" y="1435100"/>
              <a:ext cx="2413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F60C2D4-7C78-21D8-83EC-5BA7EB23C3F0}"/>
                </a:ext>
              </a:extLst>
            </xdr:cNvPr>
            <xdr:cNvSpPr txBox="1"/>
          </xdr:nvSpPr>
          <xdr:spPr>
            <a:xfrm flipH="1">
              <a:off x="2667000" y="1435100"/>
              <a:ext cx="241300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342900</xdr:colOff>
      <xdr:row>23</xdr:row>
      <xdr:rowOff>44450</xdr:rowOff>
    </xdr:from>
    <xdr:to>
      <xdr:col>12</xdr:col>
      <xdr:colOff>787400</xdr:colOff>
      <xdr:row>36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AD447-BC9E-A970-CDE6-F816F1AEF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38</xdr:row>
      <xdr:rowOff>158750</xdr:rowOff>
    </xdr:from>
    <xdr:to>
      <xdr:col>12</xdr:col>
      <xdr:colOff>787400</xdr:colOff>
      <xdr:row>52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BEE6A-EBE7-7D31-95ED-85606E335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2</xdr:row>
      <xdr:rowOff>133350</xdr:rowOff>
    </xdr:from>
    <xdr:to>
      <xdr:col>13</xdr:col>
      <xdr:colOff>609600</xdr:colOff>
      <xdr:row>16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491D99-3496-65DE-26FA-F16B36C8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10</xdr:row>
      <xdr:rowOff>0</xdr:rowOff>
    </xdr:from>
    <xdr:to>
      <xdr:col>16</xdr:col>
      <xdr:colOff>800100</xdr:colOff>
      <xdr:row>27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0A85D-EDEC-C027-77AD-653852474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372798</xdr:colOff>
      <xdr:row>31</xdr:row>
      <xdr:rowOff>18256</xdr:rowOff>
    </xdr:from>
    <xdr:to>
      <xdr:col>15</xdr:col>
      <xdr:colOff>818621</xdr:colOff>
      <xdr:row>44</xdr:row>
      <xdr:rowOff>121708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EFB7B0-EE2D-5C98-D90C-856925A83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68E2-55F4-6B44-B799-53F50ED5D00B}">
  <dimension ref="A1:I16"/>
  <sheetViews>
    <sheetView topLeftCell="A64" zoomScale="130" zoomScaleNormal="130" workbookViewId="0">
      <selection activeCell="G24" sqref="G24"/>
    </sheetView>
  </sheetViews>
  <sheetFormatPr baseColWidth="10" defaultRowHeight="16" x14ac:dyDescent="0.2"/>
  <cols>
    <col min="1" max="1" width="35" style="15" customWidth="1"/>
    <col min="2" max="2" width="20.1640625" style="15" customWidth="1"/>
    <col min="3" max="3" width="17.6640625" style="15" customWidth="1"/>
    <col min="4" max="4" width="10.83203125" style="15"/>
    <col min="5" max="5" width="17.33203125" style="15" customWidth="1"/>
    <col min="6" max="7" width="10.83203125" style="15"/>
    <col min="8" max="8" width="14.5" style="15" customWidth="1"/>
    <col min="9" max="16384" width="10.83203125" style="15"/>
  </cols>
  <sheetData>
    <row r="1" spans="1:9" s="14" customFormat="1" x14ac:dyDescent="0.2">
      <c r="A1" s="14" t="s">
        <v>36</v>
      </c>
      <c r="B1" s="1"/>
      <c r="C1" s="1"/>
      <c r="D1" s="1"/>
      <c r="E1" s="1"/>
      <c r="F1" s="1"/>
    </row>
    <row r="2" spans="1:9" x14ac:dyDescent="0.2">
      <c r="A2" s="2"/>
      <c r="B2" s="17" t="s">
        <v>37</v>
      </c>
      <c r="C2" s="17">
        <v>0.5</v>
      </c>
      <c r="D2" s="17"/>
      <c r="E2" s="2"/>
      <c r="F2" s="2"/>
    </row>
    <row r="3" spans="1:9" x14ac:dyDescent="0.2">
      <c r="A3" s="15" t="s">
        <v>39</v>
      </c>
      <c r="B3" s="17" t="s">
        <v>38</v>
      </c>
      <c r="C3" s="17" t="s">
        <v>8</v>
      </c>
      <c r="D3" s="17" t="s">
        <v>10</v>
      </c>
    </row>
    <row r="4" spans="1:9" x14ac:dyDescent="0.2">
      <c r="B4" s="17" t="s">
        <v>7</v>
      </c>
      <c r="C4" s="17">
        <v>22</v>
      </c>
      <c r="D4" s="17"/>
    </row>
    <row r="5" spans="1:9" x14ac:dyDescent="0.2">
      <c r="B5" s="17" t="s">
        <v>6</v>
      </c>
      <c r="C5" s="17">
        <v>40</v>
      </c>
      <c r="D5" s="17" t="s">
        <v>9</v>
      </c>
    </row>
    <row r="8" spans="1:9" x14ac:dyDescent="0.2">
      <c r="A8" s="18" t="s">
        <v>0</v>
      </c>
      <c r="B8" s="18" t="s">
        <v>1</v>
      </c>
      <c r="C8" s="18" t="s">
        <v>2</v>
      </c>
      <c r="D8" s="18" t="s">
        <v>31</v>
      </c>
      <c r="E8" s="18" t="s">
        <v>33</v>
      </c>
      <c r="F8" s="18" t="s">
        <v>32</v>
      </c>
      <c r="G8" s="18"/>
      <c r="H8" s="18" t="s">
        <v>17</v>
      </c>
      <c r="I8" s="18" t="s">
        <v>18</v>
      </c>
    </row>
    <row r="9" spans="1:9" x14ac:dyDescent="0.2">
      <c r="A9" s="2">
        <v>10</v>
      </c>
      <c r="B9" s="2">
        <v>0.90300000000000002</v>
      </c>
      <c r="C9" s="2">
        <v>17.64</v>
      </c>
      <c r="D9" s="15">
        <f>C9/40</f>
        <v>0.441</v>
      </c>
      <c r="E9" s="15">
        <f>A9*B9</f>
        <v>9.0300000000000011</v>
      </c>
      <c r="F9" s="15">
        <f t="shared" ref="F9:F16" si="0">C9^2/40</f>
        <v>7.7792399999999997</v>
      </c>
      <c r="G9" s="16">
        <f t="shared" ref="G9:G16" si="1">((C9^2)/40)/(A9*B9)</f>
        <v>0.86148837209302309</v>
      </c>
      <c r="H9" s="2">
        <f t="shared" ref="H9:H16" si="2">C9/A9</f>
        <v>1.764</v>
      </c>
      <c r="I9" s="2">
        <f>1/(1-C2)</f>
        <v>2</v>
      </c>
    </row>
    <row r="10" spans="1:9" x14ac:dyDescent="0.2">
      <c r="A10" s="2">
        <v>13</v>
      </c>
      <c r="B10" s="2">
        <v>1.17</v>
      </c>
      <c r="C10" s="2">
        <v>23.006</v>
      </c>
      <c r="D10" s="15">
        <f t="shared" ref="D10:D16" si="3">C10/40</f>
        <v>0.57515000000000005</v>
      </c>
      <c r="E10" s="15">
        <f t="shared" ref="E10:E16" si="4">A10*B10</f>
        <v>15.209999999999999</v>
      </c>
      <c r="F10" s="15">
        <f t="shared" si="0"/>
        <v>13.231900899999999</v>
      </c>
      <c r="G10" s="16">
        <f t="shared" si="1"/>
        <v>0.86994746219592378</v>
      </c>
      <c r="H10" s="2">
        <f t="shared" si="2"/>
        <v>1.7696923076923077</v>
      </c>
      <c r="I10" s="2"/>
    </row>
    <row r="11" spans="1:9" x14ac:dyDescent="0.2">
      <c r="A11" s="2">
        <v>15</v>
      </c>
      <c r="B11" s="2">
        <v>1.3440000000000001</v>
      </c>
      <c r="C11" s="2">
        <v>26.54</v>
      </c>
      <c r="D11" s="15">
        <f t="shared" si="3"/>
        <v>0.66349999999999998</v>
      </c>
      <c r="E11" s="15">
        <f t="shared" si="4"/>
        <v>20.16</v>
      </c>
      <c r="F11" s="15">
        <f t="shared" si="0"/>
        <v>17.609289999999998</v>
      </c>
      <c r="G11" s="16">
        <f t="shared" si="1"/>
        <v>0.87347668650793642</v>
      </c>
      <c r="H11" s="2">
        <f t="shared" si="2"/>
        <v>1.7693333333333332</v>
      </c>
      <c r="I11" s="2"/>
    </row>
    <row r="12" spans="1:9" x14ac:dyDescent="0.2">
      <c r="A12" s="2">
        <v>20</v>
      </c>
      <c r="B12" s="2">
        <v>1.796</v>
      </c>
      <c r="C12" s="2">
        <v>35.4</v>
      </c>
      <c r="D12" s="15">
        <f t="shared" si="3"/>
        <v>0.88500000000000001</v>
      </c>
      <c r="E12" s="15">
        <f t="shared" si="4"/>
        <v>35.92</v>
      </c>
      <c r="F12" s="15">
        <f t="shared" si="0"/>
        <v>31.328999999999997</v>
      </c>
      <c r="G12" s="16">
        <f t="shared" si="1"/>
        <v>0.87218819599109121</v>
      </c>
      <c r="H12" s="2">
        <f t="shared" si="2"/>
        <v>1.77</v>
      </c>
      <c r="I12" s="2"/>
    </row>
    <row r="13" spans="1:9" x14ac:dyDescent="0.2">
      <c r="A13" s="2">
        <v>23</v>
      </c>
      <c r="B13" s="2">
        <v>2.0409999999999999</v>
      </c>
      <c r="C13" s="2">
        <v>40.36</v>
      </c>
      <c r="D13" s="15">
        <f t="shared" si="3"/>
        <v>1.0089999999999999</v>
      </c>
      <c r="E13" s="15">
        <f t="shared" si="4"/>
        <v>46.942999999999998</v>
      </c>
      <c r="F13" s="15">
        <f t="shared" si="0"/>
        <v>40.723239999999997</v>
      </c>
      <c r="G13" s="16">
        <f t="shared" si="1"/>
        <v>0.86750399420573887</v>
      </c>
      <c r="H13" s="2">
        <f t="shared" si="2"/>
        <v>1.7547826086956522</v>
      </c>
      <c r="I13" s="2"/>
    </row>
    <row r="14" spans="1:9" x14ac:dyDescent="0.2">
      <c r="A14" s="2">
        <v>25</v>
      </c>
      <c r="B14" s="2">
        <v>2.214</v>
      </c>
      <c r="C14" s="2">
        <v>43.8</v>
      </c>
      <c r="D14" s="15">
        <f t="shared" si="3"/>
        <v>1.095</v>
      </c>
      <c r="E14" s="15">
        <f t="shared" si="4"/>
        <v>55.35</v>
      </c>
      <c r="F14" s="15">
        <f t="shared" si="0"/>
        <v>47.960999999999999</v>
      </c>
      <c r="G14" s="16">
        <f t="shared" si="1"/>
        <v>0.86650406504065036</v>
      </c>
      <c r="H14" s="2">
        <f t="shared" si="2"/>
        <v>1.7519999999999998</v>
      </c>
      <c r="I14" s="2"/>
    </row>
    <row r="15" spans="1:9" x14ac:dyDescent="0.2">
      <c r="A15" s="2">
        <v>28</v>
      </c>
      <c r="B15" s="2">
        <v>2.4740000000000002</v>
      </c>
      <c r="C15" s="2">
        <v>48.92</v>
      </c>
      <c r="D15" s="15">
        <f t="shared" si="3"/>
        <v>1.2230000000000001</v>
      </c>
      <c r="E15" s="15">
        <f t="shared" si="4"/>
        <v>69.272000000000006</v>
      </c>
      <c r="F15" s="15">
        <f t="shared" si="0"/>
        <v>59.829160000000002</v>
      </c>
      <c r="G15" s="16">
        <f t="shared" si="1"/>
        <v>0.86368460561265725</v>
      </c>
      <c r="H15" s="2">
        <f t="shared" si="2"/>
        <v>1.7471428571428571</v>
      </c>
      <c r="I15" s="2"/>
    </row>
    <row r="16" spans="1:9" x14ac:dyDescent="0.2">
      <c r="A16" s="2">
        <v>30</v>
      </c>
      <c r="B16" s="2">
        <v>2.649</v>
      </c>
      <c r="C16" s="2">
        <v>52.28</v>
      </c>
      <c r="D16" s="15">
        <f t="shared" si="3"/>
        <v>1.3069999999999999</v>
      </c>
      <c r="E16" s="15">
        <f t="shared" si="4"/>
        <v>79.47</v>
      </c>
      <c r="F16" s="15">
        <f t="shared" si="0"/>
        <v>68.32996</v>
      </c>
      <c r="G16" s="16">
        <f t="shared" si="1"/>
        <v>0.8598208128853656</v>
      </c>
      <c r="H16" s="2">
        <f t="shared" si="2"/>
        <v>1.7426666666666668</v>
      </c>
      <c r="I1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ED7-1DE2-F54D-B672-787EF1A9514B}">
  <dimension ref="A1:F19"/>
  <sheetViews>
    <sheetView zoomScale="105" workbookViewId="0">
      <selection activeCell="D21" sqref="D21"/>
    </sheetView>
  </sheetViews>
  <sheetFormatPr baseColWidth="10" defaultRowHeight="16" x14ac:dyDescent="0.2"/>
  <cols>
    <col min="1" max="1" width="10.83203125" style="2"/>
    <col min="2" max="2" width="20.83203125" style="2" customWidth="1"/>
    <col min="3" max="16384" width="10.83203125" style="2"/>
  </cols>
  <sheetData>
    <row r="1" spans="1:6" s="1" customFormat="1" x14ac:dyDescent="0.2">
      <c r="B1" s="1" t="s">
        <v>3</v>
      </c>
    </row>
    <row r="2" spans="1:6" x14ac:dyDescent="0.2">
      <c r="B2" s="2" t="s">
        <v>4</v>
      </c>
    </row>
    <row r="3" spans="1:6" x14ac:dyDescent="0.2">
      <c r="B3" s="2" t="s">
        <v>0</v>
      </c>
      <c r="C3" s="2">
        <v>10</v>
      </c>
      <c r="E3" s="2" t="s">
        <v>11</v>
      </c>
    </row>
    <row r="4" spans="1:6" x14ac:dyDescent="0.2">
      <c r="B4" s="2" t="s">
        <v>5</v>
      </c>
      <c r="C4" s="2" t="s">
        <v>8</v>
      </c>
      <c r="E4" s="2" t="s">
        <v>10</v>
      </c>
    </row>
    <row r="5" spans="1:6" x14ac:dyDescent="0.2">
      <c r="B5" s="2" t="s">
        <v>6</v>
      </c>
      <c r="C5" s="2">
        <v>40</v>
      </c>
      <c r="E5" s="2" t="s">
        <v>9</v>
      </c>
    </row>
    <row r="6" spans="1:6" x14ac:dyDescent="0.2">
      <c r="B6" s="2" t="s">
        <v>7</v>
      </c>
      <c r="C6" s="2">
        <v>22</v>
      </c>
    </row>
    <row r="8" spans="1:6" x14ac:dyDescent="0.2">
      <c r="A8" s="4" t="s">
        <v>12</v>
      </c>
      <c r="B8" s="4" t="s">
        <v>16</v>
      </c>
      <c r="C8" s="4" t="s">
        <v>14</v>
      </c>
      <c r="D8" s="4" t="s">
        <v>19</v>
      </c>
      <c r="E8" s="4" t="s">
        <v>15</v>
      </c>
      <c r="F8" s="4"/>
    </row>
    <row r="9" spans="1:6" x14ac:dyDescent="0.2">
      <c r="A9" s="2">
        <v>0.15</v>
      </c>
      <c r="B9" s="2">
        <f>1-A9</f>
        <v>0.85</v>
      </c>
      <c r="C9" s="2">
        <v>0.32700000000000001</v>
      </c>
      <c r="D9" s="2">
        <f>E9/C3</f>
        <v>1.0760000000000001</v>
      </c>
      <c r="E9" s="2">
        <v>10.76</v>
      </c>
      <c r="F9" s="3">
        <f>((E9^2)/C5)/(C3*C9)</f>
        <v>0.88514984709480116</v>
      </c>
    </row>
    <row r="10" spans="1:6" x14ac:dyDescent="0.2">
      <c r="A10" s="2">
        <v>0.2</v>
      </c>
      <c r="B10" s="2">
        <f t="shared" ref="B10:B16" si="0">1-A10</f>
        <v>0.8</v>
      </c>
      <c r="C10" s="2">
        <v>0.36399999999999999</v>
      </c>
      <c r="D10" s="2">
        <f>E10/C3</f>
        <v>1.129</v>
      </c>
      <c r="E10" s="2">
        <v>11.29</v>
      </c>
      <c r="F10" s="3">
        <f>((E10^2)/C5)/(C3*C10)</f>
        <v>0.87544024725274727</v>
      </c>
    </row>
    <row r="11" spans="1:6" x14ac:dyDescent="0.2">
      <c r="A11" s="2">
        <v>0.3</v>
      </c>
      <c r="B11" s="2">
        <f t="shared" si="0"/>
        <v>0.7</v>
      </c>
      <c r="C11" s="2">
        <v>0.46300000000000002</v>
      </c>
      <c r="D11" s="2">
        <f>E11/C3</f>
        <v>1.2589999999999999</v>
      </c>
      <c r="E11" s="2">
        <v>12.59</v>
      </c>
      <c r="F11" s="3">
        <f>((E11^2)/C5)/(C3*C11)</f>
        <v>0.85587526997840169</v>
      </c>
    </row>
    <row r="12" spans="1:6" x14ac:dyDescent="0.2">
      <c r="A12" s="2">
        <v>0.4</v>
      </c>
      <c r="B12" s="2">
        <f t="shared" si="0"/>
        <v>0.6</v>
      </c>
      <c r="C12" s="2">
        <v>0.61</v>
      </c>
      <c r="D12" s="2">
        <f>E12/C3</f>
        <v>1.4300000000000002</v>
      </c>
      <c r="E12" s="2">
        <v>14.3</v>
      </c>
      <c r="F12" s="3">
        <f>((E12^2)/C5)/(C3*C12)</f>
        <v>0.83807377049180343</v>
      </c>
    </row>
    <row r="13" spans="1:6" x14ac:dyDescent="0.2">
      <c r="A13" s="2">
        <v>0.5</v>
      </c>
      <c r="B13" s="2">
        <f t="shared" si="0"/>
        <v>0.5</v>
      </c>
      <c r="C13" s="2">
        <v>0.84599999999999997</v>
      </c>
      <c r="D13" s="2">
        <f>E13/C3</f>
        <v>1.6579999999999999</v>
      </c>
      <c r="E13" s="2">
        <v>16.579999999999998</v>
      </c>
      <c r="F13" s="3">
        <f>((E13^2)/C5)/(C3*C13)</f>
        <v>0.81234160756501184</v>
      </c>
    </row>
    <row r="14" spans="1:6" x14ac:dyDescent="0.2">
      <c r="A14" s="2">
        <v>0.6</v>
      </c>
      <c r="B14" s="2">
        <f t="shared" si="0"/>
        <v>0.4</v>
      </c>
      <c r="C14" s="2">
        <v>1.2490000000000001</v>
      </c>
      <c r="D14" s="2">
        <f>E14/C3</f>
        <v>1.9649999999999999</v>
      </c>
      <c r="E14" s="2">
        <v>19.649999999999999</v>
      </c>
      <c r="F14" s="3">
        <f>((E14^2)/C5)/(C3*C14)</f>
        <v>0.77286329063250581</v>
      </c>
    </row>
    <row r="15" spans="1:6" x14ac:dyDescent="0.2">
      <c r="A15" s="2">
        <v>0.7</v>
      </c>
      <c r="B15" s="2">
        <f t="shared" si="0"/>
        <v>0.30000000000000004</v>
      </c>
      <c r="C15" s="2">
        <v>1.97</v>
      </c>
      <c r="D15" s="2">
        <f>E15/C3</f>
        <v>2.3420000000000001</v>
      </c>
      <c r="E15" s="2">
        <v>23.42</v>
      </c>
      <c r="F15" s="3">
        <f>((E15^2)/C5)/(C3*C15)</f>
        <v>0.69606142131979709</v>
      </c>
    </row>
    <row r="16" spans="1:6" x14ac:dyDescent="0.2">
      <c r="A16" s="2">
        <v>0.8</v>
      </c>
      <c r="B16" s="2">
        <f t="shared" si="0"/>
        <v>0.19999999999999996</v>
      </c>
      <c r="C16" s="2">
        <v>3.25</v>
      </c>
      <c r="D16" s="2">
        <f>E16/C3</f>
        <v>2.57</v>
      </c>
      <c r="E16" s="2">
        <v>25.7</v>
      </c>
      <c r="F16" s="3">
        <f>((E16^2)/C5)/(C3*C16)</f>
        <v>0.50806923076923083</v>
      </c>
    </row>
    <row r="18" spans="2:2" s="1" customFormat="1" x14ac:dyDescent="0.2">
      <c r="B18" s="1" t="s">
        <v>13</v>
      </c>
    </row>
    <row r="19" spans="2:2" s="1" customFormat="1" x14ac:dyDescent="0.2">
      <c r="B19" s="1">
        <f>SUM(F9:F16)/8</f>
        <v>0.78048433563803743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AA57-81F2-BF48-A5FD-848FEA89C5B6}">
  <dimension ref="A1:P76"/>
  <sheetViews>
    <sheetView tabSelected="1" zoomScale="91" workbookViewId="0">
      <selection activeCell="D83" sqref="D83"/>
    </sheetView>
  </sheetViews>
  <sheetFormatPr baseColWidth="10" defaultRowHeight="16" x14ac:dyDescent="0.2"/>
  <cols>
    <col min="1" max="1" width="30.1640625" style="2" customWidth="1"/>
    <col min="2" max="2" width="24.1640625" style="2" customWidth="1"/>
    <col min="3" max="3" width="23.5" style="2" customWidth="1"/>
    <col min="4" max="4" width="20.5" style="2" customWidth="1"/>
    <col min="5" max="5" width="17" style="2" customWidth="1"/>
    <col min="6" max="6" width="19.6640625" style="2" customWidth="1"/>
    <col min="7" max="7" width="20.6640625" style="2" customWidth="1"/>
    <col min="8" max="8" width="25.5" style="2" customWidth="1"/>
    <col min="9" max="9" width="31.5" style="2" customWidth="1"/>
    <col min="10" max="16384" width="10.83203125" style="2"/>
  </cols>
  <sheetData>
    <row r="1" spans="1:10" s="6" customFormat="1" ht="19" x14ac:dyDescent="0.25">
      <c r="A1" s="5" t="s">
        <v>20</v>
      </c>
    </row>
    <row r="2" spans="1:10" ht="19" x14ac:dyDescent="0.25">
      <c r="A2" s="7" t="s">
        <v>29</v>
      </c>
    </row>
    <row r="3" spans="1:10" x14ac:dyDescent="0.2">
      <c r="A3" s="2" t="s">
        <v>21</v>
      </c>
      <c r="B3" s="2" t="s">
        <v>8</v>
      </c>
      <c r="C3" s="2" t="s">
        <v>10</v>
      </c>
    </row>
    <row r="4" spans="1:10" x14ac:dyDescent="0.2">
      <c r="A4" s="2" t="s">
        <v>7</v>
      </c>
      <c r="B4" s="2">
        <v>22</v>
      </c>
    </row>
    <row r="5" spans="1:10" x14ac:dyDescent="0.2">
      <c r="A5" s="2" t="s">
        <v>22</v>
      </c>
      <c r="B5" s="2">
        <v>4</v>
      </c>
      <c r="C5" s="2" t="s">
        <v>23</v>
      </c>
    </row>
    <row r="6" spans="1:10" s="19" customFormat="1" ht="19" x14ac:dyDescent="0.25">
      <c r="A6" s="19" t="s">
        <v>6</v>
      </c>
      <c r="B6" s="19">
        <v>60</v>
      </c>
      <c r="C6" s="19" t="s">
        <v>9</v>
      </c>
    </row>
    <row r="7" spans="1:10" x14ac:dyDescent="0.2">
      <c r="A7" s="2" t="s">
        <v>27</v>
      </c>
      <c r="B7" s="2">
        <v>15</v>
      </c>
      <c r="C7" s="2" t="s">
        <v>28</v>
      </c>
    </row>
    <row r="8" spans="1:10" x14ac:dyDescent="0.2">
      <c r="A8" s="8"/>
      <c r="B8" s="8"/>
      <c r="C8" s="8"/>
    </row>
    <row r="9" spans="1:10" ht="19" x14ac:dyDescent="0.25">
      <c r="A9" s="9" t="s">
        <v>24</v>
      </c>
      <c r="B9" s="2" t="s">
        <v>25</v>
      </c>
    </row>
    <row r="10" spans="1:10" x14ac:dyDescent="0.2">
      <c r="B10" s="2" t="s">
        <v>26</v>
      </c>
    </row>
    <row r="11" spans="1:10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ht="19" x14ac:dyDescent="0.25">
      <c r="A12" s="11" t="s">
        <v>0</v>
      </c>
      <c r="B12" s="11" t="s">
        <v>30</v>
      </c>
      <c r="C12" s="11" t="s">
        <v>35</v>
      </c>
      <c r="D12" s="11" t="s">
        <v>2</v>
      </c>
      <c r="E12" s="11" t="s">
        <v>1</v>
      </c>
      <c r="F12" s="11" t="s">
        <v>31</v>
      </c>
      <c r="G12" s="11" t="s">
        <v>32</v>
      </c>
      <c r="H12" s="11" t="s">
        <v>33</v>
      </c>
      <c r="I12" s="12" t="s">
        <v>34</v>
      </c>
    </row>
    <row r="13" spans="1:10" x14ac:dyDescent="0.2">
      <c r="A13" s="13">
        <v>16</v>
      </c>
      <c r="B13" s="2">
        <v>79.099999999999994</v>
      </c>
      <c r="C13" s="2">
        <f>B13/100</f>
        <v>0.79099999999999993</v>
      </c>
      <c r="D13" s="2">
        <v>48</v>
      </c>
      <c r="E13" s="2">
        <v>3.76</v>
      </c>
      <c r="F13" s="2">
        <v>0.78</v>
      </c>
      <c r="G13" s="2">
        <f>D13*F13</f>
        <v>37.44</v>
      </c>
      <c r="H13" s="2">
        <f>A13*E13</f>
        <v>60.16</v>
      </c>
      <c r="I13" s="3">
        <f>G13/H13</f>
        <v>0.62234042553191493</v>
      </c>
    </row>
    <row r="14" spans="1:10" x14ac:dyDescent="0.2">
      <c r="A14" s="13">
        <v>20</v>
      </c>
      <c r="B14" s="2">
        <v>68.2</v>
      </c>
      <c r="C14" s="2">
        <f t="shared" ref="C14:C26" si="0">B14/100</f>
        <v>0.68200000000000005</v>
      </c>
      <c r="D14" s="2">
        <v>48</v>
      </c>
      <c r="E14" s="2">
        <v>2.5</v>
      </c>
      <c r="F14" s="2">
        <v>0.78</v>
      </c>
      <c r="G14" s="2">
        <f t="shared" ref="G14:G26" si="1">D14*F14</f>
        <v>37.44</v>
      </c>
      <c r="H14" s="2">
        <f t="shared" ref="H14:H26" si="2">A14*E14</f>
        <v>50</v>
      </c>
      <c r="I14" s="3">
        <f t="shared" ref="I14:I26" si="3">G14/H14</f>
        <v>0.74879999999999991</v>
      </c>
    </row>
    <row r="15" spans="1:10" x14ac:dyDescent="0.2">
      <c r="A15" s="13">
        <v>23</v>
      </c>
      <c r="B15" s="2">
        <v>60.6</v>
      </c>
      <c r="C15" s="2">
        <f t="shared" si="0"/>
        <v>0.60599999999999998</v>
      </c>
      <c r="D15" s="2">
        <v>48</v>
      </c>
      <c r="E15" s="2">
        <v>2.0299999999999998</v>
      </c>
      <c r="F15" s="2">
        <v>0.78800000000000003</v>
      </c>
      <c r="G15" s="2">
        <f t="shared" si="1"/>
        <v>37.823999999999998</v>
      </c>
      <c r="H15" s="2">
        <f t="shared" si="2"/>
        <v>46.69</v>
      </c>
      <c r="I15" s="3">
        <f t="shared" si="3"/>
        <v>0.81010923109873634</v>
      </c>
    </row>
    <row r="16" spans="1:10" x14ac:dyDescent="0.2">
      <c r="A16" s="13">
        <v>25</v>
      </c>
      <c r="B16" s="2">
        <v>55.7</v>
      </c>
      <c r="C16" s="2">
        <f t="shared" si="0"/>
        <v>0.55700000000000005</v>
      </c>
      <c r="D16" s="2">
        <v>48</v>
      </c>
      <c r="E16" s="2">
        <v>1.8</v>
      </c>
      <c r="F16" s="2">
        <v>0.78800000000000003</v>
      </c>
      <c r="G16" s="2">
        <f t="shared" si="1"/>
        <v>37.823999999999998</v>
      </c>
      <c r="H16" s="2">
        <f t="shared" si="2"/>
        <v>45</v>
      </c>
      <c r="I16" s="3">
        <f t="shared" si="3"/>
        <v>0.84053333333333324</v>
      </c>
    </row>
    <row r="17" spans="1:9" x14ac:dyDescent="0.2">
      <c r="A17" s="13">
        <v>28</v>
      </c>
      <c r="B17" s="2">
        <v>48.7</v>
      </c>
      <c r="C17" s="2">
        <f t="shared" si="0"/>
        <v>0.48700000000000004</v>
      </c>
      <c r="D17" s="2">
        <v>48</v>
      </c>
      <c r="E17" s="2">
        <v>1.56</v>
      </c>
      <c r="F17" s="2">
        <v>0.78700000000000003</v>
      </c>
      <c r="G17" s="2">
        <f t="shared" si="1"/>
        <v>37.776000000000003</v>
      </c>
      <c r="H17" s="2">
        <f t="shared" si="2"/>
        <v>43.68</v>
      </c>
      <c r="I17" s="3">
        <f t="shared" si="3"/>
        <v>0.86483516483516487</v>
      </c>
    </row>
    <row r="18" spans="1:9" x14ac:dyDescent="0.2">
      <c r="A18" s="13">
        <v>30</v>
      </c>
      <c r="B18" s="2">
        <v>44.1</v>
      </c>
      <c r="C18" s="2">
        <f t="shared" si="0"/>
        <v>0.441</v>
      </c>
      <c r="D18" s="2">
        <v>48</v>
      </c>
      <c r="E18" s="2">
        <v>1.4319999999999999</v>
      </c>
      <c r="F18" s="2">
        <v>0.78700000000000003</v>
      </c>
      <c r="G18" s="2">
        <f t="shared" si="1"/>
        <v>37.776000000000003</v>
      </c>
      <c r="H18" s="2">
        <f t="shared" si="2"/>
        <v>42.96</v>
      </c>
      <c r="I18" s="3">
        <f t="shared" si="3"/>
        <v>0.8793296089385475</v>
      </c>
    </row>
    <row r="19" spans="1:9" x14ac:dyDescent="0.2">
      <c r="A19" s="13">
        <v>33</v>
      </c>
      <c r="B19" s="2">
        <v>37.200000000000003</v>
      </c>
      <c r="C19" s="2">
        <f t="shared" si="0"/>
        <v>0.37200000000000005</v>
      </c>
      <c r="D19" s="2">
        <v>48</v>
      </c>
      <c r="E19" s="2">
        <v>1.2749999999999999</v>
      </c>
      <c r="F19" s="2">
        <v>0.78</v>
      </c>
      <c r="G19" s="2">
        <f t="shared" si="1"/>
        <v>37.44</v>
      </c>
      <c r="H19" s="2">
        <f t="shared" si="2"/>
        <v>42.074999999999996</v>
      </c>
      <c r="I19" s="3">
        <f t="shared" si="3"/>
        <v>0.88983957219251342</v>
      </c>
    </row>
    <row r="20" spans="1:9" x14ac:dyDescent="0.2">
      <c r="A20" s="13">
        <v>35</v>
      </c>
      <c r="B20" s="2">
        <v>32.6</v>
      </c>
      <c r="C20" s="2">
        <f t="shared" si="0"/>
        <v>0.32600000000000001</v>
      </c>
      <c r="D20" s="2">
        <v>48</v>
      </c>
      <c r="E20" s="2">
        <v>1.18</v>
      </c>
      <c r="F20" s="2">
        <v>0.78500000000000003</v>
      </c>
      <c r="G20" s="2">
        <f t="shared" si="1"/>
        <v>37.68</v>
      </c>
      <c r="H20" s="2">
        <f t="shared" si="2"/>
        <v>41.3</v>
      </c>
      <c r="I20" s="3">
        <f t="shared" si="3"/>
        <v>0.91234866828087169</v>
      </c>
    </row>
    <row r="21" spans="1:9" x14ac:dyDescent="0.2">
      <c r="A21" s="13">
        <v>38</v>
      </c>
      <c r="B21" s="2">
        <v>25.6</v>
      </c>
      <c r="C21" s="2">
        <f t="shared" si="0"/>
        <v>0.25600000000000001</v>
      </c>
      <c r="D21" s="2">
        <v>48</v>
      </c>
      <c r="E21" s="2">
        <v>1.0740000000000001</v>
      </c>
      <c r="F21" s="2">
        <v>0.78500000000000003</v>
      </c>
      <c r="G21" s="2">
        <f t="shared" si="1"/>
        <v>37.68</v>
      </c>
      <c r="H21" s="2">
        <f t="shared" si="2"/>
        <v>40.812000000000005</v>
      </c>
      <c r="I21" s="3">
        <f t="shared" si="3"/>
        <v>0.92325786533372523</v>
      </c>
    </row>
    <row r="22" spans="1:9" x14ac:dyDescent="0.2">
      <c r="A22" s="13">
        <v>40</v>
      </c>
      <c r="B22" s="2">
        <v>20.9</v>
      </c>
      <c r="C22" s="2">
        <f t="shared" si="0"/>
        <v>0.20899999999999999</v>
      </c>
      <c r="D22" s="2">
        <v>48</v>
      </c>
      <c r="E22" s="2">
        <v>1.01</v>
      </c>
      <c r="F22" s="2">
        <v>0.78500000000000003</v>
      </c>
      <c r="G22" s="2">
        <f t="shared" si="1"/>
        <v>37.68</v>
      </c>
      <c r="H22" s="2">
        <f t="shared" si="2"/>
        <v>40.4</v>
      </c>
      <c r="I22" s="3">
        <f t="shared" si="3"/>
        <v>0.93267326732673272</v>
      </c>
    </row>
    <row r="23" spans="1:9" x14ac:dyDescent="0.2">
      <c r="A23" s="13">
        <v>43</v>
      </c>
      <c r="B23" s="2">
        <v>13.9</v>
      </c>
      <c r="C23" s="2">
        <f t="shared" si="0"/>
        <v>0.13900000000000001</v>
      </c>
      <c r="D23" s="2">
        <v>48</v>
      </c>
      <c r="E23" s="2">
        <v>0.92</v>
      </c>
      <c r="F23" s="2">
        <v>0.78500000000000003</v>
      </c>
      <c r="G23" s="2">
        <f t="shared" si="1"/>
        <v>37.68</v>
      </c>
      <c r="H23" s="2">
        <f t="shared" si="2"/>
        <v>39.56</v>
      </c>
      <c r="I23" s="3">
        <f t="shared" si="3"/>
        <v>0.95247724974721937</v>
      </c>
    </row>
    <row r="24" spans="1:9" x14ac:dyDescent="0.2">
      <c r="A24" s="13">
        <v>45</v>
      </c>
      <c r="B24" s="2">
        <v>9.1</v>
      </c>
      <c r="C24" s="2">
        <f t="shared" si="0"/>
        <v>9.0999999999999998E-2</v>
      </c>
      <c r="D24" s="2">
        <v>48</v>
      </c>
      <c r="E24" s="2">
        <v>0.878</v>
      </c>
      <c r="F24" s="2">
        <v>0.78400000000000003</v>
      </c>
      <c r="G24" s="2">
        <f t="shared" si="1"/>
        <v>37.632000000000005</v>
      </c>
      <c r="H24" s="2">
        <f t="shared" si="2"/>
        <v>39.51</v>
      </c>
      <c r="I24" s="3">
        <f t="shared" si="3"/>
        <v>0.95246772968868654</v>
      </c>
    </row>
    <row r="25" spans="1:9" x14ac:dyDescent="0.2">
      <c r="A25" s="13">
        <v>47</v>
      </c>
      <c r="B25" s="2">
        <v>4.3</v>
      </c>
      <c r="C25" s="2">
        <f t="shared" si="0"/>
        <v>4.2999999999999997E-2</v>
      </c>
      <c r="D25" s="2">
        <v>48</v>
      </c>
      <c r="E25" s="2">
        <v>0.83</v>
      </c>
      <c r="F25" s="2">
        <v>0.78300000000000003</v>
      </c>
      <c r="G25" s="2">
        <f t="shared" si="1"/>
        <v>37.584000000000003</v>
      </c>
      <c r="H25" s="2">
        <f t="shared" si="2"/>
        <v>39.01</v>
      </c>
      <c r="I25" s="3">
        <f t="shared" si="3"/>
        <v>0.96344527044347616</v>
      </c>
    </row>
    <row r="26" spans="1:9" x14ac:dyDescent="0.2">
      <c r="A26" s="13">
        <v>48</v>
      </c>
      <c r="B26" s="2">
        <v>2.2000000000000002</v>
      </c>
      <c r="C26" s="2">
        <f t="shared" si="0"/>
        <v>2.2000000000000002E-2</v>
      </c>
      <c r="D26" s="2">
        <v>48</v>
      </c>
      <c r="E26" s="2">
        <v>0.81599999999999995</v>
      </c>
      <c r="F26" s="2">
        <v>0.78400000000000003</v>
      </c>
      <c r="G26" s="2">
        <f t="shared" si="1"/>
        <v>37.632000000000005</v>
      </c>
      <c r="H26" s="2">
        <f t="shared" si="2"/>
        <v>39.167999999999999</v>
      </c>
      <c r="I26" s="3">
        <f t="shared" si="3"/>
        <v>0.96078431372549034</v>
      </c>
    </row>
    <row r="27" spans="1:9" x14ac:dyDescent="0.2">
      <c r="I27" s="20">
        <f>SUM(I13:I26)/14</f>
        <v>0.87523155003402953</v>
      </c>
    </row>
    <row r="28" spans="1:9" x14ac:dyDescent="0.2">
      <c r="I28" s="21"/>
    </row>
    <row r="32" spans="1:9" x14ac:dyDescent="0.2">
      <c r="B32" s="13"/>
      <c r="C32" s="13"/>
      <c r="D32" s="13"/>
      <c r="E32" s="13"/>
      <c r="F32" s="13"/>
      <c r="G32" s="13"/>
      <c r="H32" s="13"/>
      <c r="I32" s="13"/>
    </row>
    <row r="33" spans="2:9" x14ac:dyDescent="0.2">
      <c r="B33" s="13"/>
      <c r="C33" s="13"/>
      <c r="D33" s="13"/>
      <c r="E33" s="13"/>
      <c r="F33" s="13"/>
      <c r="G33" s="13"/>
      <c r="H33" s="13"/>
      <c r="I33" s="13"/>
    </row>
    <row r="34" spans="2:9" x14ac:dyDescent="0.2">
      <c r="B34" s="13"/>
      <c r="C34" s="13"/>
      <c r="D34" s="13"/>
      <c r="E34" s="13"/>
      <c r="F34" s="13"/>
      <c r="G34" s="13"/>
      <c r="H34" s="13"/>
      <c r="I34" s="13"/>
    </row>
    <row r="35" spans="2:9" x14ac:dyDescent="0.2">
      <c r="B35" s="13"/>
      <c r="C35" s="13"/>
      <c r="D35" s="13"/>
      <c r="E35" s="13"/>
      <c r="F35" s="13"/>
      <c r="G35" s="13"/>
      <c r="H35" s="13"/>
      <c r="I35" s="13"/>
    </row>
    <row r="36" spans="2:9" x14ac:dyDescent="0.2">
      <c r="B36" s="13"/>
      <c r="C36" s="13"/>
      <c r="D36" s="13"/>
      <c r="E36" s="13"/>
      <c r="F36" s="13"/>
      <c r="G36" s="13"/>
      <c r="H36" s="13"/>
      <c r="I36" s="13"/>
    </row>
    <row r="37" spans="2:9" x14ac:dyDescent="0.2">
      <c r="B37" s="13"/>
      <c r="C37" s="13"/>
      <c r="D37" s="13"/>
      <c r="E37" s="13"/>
      <c r="F37" s="13"/>
      <c r="G37" s="13"/>
      <c r="H37" s="13"/>
      <c r="I37" s="13"/>
    </row>
    <row r="38" spans="2:9" x14ac:dyDescent="0.2">
      <c r="B38" s="13"/>
      <c r="C38" s="13"/>
      <c r="D38" s="13"/>
      <c r="E38" s="13"/>
      <c r="F38" s="13"/>
      <c r="G38" s="13"/>
      <c r="H38" s="13"/>
      <c r="I38" s="13"/>
    </row>
    <row r="39" spans="2:9" x14ac:dyDescent="0.2">
      <c r="B39" s="13"/>
      <c r="C39" s="13"/>
      <c r="D39" s="13"/>
      <c r="E39" s="13"/>
      <c r="F39" s="13"/>
      <c r="G39" s="13"/>
      <c r="H39" s="13"/>
      <c r="I39" s="13"/>
    </row>
    <row r="40" spans="2:9" x14ac:dyDescent="0.2">
      <c r="B40" s="13"/>
      <c r="C40" s="13"/>
      <c r="D40" s="13"/>
      <c r="E40" s="13"/>
      <c r="F40" s="13"/>
      <c r="G40" s="13"/>
      <c r="H40" s="13"/>
      <c r="I40" s="13"/>
    </row>
    <row r="41" spans="2:9" x14ac:dyDescent="0.2">
      <c r="B41" s="13"/>
      <c r="C41" s="13"/>
      <c r="D41" s="13"/>
      <c r="E41" s="13"/>
      <c r="F41" s="13"/>
      <c r="G41" s="13"/>
      <c r="H41" s="13"/>
      <c r="I41" s="13"/>
    </row>
    <row r="42" spans="2:9" x14ac:dyDescent="0.2">
      <c r="B42" s="13"/>
      <c r="C42" s="13"/>
      <c r="D42" s="13"/>
      <c r="E42" s="13"/>
      <c r="F42" s="13"/>
      <c r="G42" s="13"/>
      <c r="H42" s="13"/>
      <c r="I42" s="13"/>
    </row>
    <row r="43" spans="2:9" x14ac:dyDescent="0.2">
      <c r="B43" s="13"/>
      <c r="C43" s="13"/>
      <c r="D43" s="13"/>
      <c r="E43" s="13"/>
      <c r="F43" s="13"/>
      <c r="G43" s="13"/>
      <c r="H43" s="13"/>
      <c r="I43" s="13"/>
    </row>
    <row r="44" spans="2:9" x14ac:dyDescent="0.2">
      <c r="B44" s="13"/>
      <c r="C44" s="13"/>
      <c r="D44" s="13"/>
      <c r="E44" s="13"/>
      <c r="F44" s="13"/>
      <c r="G44" s="13"/>
      <c r="H44" s="13"/>
      <c r="I44" s="13"/>
    </row>
    <row r="45" spans="2:9" x14ac:dyDescent="0.2">
      <c r="B45" s="13"/>
      <c r="C45" s="13"/>
      <c r="D45" s="13"/>
      <c r="E45" s="13"/>
      <c r="F45" s="13"/>
      <c r="G45" s="13"/>
      <c r="H45" s="13"/>
      <c r="I45" s="13"/>
    </row>
    <row r="51" spans="2:16" x14ac:dyDescent="0.2">
      <c r="C51" s="13">
        <v>16</v>
      </c>
      <c r="D51" s="13">
        <v>20</v>
      </c>
      <c r="E51" s="13">
        <v>23</v>
      </c>
      <c r="F51" s="13">
        <v>25</v>
      </c>
      <c r="G51" s="13">
        <v>28</v>
      </c>
      <c r="H51" s="13">
        <v>30</v>
      </c>
      <c r="I51" s="13">
        <v>33</v>
      </c>
      <c r="J51" s="13">
        <v>35</v>
      </c>
      <c r="K51" s="13">
        <v>38</v>
      </c>
      <c r="L51" s="13">
        <v>40</v>
      </c>
      <c r="M51" s="13">
        <v>43</v>
      </c>
      <c r="N51" s="13">
        <v>45</v>
      </c>
      <c r="O51" s="13">
        <v>47</v>
      </c>
      <c r="P51" s="13">
        <v>48</v>
      </c>
    </row>
    <row r="52" spans="2:16" x14ac:dyDescent="0.2">
      <c r="B52" s="2">
        <v>79.099999999999994</v>
      </c>
      <c r="C52" s="2">
        <v>48</v>
      </c>
    </row>
    <row r="53" spans="2:16" x14ac:dyDescent="0.2">
      <c r="B53" s="2">
        <v>68.2</v>
      </c>
      <c r="D53" s="2">
        <v>48</v>
      </c>
    </row>
    <row r="54" spans="2:16" x14ac:dyDescent="0.2">
      <c r="B54" s="2">
        <v>60.6</v>
      </c>
      <c r="E54" s="2">
        <v>48</v>
      </c>
    </row>
    <row r="55" spans="2:16" x14ac:dyDescent="0.2">
      <c r="B55" s="2">
        <v>55.7</v>
      </c>
      <c r="F55" s="2">
        <v>48</v>
      </c>
    </row>
    <row r="56" spans="2:16" x14ac:dyDescent="0.2">
      <c r="B56" s="2">
        <v>48.7</v>
      </c>
      <c r="G56" s="2">
        <v>48</v>
      </c>
    </row>
    <row r="57" spans="2:16" x14ac:dyDescent="0.2">
      <c r="B57" s="2">
        <v>44.1</v>
      </c>
      <c r="H57" s="2">
        <v>48</v>
      </c>
    </row>
    <row r="58" spans="2:16" x14ac:dyDescent="0.2">
      <c r="B58" s="2">
        <v>37.200000000000003</v>
      </c>
      <c r="I58" s="2">
        <v>48</v>
      </c>
    </row>
    <row r="59" spans="2:16" x14ac:dyDescent="0.2">
      <c r="B59" s="2">
        <v>32.6</v>
      </c>
      <c r="J59" s="2">
        <v>48</v>
      </c>
    </row>
    <row r="60" spans="2:16" x14ac:dyDescent="0.2">
      <c r="B60" s="2">
        <v>25.6</v>
      </c>
      <c r="K60" s="2">
        <v>48</v>
      </c>
    </row>
    <row r="61" spans="2:16" x14ac:dyDescent="0.2">
      <c r="B61" s="2">
        <v>20.9</v>
      </c>
      <c r="L61" s="2">
        <v>48</v>
      </c>
    </row>
    <row r="62" spans="2:16" x14ac:dyDescent="0.2">
      <c r="B62" s="2">
        <v>13.9</v>
      </c>
      <c r="M62" s="2">
        <v>48</v>
      </c>
    </row>
    <row r="63" spans="2:16" x14ac:dyDescent="0.2">
      <c r="B63" s="2">
        <v>9.1</v>
      </c>
      <c r="N63" s="2">
        <v>48</v>
      </c>
    </row>
    <row r="64" spans="2:16" x14ac:dyDescent="0.2">
      <c r="B64" s="2">
        <v>4.3</v>
      </c>
      <c r="O64" s="2">
        <v>48</v>
      </c>
    </row>
    <row r="65" spans="1:16" x14ac:dyDescent="0.2">
      <c r="B65" s="2">
        <v>2.2000000000000002</v>
      </c>
      <c r="P65" s="2">
        <v>48</v>
      </c>
    </row>
    <row r="72" spans="1:16" s="6" customFormat="1" x14ac:dyDescent="0.2">
      <c r="A72" s="6" t="s">
        <v>40</v>
      </c>
      <c r="B72" s="6" t="s">
        <v>41</v>
      </c>
      <c r="C72" s="6" t="s">
        <v>42</v>
      </c>
      <c r="D72" s="6" t="s">
        <v>43</v>
      </c>
      <c r="E72" s="6" t="s">
        <v>44</v>
      </c>
      <c r="F72" s="6" t="s">
        <v>45</v>
      </c>
      <c r="G72" s="6" t="s">
        <v>46</v>
      </c>
      <c r="I72" s="6" t="s">
        <v>47</v>
      </c>
    </row>
    <row r="73" spans="1:16" x14ac:dyDescent="0.2">
      <c r="A73" s="2">
        <f>H26-G26</f>
        <v>1.5359999999999943</v>
      </c>
      <c r="B73" s="2">
        <f>0.95*E26^2</f>
        <v>0.63256319999999988</v>
      </c>
      <c r="C73" s="2">
        <f>C26*(E26^2)*0.027</f>
        <v>3.9551846399999997E-4</v>
      </c>
      <c r="D73" s="16">
        <f>B73/A73</f>
        <v>0.41182500000000144</v>
      </c>
      <c r="E73" s="16">
        <f>C73/A73</f>
        <v>2.5749900000000093E-4</v>
      </c>
      <c r="F73" s="2">
        <f>(1-C26)*0.84*E26</f>
        <v>0.6703603199999999</v>
      </c>
      <c r="G73" s="16">
        <f>F73/A73</f>
        <v>0.43643250000000156</v>
      </c>
      <c r="H73" s="22">
        <f>100%-G73-D73-E73</f>
        <v>0.15148500099999701</v>
      </c>
      <c r="I73" s="2" t="s">
        <v>48</v>
      </c>
    </row>
    <row r="75" spans="1:16" s="6" customFormat="1" x14ac:dyDescent="0.2">
      <c r="A75" s="6" t="s">
        <v>40</v>
      </c>
      <c r="B75" s="6" t="s">
        <v>41</v>
      </c>
      <c r="C75" s="6" t="s">
        <v>42</v>
      </c>
      <c r="D75" s="6" t="s">
        <v>43</v>
      </c>
      <c r="E75" s="6" t="s">
        <v>44</v>
      </c>
      <c r="F75" s="6" t="s">
        <v>45</v>
      </c>
      <c r="G75" s="6" t="s">
        <v>46</v>
      </c>
      <c r="I75" s="6" t="s">
        <v>47</v>
      </c>
    </row>
    <row r="76" spans="1:16" x14ac:dyDescent="0.2">
      <c r="A76" s="2">
        <f>H14-G14</f>
        <v>12.560000000000002</v>
      </c>
      <c r="B76" s="2">
        <f>0.95</f>
        <v>0.95</v>
      </c>
      <c r="C76" s="2">
        <f>B76/A76</f>
        <v>7.5636942675159219E-2</v>
      </c>
      <c r="D76" s="16">
        <f>B76/A76</f>
        <v>7.5636942675159219E-2</v>
      </c>
      <c r="E76" s="16">
        <f>(E13^2)*C13*0.027</f>
        <v>0.30193672319999992</v>
      </c>
      <c r="F76" s="2">
        <f>0.84*(1-C13)*E13</f>
        <v>0.66010560000000018</v>
      </c>
      <c r="G76" s="16">
        <f>F76/A76</f>
        <v>5.2556178343949052E-2</v>
      </c>
      <c r="H76" s="22">
        <f>100%-G76-D76-E76</f>
        <v>0.56987015578089184</v>
      </c>
      <c r="I76" s="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Hanaa eqeiq</dc:creator>
  <cp:lastModifiedBy>Hanaa Eqeiq</cp:lastModifiedBy>
  <dcterms:created xsi:type="dcterms:W3CDTF">2023-11-01T18:14:13Z</dcterms:created>
  <dcterms:modified xsi:type="dcterms:W3CDTF">2023-12-27T13:16:33Z</dcterms:modified>
</cp:coreProperties>
</file>